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<sst xmlns="http://schemas.openxmlformats.org/spreadsheetml/2006/main" count="2815" uniqueCount="902">
  <si>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</si>
  <si>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</si>
  <si>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</si>
  <si>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</si>
  <si>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</si>
  <si>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</si>
  <si>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</si>
  <si>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</si>
  <si>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</si>
  <si>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</si>
  <si>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</si>
  <si>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</si>
  <si>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</si>
  <si>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</si>
  <si>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</si>
  <si>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</si>
  <si>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</si>
  <si>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</si>
  <si>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</si>
  <si>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</si>
  <si>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</si>
  <si>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</si>
  <si>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</si>
  <si>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</si>
  <si>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</si>
  <si>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</si>
  <si>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</si>
  <si>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</si>
  <si>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</si>
  <si>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</si>
  <si>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</si>
  <si>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</si>
  <si>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</si>
  <si>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</si>
  <si>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</si>
  <si>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</si>
  <si>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</si>
  <si>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</si>
  <si>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</si>
  <si>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</si>
  <si>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</si>
  <si>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</si>
  <si>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</si>
  <si>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</si>
  <si>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</si>
  <si>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</si>
  <si>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</si>
  <si>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</si>
  <si>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</si>
  <si>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</si>
  <si>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</si>
  <si>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</si>
  <si>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</si>
  <si>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</si>
  <si>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</si>
  <si>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</si>
  <si>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</si>
  <si>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</si>
  <si>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</si>
  <si>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</si>
  <si>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</si>
  <si>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</si>
  <si>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</si>
  <si>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</si>
  <si>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</si>
  <si>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</si>
  <si>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</si>
  <si>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</si>
  <si>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</si>
  <si>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</si>
  <si>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</si>
  <si>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</si>
  <si>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</si>
  <si>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</si>
  <si>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</si>
  <si>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</si>
  <si>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</si>
  <si>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</si>
  <si>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</si>
  <si>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</si>
  <si>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</si>
  <si>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</si>
  <si>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</si>
  <si>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</si>
  <si>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</si>
  <si>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</si>
  <si>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</si>
  <si>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</si>
  <si>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</si>
  <si>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</si>
  <si>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</si>
  <si>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</si>
  <si>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</si>
  <si>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</si>
  <si>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</si>
  <si>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</si>
  <si>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</si>
  <si>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</si>
  <si>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</si>
  <si>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</si>
  <si>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</si>
  <si>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</si>
  <si>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</si>
  <si>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</si>
  <si>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</si>
  <si>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</si>
  <si>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</si>
  <si>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</si>
  <si>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</si>
  <si>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</si>
  <si>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</si>
  <si>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</si>
  <si>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</si>
  <si>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</si>
  <si>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</si>
  <si>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</si>
  <si>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</si>
  <si>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</si>
  <si>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</si>
  <si>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</si>
  <si>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</si>
  <si>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</si>
  <si>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</si>
  <si>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</si>
  <si>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</si>
  <si>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</si>
  <si>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</si>
  <si>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</si>
  <si>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</si>
  <si>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</si>
  <si>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</si>
  <si>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</si>
  <si>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</si>
  <si>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</si>
  <si>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</si>
  <si>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</si>
  <si>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</si>
  <si>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</si>
  <si>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</si>
  <si>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</si>
  <si>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</si>
  <si>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</si>
  <si>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</si>
  <si>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</si>
  <si>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</si>
  <si>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</si>
  <si>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</si>
  <si>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</si>
  <si>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</si>
  <si>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</si>
  <si>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</si>
  <si>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</si>
  <si>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</si>
  <si>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</si>
  <si>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</si>
  <si>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</si>
  <si>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</si>
  <si>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</si>
  <si>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</si>
  <si>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</si>
  <si>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</si>
  <si>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</si>
  <si>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</si>
  <si>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</si>
  <si>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</si>
  <si>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</si>
  <si>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</si>
  <si>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</si>
  <si>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</si>
  <si>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</si>
  <si>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</si>
  <si>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</si>
  <si>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</si>
  <si>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</si>
  <si>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</si>
  <si>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</si>
  <si>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</si>
  <si>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</si>
  <si>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</si>
  <si>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</si>
  <si>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</si>
  <si>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</si>
  <si>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</si>
  <si>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</si>
  <si>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</si>
  <si>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</si>
  <si>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</si>
  <si>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</si>
  <si>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</si>
  <si>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</si>
  <si>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</si>
  <si>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</si>
  <si>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</si>
  <si>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</si>
  <si>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</si>
  <si>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</si>
  <si>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</si>
  <si>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</si>
  <si>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</si>
  <si>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</si>
  <si>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</si>
  <si>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</si>
  <si>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</si>
  <si>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</si>
  <si>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</si>
  <si>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</si>
  <si>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</si>
  <si>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</si>
  <si>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</si>
  <si>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</si>
  <si>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</si>
  <si>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</si>
  <si>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ripple</t>
  </si>
  <si>
    <t>angrickcapriles</t>
  </si>
  <si>
    <t>naifinisiyatif</t>
  </si>
  <si>
    <t>prdotco</t>
  </si>
  <si>
    <t>patrick</t>
  </si>
  <si>
    <t>elizlarini</t>
  </si>
  <si>
    <t>jruis</t>
  </si>
  <si>
    <t>boris</t>
  </si>
  <si>
    <t>guidoz</t>
  </si>
  <si>
    <t>msowierszenko</t>
  </si>
  <si>
    <t>businessboek</t>
  </si>
  <si>
    <t>webdevil666</t>
  </si>
  <si>
    <t>madamecanard</t>
  </si>
  <si>
    <t>cacatpisatunt</t>
  </si>
  <si>
    <t>previonplus</t>
  </si>
  <si>
    <t>djeffrogers</t>
  </si>
  <si>
    <t>joelkatz</t>
  </si>
  <si>
    <t>kaananit</t>
  </si>
  <si>
    <t>tnwconference</t>
  </si>
  <si>
    <t>tnwevents</t>
  </si>
  <si>
    <t>adobe</t>
  </si>
  <si>
    <t>catherine_price</t>
  </si>
  <si>
    <t>ping</t>
  </si>
  <si>
    <t>Mentions</t>
  </si>
  <si>
    <t>Replies to</t>
  </si>
  <si>
    <t>“We are trying to make moving money as easy as sending an email using #blockchain. We should be able to move value as easily as we move information, this is the lubricant to make global commerce better.”
-@joelkatz at @TNWconference #TNW2018 https://t.co/aYEpzFFdt6</t>
  </si>
  <si>
    <t>#TNWconference is coming up and @kaananit and Ferdinand Lie _xD83D__xDD25_will be there representing One. Feel free to get in touch with them :) https://t.co/RYb2oWeVP6</t>
  </si>
  <si>
    <t>2018'de “Atatürk ilah değildir” hactekinde kullanılan en büyük hesap, @TNWconference hesabı. Hesabın bulunduğu yer, Florida, USA.
Tamı tamına, 469 kez “Atatürk ilah değildir” hactekini tivitlemiş,
Google'a @TNWconference diye arattığınızda twitter hesabı çıkıyor ama silinmiş</t>
  </si>
  <si>
    <t>Looking forward to seeing everyone at @tnwevents conference today. Here's an interview with @Boris about why you should be an optimist in #tech to get you started https://t.co/Nk30XWWlUX #tnwconference #unfoldwithus</t>
  </si>
  <si>
    <t>RT @prdotco: Looking forward to seeing everyone at @tnwevents conference today. Here's an interview with @Boris about why you should be an…</t>
  </si>
  <si>
    <t>My lips in pink, her eyes in blue #lushlabs #tnwconference #amsfamily https://t.co/T8Yak693Wd</t>
  </si>
  <si>
    <t>Wat leuk! Net voordat #TNW2019 begint, een persoonlijke serenade van @patrick en @Boris - wie zie ik op #TNWConference vandaag? https://t.co/vBWZTHFobf</t>
  </si>
  <si>
    <t>RT @Jruis: Wat leuk! Net voordat #TNW2019 begint, een persoonlijke serenade van @patrick en @Boris - wie zie ik op #TNWConference vandaag?…</t>
  </si>
  <si>
    <t>Ben je ook op TNW Conference deze week? De 1e conferentie dag is mijn verjaardag! En wie jarig is trakteert. Dus als je mij ziet lopen, geef een gil en je kan kiezen uit koffie, gin &amp;amp; tonic of een cultuur/team consult. Zie ik je daar? #TNWConference #TNW2019 #Culture</t>
  </si>
  <si>
    <t>@Adobe worst customer experience at your booth at #TNWconference promoting...ironically cuatomer experience with Adobe.</t>
  </si>
  <si>
    <t>Hoe word je weer de baas over je mobiel (en je concentratie, en je tijd)? @Catherine_Price spreekt er nu over op @tnwevents en schreef het boek: 'Ik maak het uit!' #TNW2019 #tnw19 #TNWConference &amp;gt; https://t.co/IQAdJsuhxQ https://t.co/8ltf8NHyex</t>
  </si>
  <si>
    <t>RT @PrevionPlus: The Audience is a mindset - not a demographic #TNW2019 #tnwconference #previonauts https://t.co/hUk9sJn4Ae</t>
  </si>
  <si>
    <t>TEAM WINNING _xD83D__xDE80_✨_xD83E__xDD13_
#tnwconference #wrap #bossboris #bestbossever #business #tnw2019 #techfest _xD83D__xDCF8_ @ping.mkv - https://t.co/BA0xIA4AuE</t>
  </si>
  <si>
    <t>Always ready _xD83D__xDCAF_❤️
#boss #solid #started #tnwconference #opening #tnw2019 #futuretech #guykawasaki #day1 - https://t.co/CpvuFCvu4U</t>
  </si>
  <si>
    <t>RT @Ripple: “We are trying to make moving money as easy as sending an email using #blockchain. We should be able to move value as easily as…</t>
  </si>
  <si>
    <t>The Audience is a mindset - not a demographic #TNW2019 #tnwconference #previonauts https://t.co/hUk9sJn4Ae</t>
  </si>
  <si>
    <t>Who will find the #previonauts ?
#TNW2019 #tnwconference @PrevionPlus https://t.co/u926nDfvvi</t>
  </si>
  <si>
    <t>Don't compete #TNW2019 #tnwconference https://t.co/tcYc0B0pS2</t>
  </si>
  <si>
    <t>Ein paar Insights von der grössten Tech Konferenz in Europa...
#TNW2019 #previonauten #tnwconference https://t.co/DmPW6ZMfme</t>
  </si>
  <si>
    <t>https://lnkd.in/gBWraZh</t>
  </si>
  <si>
    <t>https://unfold.pr.co/172942-a-ceo-s-guide-on-how-to-be-an-optimist-in-tech?utm_content=91294846&amp;utm_medium=social&amp;utm_source=twitter&amp;hss_channel=tw-33229929</t>
  </si>
  <si>
    <t>https://www.instagram.com/p/BxO8g8HlQ30Ir1HKAbWq4dhcyAsnYXdzwRpclE0/?utm_source=ig_twitter_share&amp;igshid=8tpzjzhrtcyh</t>
  </si>
  <si>
    <t>http://www.businesscontact.nl/boek/ik-maak-het-uit/</t>
  </si>
  <si>
    <t>http://www.mobypicture.com/user/madamecanard/view/20540149</t>
  </si>
  <si>
    <t>http://www.mobypicture.com/user/madamecanard/view/20538879</t>
  </si>
  <si>
    <t>https://twitter.com/tnwevents/status/1129361850385219590</t>
  </si>
  <si>
    <t>https://twitter.com/PrevionPlus/status/1129041404305580032</t>
  </si>
  <si>
    <t>lnkd.in</t>
  </si>
  <si>
    <t>pr.co</t>
  </si>
  <si>
    <t>instagram.com</t>
  </si>
  <si>
    <t>businesscontact.nl</t>
  </si>
  <si>
    <t>mobypicture.com</t>
  </si>
  <si>
    <t>twitter.com</t>
  </si>
  <si>
    <t>blockchain tnw2018</t>
  </si>
  <si>
    <t>tech tnwconference unfoldwithus</t>
  </si>
  <si>
    <t>lushlabs tnwconference amsfamily</t>
  </si>
  <si>
    <t>tnw2019 tnwconference</t>
  </si>
  <si>
    <t>tnwconference tnw2019 culture</t>
  </si>
  <si>
    <t>tnw2019 tnw19 tnwconference</t>
  </si>
  <si>
    <t>tnw2019 tnwconference previonauts</t>
  </si>
  <si>
    <t>tnwconference wrap bossboris bestbossever business tnw2019 techfest</t>
  </si>
  <si>
    <t>boss solid started tnwconference opening tnw2019 futuretech guykawasaki day1</t>
  </si>
  <si>
    <t>blockchain</t>
  </si>
  <si>
    <t>previonauts tnw2019 tnwconference</t>
  </si>
  <si>
    <t>tnw2019 previonauten tnwconference</t>
  </si>
  <si>
    <t>https://pbs.twimg.com/media/Dd-czaYV0AE1wRQ.jpg</t>
  </si>
  <si>
    <t>https://pbs.twimg.com/ext_tw_video_thumb/1126378795424985093/pu/img/86MnYpiCIT-loMtb.jpg</t>
  </si>
  <si>
    <t>https://pbs.twimg.com/media/D6IX_DBW4AAwcw-.jpg</t>
  </si>
  <si>
    <t>https://pbs.twimg.com/media/D6IQd0lXsAAFrnZ.jpg</t>
  </si>
  <si>
    <t>https://pbs.twimg.com/media/D6IP_ocWkAATFq1.jpg</t>
  </si>
  <si>
    <t>http://pbs.twimg.com/profile_images/1108113992826933253/oPjD6C7X_normal.jpg</t>
  </si>
  <si>
    <t>http://pbs.twimg.com/profile_images/1019996589509742593/q0hHwPGU_normal.jpg</t>
  </si>
  <si>
    <t>http://pbs.twimg.com/profile_images/827470913536983040/9S5HkJOS_normal.jpg</t>
  </si>
  <si>
    <t>http://pbs.twimg.com/profile_images/460487777235120128/7XrePepO_normal.jpeg</t>
  </si>
  <si>
    <t>http://pbs.twimg.com/profile_images/954019864628355073/tsDPl4PV_normal.jpg</t>
  </si>
  <si>
    <t>http://pbs.twimg.com/profile_images/935907447188983808/7lKigQQU_normal.jpg</t>
  </si>
  <si>
    <t>http://pbs.twimg.com/profile_images/1204068716/161820_100001281718673_6381260_q_normal.jpg</t>
  </si>
  <si>
    <t>http://pbs.twimg.com/profile_images/779037741740949505/au50hhjB_normal.jpg</t>
  </si>
  <si>
    <t>http://pbs.twimg.com/profile_images/1082625084496465920/KW95cIsN_normal.jpg</t>
  </si>
  <si>
    <t>http://pbs.twimg.com/profile_images/2914713372/73f265f0861421aee807ddf6646f0469_normal.jpeg</t>
  </si>
  <si>
    <t>http://abs.twimg.com/sticky/default_profile_images/default_profile_normal.png</t>
  </si>
  <si>
    <t>http://pbs.twimg.com/profile_images/1003933659198623744/zKMeRYjv_normal.jpg</t>
  </si>
  <si>
    <t>https://twitter.com/#!/ripple/status/999690201130659842</t>
  </si>
  <si>
    <t>https://twitter.com/#!/angrickcapriles/status/1126099006658990082</t>
  </si>
  <si>
    <t>https://twitter.com/#!/naifinisiyatif/status/1126320064490295303</t>
  </si>
  <si>
    <t>https://twitter.com/#!/prdotco/status/1126373733676060672</t>
  </si>
  <si>
    <t>https://twitter.com/#!/patrick/status/1126378272433037312</t>
  </si>
  <si>
    <t>https://twitter.com/#!/elizlarini/status/1126389532700467200</t>
  </si>
  <si>
    <t>https://twitter.com/#!/jruis/status/1126378855718170624</t>
  </si>
  <si>
    <t>https://twitter.com/#!/boris/status/1126400913764167681</t>
  </si>
  <si>
    <t>https://twitter.com/#!/guidoz/status/1126423222331813888</t>
  </si>
  <si>
    <t>https://twitter.com/#!/jruis/status/1125766149239525377</t>
  </si>
  <si>
    <t>https://twitter.com/#!/msowierszenko/status/1126472622366232577</t>
  </si>
  <si>
    <t>https://twitter.com/#!/businessboek/status/1126489234137931776</t>
  </si>
  <si>
    <t>https://twitter.com/#!/webdevil666/status/1126492115083636737</t>
  </si>
  <si>
    <t>https://twitter.com/#!/madamecanard/status/1127472607324966912</t>
  </si>
  <si>
    <t>https://twitter.com/#!/madamecanard/status/1126479570394329088</t>
  </si>
  <si>
    <t>https://twitter.com/#!/cacatpisatunt/status/1127539390622904320</t>
  </si>
  <si>
    <t>https://twitter.com/#!/previonplus/status/1126480976962568193</t>
  </si>
  <si>
    <t>https://twitter.com/#!/djeffrogers/status/1129706484005314561</t>
  </si>
  <si>
    <t>https://twitter.com/#!/djeffrogers/status/1126480461629468672</t>
  </si>
  <si>
    <t>https://twitter.com/#!/djeffrogers/status/1129257542465589255</t>
  </si>
  <si>
    <t>999690201130659842</t>
  </si>
  <si>
    <t>1126099006658990082</t>
  </si>
  <si>
    <t>1126320064490295303</t>
  </si>
  <si>
    <t>1126373733676060672</t>
  </si>
  <si>
    <t>1126378272433037312</t>
  </si>
  <si>
    <t>1126389532700467200</t>
  </si>
  <si>
    <t>1126378855718170624</t>
  </si>
  <si>
    <t>1126400913764167681</t>
  </si>
  <si>
    <t>1126423222331813888</t>
  </si>
  <si>
    <t>1125766149239525377</t>
  </si>
  <si>
    <t>1126472622366232577</t>
  </si>
  <si>
    <t>1126489234137931776</t>
  </si>
  <si>
    <t>1126492115083636737</t>
  </si>
  <si>
    <t>1127472607324966912</t>
  </si>
  <si>
    <t>1126479570394329088</t>
  </si>
  <si>
    <t>1127539390622904320</t>
  </si>
  <si>
    <t>1126480976962568193</t>
  </si>
  <si>
    <t>1129706484005314561</t>
  </si>
  <si>
    <t>1126480461629468672</t>
  </si>
  <si>
    <t>1129257542465589255</t>
  </si>
  <si>
    <t/>
  </si>
  <si>
    <t>63786611</t>
  </si>
  <si>
    <t>en</t>
  </si>
  <si>
    <t>tr</t>
  </si>
  <si>
    <t>nl</t>
  </si>
  <si>
    <t>is</t>
  </si>
  <si>
    <t>de</t>
  </si>
  <si>
    <t>1129361850385219590</t>
  </si>
  <si>
    <t>1129041404305580032</t>
  </si>
  <si>
    <t>Twitter Web Client</t>
  </si>
  <si>
    <t>LinkedIn</t>
  </si>
  <si>
    <t>HubSpot</t>
  </si>
  <si>
    <t>Twitter for iPhone</t>
  </si>
  <si>
    <t>Instagram</t>
  </si>
  <si>
    <t>Twitter Web App</t>
  </si>
  <si>
    <t>Twitter for Android</t>
  </si>
  <si>
    <t>Mobypicture</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</si>
  <si>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</si>
  <si>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</si>
  <si>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</si>
  <si>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</si>
  <si>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</si>
  <si>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</si>
  <si>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</si>
  <si>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</si>
  <si>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</si>
  <si>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</si>
  <si>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</si>
  <si>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</si>
  <si>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</si>
  <si>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</si>
  <si>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</si>
  <si>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</si>
  <si>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</si>
  <si>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</si>
  <si>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</si>
  <si>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</si>
  <si>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</si>
  <si>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</si>
  <si>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Ripple</t>
  </si>
  <si>
    <t>David Schwartz</t>
  </si>
  <si>
    <t>Angrick Capriles Torres</t>
  </si>
  <si>
    <t>Kaan Anit</t>
  </si>
  <si>
    <t>James Fisher</t>
  </si>
  <si>
    <t>Naif inisiyatif</t>
  </si>
  <si>
    <t>Boris Veldhuijzen van Zanten</t>
  </si>
  <si>
    <t>TNW Events</t>
  </si>
  <si>
    <t>Patrick de Laive</t>
  </si>
  <si>
    <t>Eliz D'Agostin</t>
  </si>
  <si>
    <t>Jorg Ruis</t>
  </si>
  <si>
    <t>g_xD83C__xDFB6_d▶️z</t>
  </si>
  <si>
    <t>Magda Sowierszenko</t>
  </si>
  <si>
    <t>Adobe</t>
  </si>
  <si>
    <t>Business Contact</t>
  </si>
  <si>
    <t>Catherine Price</t>
  </si>
  <si>
    <t>Previon+</t>
  </si>
  <si>
    <t>Juul Op den Kamp</t>
  </si>
  <si>
    <t>Ping</t>
  </si>
  <si>
    <t>Lascu andrei</t>
  </si>
  <si>
    <t>Roger Wernli</t>
  </si>
  <si>
    <t>One frictionless experience to send money globally</t>
  </si>
  <si>
    <t>Improving global settlement with blockchain tech. CTO at Ripple; one of the original architects of the XRP network.</t>
  </si>
  <si>
    <t>IT Talent Acquisition Specialist -  I'm a Wizard when it comes to planning! 
Venezuelan _xD83C__xDDFB__xD83C__xDDEA_</t>
  </si>
  <si>
    <t>Founder &amp; chairman https://t.co/VL1FPE2Imp. * entrepreneur * dreamer * do-er * love connecting people* Happily married to Hadassah * proud father of Moos and Hanna.</t>
  </si>
  <si>
    <t>Objektif olmazsak gerçeğe erişemeyiz, Eleştirileri dikkate alıyorum. Teşhir ve deşifre sayfasıdır. Lütfen elinizde somut haber varsa bize iletin !</t>
  </si>
  <si>
    <t>PR software to professionalise your brand/make your team more efficient. Here's our online magazine https://t.co/x53hNQexZC We're hiring https://t.co/FytXpTGS11</t>
  </si>
  <si>
    <t>TNW founder &amp; CEO. Only 47% of what I say here is true or serious. ❤️ #TNWLife. Also @Boris on Instagram _xD83D__xDCF8_</t>
  </si>
  <si>
    <t>Our events bring people together to shape the future of tech | #TNW2020 on June 11 &amp; 12</t>
  </si>
  <si>
    <t>Founder TNW. Daddy and fan of Bo &amp; Denne. Meet me at https://t.co/3Ug2TDidEs</t>
  </si>
  <si>
    <t>Expat in Amsterdam. Enterprise CSM at @InVisionApp. Loves to talk, to read and to learn everything and anything.</t>
  </si>
  <si>
    <t>YouTuber and founder of https://t.co/cgbVP9zhB4. Loves tattoos, Italian suits and helping companies build an outstanding culture.</t>
  </si>
  <si>
    <t>nosy, #Metro matcht vragen aan kennis #Ajax fan #SingularityUNL #InfraNL #StartUps #PBF; claimt hashtag #AjaFey; startte na 1e TwiBo 7/7/07</t>
  </si>
  <si>
    <t>Helping companies and professionals learn how to get things done from anywhere they happen to be // Head of Communications @Remote_how</t>
  </si>
  <si>
    <t>Changing the world through digital experiences. Need help? Visit us at https://t.co/9u0bWoMOjp or reach out to @AdobeCare.</t>
  </si>
  <si>
    <t>Boeken over management, leiderschap, werk, psychologie, economie. Auteurs oa: Stephen Covey Malcolm Gladwell Simon Sinek Menno Lanting. Tweets door @femstr</t>
  </si>
  <si>
    <t>Speaker, T1D, author of How to Break Up With Your Phone &amp; Vitamania. Uses social media sparingly. #phonebreakup https://t.co/KUKl2FiuwH https://t.co/N3XSE8FrFO</t>
  </si>
  <si>
    <t>Media Designer, CSS Ninja, Metalhead, Chefkoch</t>
  </si>
  <si>
    <t>Wir unterstützen Sie mit Beratung, Design und Technologie, um neue digitale Lösungen erfolgreich umzusetzen.
#Analytics #DigitalPlatforms #Drupal #Brandwatch</t>
  </si>
  <si>
    <t>Documentary Filmmaking, New School @NewYork from Amsterdam.</t>
  </si>
  <si>
    <t>Not related to @pingfm / @PingTour / @iTunesMusic / @BlackBerry. Seriously folks.</t>
  </si>
  <si>
    <t>DjeffRogers | Previonaut @previonplus | Lost and Founder</t>
  </si>
  <si>
    <t>San Francisco, CA</t>
  </si>
  <si>
    <t>Amsterdam, The Netherlands</t>
  </si>
  <si>
    <t>Amsterdam, Noord-Holland</t>
  </si>
  <si>
    <t>Florida, USA</t>
  </si>
  <si>
    <t>Amsterdam</t>
  </si>
  <si>
    <t>Amsterdam Centrum/West</t>
  </si>
  <si>
    <t>Location independent</t>
  </si>
  <si>
    <t>Location: All over the world.</t>
  </si>
  <si>
    <t>Philadelphia, PA</t>
  </si>
  <si>
    <t>Switzerland</t>
  </si>
  <si>
    <t>Aarau, Schweiz</t>
  </si>
  <si>
    <t>Brooklyn, NY</t>
  </si>
  <si>
    <t>Swiss</t>
  </si>
  <si>
    <t>https://distributedagreement.com</t>
  </si>
  <si>
    <t>https://t.co/d9aRHkEXOd</t>
  </si>
  <si>
    <t>https://t.co/kLkS6EsJiU</t>
  </si>
  <si>
    <t>https://t.co/hhcTC61w56</t>
  </si>
  <si>
    <t>https://t.co/cYs8oy8tk2</t>
  </si>
  <si>
    <t>https://t.co/fouTC1rEIJ</t>
  </si>
  <si>
    <t>https://t.co/VTjznxo8Uy</t>
  </si>
  <si>
    <t>https://t.co/ktKlk05x1l</t>
  </si>
  <si>
    <t>http://t.co/Ey1xIzunz8</t>
  </si>
  <si>
    <t>https://t.co/ALUkhaILyc</t>
  </si>
  <si>
    <t>https://t.co/6M6vMBXbdu</t>
  </si>
  <si>
    <t>http://t.co/uANJlHwLdP</t>
  </si>
  <si>
    <t>https://t.co/ySI5oVp6Nz</t>
  </si>
  <si>
    <t>Singapore</t>
  </si>
  <si>
    <t>https://pbs.twimg.com/profile_banners/1051053836/1503363498</t>
  </si>
  <si>
    <t>https://pbs.twimg.com/profile_banners/35749949/1469443070</t>
  </si>
  <si>
    <t>https://pbs.twimg.com/profile_banners/884194254/1554273440</t>
  </si>
  <si>
    <t>https://pbs.twimg.com/profile_banners/91562967/1466272961</t>
  </si>
  <si>
    <t>https://pbs.twimg.com/profile_banners/1046758184214507521/1538401687</t>
  </si>
  <si>
    <t>https://pbs.twimg.com/profile_banners/1017032674630873089/1532021065</t>
  </si>
  <si>
    <t>https://pbs.twimg.com/profile_banners/33229929/1486119444</t>
  </si>
  <si>
    <t>https://pbs.twimg.com/profile_banners/17463/1432816570</t>
  </si>
  <si>
    <t>https://pbs.twimg.com/profile_banners/99982789/1557820049</t>
  </si>
  <si>
    <t>https://pbs.twimg.com/profile_banners/4485601/1398623881</t>
  </si>
  <si>
    <t>https://pbs.twimg.com/profile_banners/2796747943/1432054346</t>
  </si>
  <si>
    <t>https://pbs.twimg.com/profile_banners/6676742/1478779894</t>
  </si>
  <si>
    <t>https://pbs.twimg.com/profile_banners/7305132/1371506400</t>
  </si>
  <si>
    <t>https://pbs.twimg.com/profile_banners/2441465862/1546953430</t>
  </si>
  <si>
    <t>https://pbs.twimg.com/profile_banners/63786611/1540904427</t>
  </si>
  <si>
    <t>https://pbs.twimg.com/profile_banners/108932516/1537307937</t>
  </si>
  <si>
    <t>https://pbs.twimg.com/profile_banners/102749394/1538671166</t>
  </si>
  <si>
    <t>https://pbs.twimg.com/profile_banners/14616376/1366278039</t>
  </si>
  <si>
    <t>https://pbs.twimg.com/profile_banners/1870561026/1541062230</t>
  </si>
  <si>
    <t>https://pbs.twimg.com/profile_banners/85964534/1354283767</t>
  </si>
  <si>
    <t>https://pbs.twimg.com/profile_banners/17992908/1406115992</t>
  </si>
  <si>
    <t>pl</t>
  </si>
  <si>
    <t>ro</t>
  </si>
  <si>
    <t>http://abs.twimg.com/images/themes/theme1/bg.png</t>
  </si>
  <si>
    <t>http://pbs.twimg.com/profile_background_images/551143805374578688/LUsUSTED.jpeg</t>
  </si>
  <si>
    <t>http://abs.twimg.com/images/themes/theme18/bg.gif</t>
  </si>
  <si>
    <t>http://abs.twimg.com/images/themes/theme4/bg.gif</t>
  </si>
  <si>
    <t>http://abs.twimg.com/images/themes/theme5/bg.gif</t>
  </si>
  <si>
    <t>http://abs.twimg.com/images/themes/theme6/bg.gif</t>
  </si>
  <si>
    <t>http://abs.twimg.com/images/themes/theme15/bg.png</t>
  </si>
  <si>
    <t>http://abs.twimg.com/images/themes/theme9/bg.gif</t>
  </si>
  <si>
    <t>http://abs.twimg.com/images/themes/theme14/bg.gif</t>
  </si>
  <si>
    <t>http://pbs.twimg.com/profile_images/1124362327141183488/hNIWVZeA_normal.png</t>
  </si>
  <si>
    <t>http://pbs.twimg.com/profile_images/757519456545366016/47RG1n2b_normal.jpg</t>
  </si>
  <si>
    <t>http://pbs.twimg.com/profile_images/583186461316415488/LERgXKbB_normal.jpg</t>
  </si>
  <si>
    <t>http://pbs.twimg.com/profile_images/1046758617750409218/jAYjaQUu_normal.jpg</t>
  </si>
  <si>
    <t>http://pbs.twimg.com/profile_images/910842948165754881/D6OeH5Lh_normal.jpg</t>
  </si>
  <si>
    <t>http://pbs.twimg.com/profile_images/1074739258668109824/APORyV-z_normal.jpg</t>
  </si>
  <si>
    <t>http://pbs.twimg.com/profile_images/2388148694/rs89lafh89iogldc1gyr_normal.jpeg</t>
  </si>
  <si>
    <t>http://pbs.twimg.com/profile_images/2289840855/qg2h5dlxmbpeaoauwyxn_normal.png</t>
  </si>
  <si>
    <t>http://pbs.twimg.com/profile_images/979371004316151808/_sJ_nECA_normal.jpg</t>
  </si>
  <si>
    <t>http://pbs.twimg.com/profile_images/378800000465957607/e00e2eabecd8bf2f74d27fa15f06d359_normal.png</t>
  </si>
  <si>
    <t>http://pbs.twimg.com/profile_images/56037675/avatar_new_cropped_normal.png</t>
  </si>
  <si>
    <t>Open Twitter Page for This Person</t>
  </si>
  <si>
    <t>https://twitter.com/ripple</t>
  </si>
  <si>
    <t>https://twitter.com/joelkatz</t>
  </si>
  <si>
    <t>https://twitter.com/angrickcapriles</t>
  </si>
  <si>
    <t>https://twitter.com/kaananit</t>
  </si>
  <si>
    <t>https://twitter.com/tnwconference</t>
  </si>
  <si>
    <t>https://twitter.com/naifinisiyatif</t>
  </si>
  <si>
    <t>https://twitter.com/prdotco</t>
  </si>
  <si>
    <t>https://twitter.com/boris</t>
  </si>
  <si>
    <t>https://twitter.com/tnwevents</t>
  </si>
  <si>
    <t>https://twitter.com/patrick</t>
  </si>
  <si>
    <t>https://twitter.com/elizlarini</t>
  </si>
  <si>
    <t>https://twitter.com/jruis</t>
  </si>
  <si>
    <t>https://twitter.com/guidoz</t>
  </si>
  <si>
    <t>https://twitter.com/msowierszenko</t>
  </si>
  <si>
    <t>https://twitter.com/adobe</t>
  </si>
  <si>
    <t>https://twitter.com/businessboek</t>
  </si>
  <si>
    <t>https://twitter.com/catherine_price</t>
  </si>
  <si>
    <t>https://twitter.com/webdevil666</t>
  </si>
  <si>
    <t>https://twitter.com/previonplus</t>
  </si>
  <si>
    <t>https://twitter.com/madamecanard</t>
  </si>
  <si>
    <t>https://twitter.com/ping</t>
  </si>
  <si>
    <t>https://twitter.com/cacatpisatunt</t>
  </si>
  <si>
    <t>https://twitter.com/djeffrogers</t>
  </si>
  <si>
    <t>ripple
“We are trying to make moving money
as easy as sending an email using
#blockchain. We should be able
to move value as easily as we move
information, this is the lubricant
to make global commerce better.”
-@joelkatz at @TNWconference #TNW2018
https://t.co/aYEpzFFdt6</t>
  </si>
  <si>
    <t xml:space="preserve">joelkatz
</t>
  </si>
  <si>
    <t>angrickcapriles
#TNWconference is coming up and
@kaananit and Ferdinand Lie _xD83D__xDD25_will
be there representing One. Feel
free to get in touch with them
:) https://t.co/RYb2oWeVP6</t>
  </si>
  <si>
    <t xml:space="preserve">kaananit
</t>
  </si>
  <si>
    <t xml:space="preserve">tnwconference
</t>
  </si>
  <si>
    <t>naifinisiyatif
2018'de “Atatürk ilah değildir”
hactekinde kullanılan en büyük
hesap, @TNWconference hesabı. Hesabın
bulunduğu yer, Florida, USA. Tamı
tamına, 469 kez “Atatürk ilah değildir”
hactekini tivitlemiş, Google'a
@TNWconference diye arattığınızda
twitter hesabı çıkıyor ama silinmiş</t>
  </si>
  <si>
    <t>prdotco
Looking forward to seeing everyone
at @tnwevents conference today.
Here's an interview with @Boris
about why you should be an optimist
in #tech to get you started https://t.co/Nk30XWWlUX
#tnwconference #unfoldwithus</t>
  </si>
  <si>
    <t>boris
RT @Jruis: Wat leuk! Net voordat
#TNW2019 begint, een persoonlijke
serenade van @patrick en @Boris
- wie zie ik op #TNWConference
vandaag?…</t>
  </si>
  <si>
    <t xml:space="preserve">tnwevents
</t>
  </si>
  <si>
    <t>patrick
RT @prdotco: Looking forward to
seeing everyone at @tnwevents conference
today. Here's an interview with
@Boris about why you should be
an…</t>
  </si>
  <si>
    <t>elizlarini
My lips in pink, her eyes in blue
#lushlabs #tnwconference #amsfamily
https://t.co/T8Yak693Wd</t>
  </si>
  <si>
    <t>jruis
Wat leuk! Net voordat #TNW2019
begint, een persoonlijke serenade
van @patrick en @Boris - wie zie
ik op #TNWConference vandaag? https://t.co/vBWZTHFobf</t>
  </si>
  <si>
    <t>guidoz
RT @Jruis: Wat leuk! Net voordat
#TNW2019 begint, een persoonlijke
serenade van @patrick en @Boris
- wie zie ik op #TNWConference
vandaag?…</t>
  </si>
  <si>
    <t>msowierszenko
@Adobe worst customer experience
at your booth at #TNWconference
promoting...ironically cuatomer
experience with Adobe.</t>
  </si>
  <si>
    <t xml:space="preserve">adobe
</t>
  </si>
  <si>
    <t>businessboek
Hoe word je weer de baas over je
mobiel (en je concentratie, en
je tijd)? @Catherine_Price spreekt
er nu over op @tnwevents en schreef
het boek: 'Ik maak het uit!' #TNW2019
#tnw19 #TNWConference &amp;gt; https://t.co/IQAdJsuhxQ
https://t.co/8ltf8NHyex</t>
  </si>
  <si>
    <t xml:space="preserve">catherine_price
</t>
  </si>
  <si>
    <t>webdevil666
RT @PrevionPlus: The Audience is
a mindset - not a demographic #TNW2019
#tnwconference #previonauts https://t.co/hUk9sJn4Ae</t>
  </si>
  <si>
    <t>previonplus
The Audience is a mindset - not
a demographic #TNW2019 #tnwconference
#previonauts https://t.co/hUk9sJn4Ae</t>
  </si>
  <si>
    <t>madamecanard
TEAM WINNING _xD83D__xDE80_✨_xD83E__xDD13_ #tnwconference
#wrap #bossboris #bestbossever
#business #tnw2019 #techfest _xD83D__xDCF8_
@ping.mkv - https://t.co/BA0xIA4AuE</t>
  </si>
  <si>
    <t xml:space="preserve">ping
</t>
  </si>
  <si>
    <t>cacatpisatunt
RT @Ripple: “We are trying to make
moving money as easy as sending
an email using #blockchain. We
should be able to move value as
easily as…</t>
  </si>
  <si>
    <t>djeffrogers
Who will find the #previonauts
? #TNW2019 #tnwconference @PrevionPlus
https://t.co/u926nDfvvi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</si>
  <si>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</si>
  <si>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</si>
  <si>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</si>
  <si>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</si>
  <si>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</si>
  <si>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</si>
  <si>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</si>
  <si>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</si>
  <si>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</si>
  <si>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</si>
  <si>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</si>
  <si>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</si>
  <si>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</si>
  <si>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</si>
  <si>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</si>
  <si>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</si>
  <si>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</si>
  <si>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</si>
  <si>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</si>
  <si>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</si>
  <si>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</si>
  <si>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</si>
  <si>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</si>
  <si>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</si>
  <si>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</si>
  <si>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</si>
  <si>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</si>
  <si>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</si>
  <si>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</si>
  <si>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</si>
  <si>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</si>
  <si>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</si>
  <si>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</si>
  <si>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</si>
  <si>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</si>
  <si>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</si>
  <si>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</si>
  <si>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</si>
  <si>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</si>
  <si>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</si>
  <si>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</si>
  <si>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</si>
  <si>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</si>
  <si>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</si>
  <si>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</si>
  <si>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</si>
  <si>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</si>
  <si>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</si>
  <si>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</si>
  <si>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</si>
  <si>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</si>
  <si>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</si>
  <si>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</si>
  <si>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</si>
  <si>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</si>
  <si>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</si>
  <si>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</si>
  <si>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</si>
  <si>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Group 1</t>
  </si>
  <si>
    <t>Group 2</t>
  </si>
  <si>
    <t>Edges</t>
  </si>
  <si>
    <t>Graph Type</t>
  </si>
  <si>
    <t>Number of Edge Types</t>
  </si>
  <si>
    <t>Modularity</t>
  </si>
  <si>
    <t>NodeXL Version</t>
  </si>
  <si>
    <t>1.0.1.412</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</si>
  <si>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</si>
  <si>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</si>
  <si>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</si>
  <si>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</si>
  <si>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</si>
  <si>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</si>
  <si>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</si>
  <si>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</si>
  <si>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</si>
  <si>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</si>
  <si>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</si>
  <si>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</si>
  <si>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</si>
  <si>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</si>
  <si>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</si>
  <si>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</si>
  <si>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</si>
  <si>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</si>
  <si>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</si>
  <si>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https://twitter.com/PrevionPlus/status/1129041404305580032 https://twitter.com/tnwevents/status/1129361850385219590</t>
  </si>
  <si>
    <t>http://www.mobypicture.com/user/madamecanard/view/20540149 http://www.mobypicture.com/user/madamecanard/view/20538879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</si>
  <si>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</si>
  <si>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</si>
  <si>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</si>
  <si>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</si>
  <si>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</si>
  <si>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</si>
  <si>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</si>
  <si>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</si>
  <si>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</si>
  <si>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</si>
  <si>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</si>
  <si>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tnw2019</t>
  </si>
  <si>
    <t>previonauts</t>
  </si>
  <si>
    <t>previonauten</t>
  </si>
  <si>
    <t>wrap</t>
  </si>
  <si>
    <t>bossboris</t>
  </si>
  <si>
    <t>bestbossever</t>
  </si>
  <si>
    <t>business</t>
  </si>
  <si>
    <t>techfest</t>
  </si>
  <si>
    <t>Top Hashtags in Tweet in G1</t>
  </si>
  <si>
    <t>tnw2018</t>
  </si>
  <si>
    <t>Top Hashtags in Tweet in G2</t>
  </si>
  <si>
    <t>culture</t>
  </si>
  <si>
    <t>tech</t>
  </si>
  <si>
    <t>unfoldwithus</t>
  </si>
  <si>
    <t>Top Hashtags in Tweet in G3</t>
  </si>
  <si>
    <t>Top Hashtags in Tweet in G4</t>
  </si>
  <si>
    <t>tnw19</t>
  </si>
  <si>
    <t>Top Hashtags in Tweet in G5</t>
  </si>
  <si>
    <t>boss</t>
  </si>
  <si>
    <t>solid</t>
  </si>
  <si>
    <t>started</t>
  </si>
  <si>
    <t>Top Hashtags in Tweet in G6</t>
  </si>
  <si>
    <t>Top Hashtags in Tweet in G7</t>
  </si>
  <si>
    <t>Top Hashtags in Tweet in G8</t>
  </si>
  <si>
    <t>lushlabs</t>
  </si>
  <si>
    <t>amsfamily</t>
  </si>
  <si>
    <t>Top Hashtags in Tweet</t>
  </si>
  <si>
    <t>tnwconference tnw2019 culture tech unfoldwithus</t>
  </si>
  <si>
    <t>tnw2019 tnwconference previonauts previonauten</t>
  </si>
  <si>
    <t>tnwconference tnw2019 wrap bossboris bestbossever business techfest boss solid started</t>
  </si>
  <si>
    <t>Top Words in Tweet in Entire Graph</t>
  </si>
  <si>
    <t>Words in Sentiment List#1: Positive</t>
  </si>
  <si>
    <t>Words in Sentiment List#2: Negative</t>
  </si>
  <si>
    <t>Words in Sentiment List#3: Angry/Violent</t>
  </si>
  <si>
    <t>Non-categorized Words</t>
  </si>
  <si>
    <t>Total Words</t>
  </si>
  <si>
    <t>#tnwconference</t>
  </si>
  <si>
    <t>#tnw2019</t>
  </si>
  <si>
    <t>je</t>
  </si>
  <si>
    <t>op</t>
  </si>
  <si>
    <t>Top Words in Tweet in G1</t>
  </si>
  <si>
    <t>make</t>
  </si>
  <si>
    <t>move</t>
  </si>
  <si>
    <t>trying</t>
  </si>
  <si>
    <t>moving</t>
  </si>
  <si>
    <t>money</t>
  </si>
  <si>
    <t>easy</t>
  </si>
  <si>
    <t>sending</t>
  </si>
  <si>
    <t>email</t>
  </si>
  <si>
    <t>using</t>
  </si>
  <si>
    <t>Top Words in Tweet in G2</t>
  </si>
  <si>
    <t>zie</t>
  </si>
  <si>
    <t>ik</t>
  </si>
  <si>
    <t>wat</t>
  </si>
  <si>
    <t>leuk</t>
  </si>
  <si>
    <t>net</t>
  </si>
  <si>
    <t>Top Words in Tweet in G3</t>
  </si>
  <si>
    <t>#previonauts</t>
  </si>
  <si>
    <t>audience</t>
  </si>
  <si>
    <t>mindset</t>
  </si>
  <si>
    <t>demographic</t>
  </si>
  <si>
    <t>Top Words in Tweet in G4</t>
  </si>
  <si>
    <t>over</t>
  </si>
  <si>
    <t>Top Words in Tweet in G5</t>
  </si>
  <si>
    <t>Top Words in Tweet in G6</t>
  </si>
  <si>
    <t>experience</t>
  </si>
  <si>
    <t>Top Words in Tweet in G7</t>
  </si>
  <si>
    <t>Top Words in Tweet in G8</t>
  </si>
  <si>
    <t>Top Words in Tweet</t>
  </si>
  <si>
    <t>make move tnwconference trying moving money easy sending email using</t>
  </si>
  <si>
    <t>boris #tnwconference #tnw2019 zie ik op je wat leuk net</t>
  </si>
  <si>
    <t>#tnw2019 #tnwconference #previonauts previonplus audience mindset demographic</t>
  </si>
  <si>
    <t>je over</t>
  </si>
  <si>
    <t>#tnwconference #tnw2019</t>
  </si>
  <si>
    <t>adobe experience</t>
  </si>
  <si>
    <t>Top Word Pairs in Tweet in Entire Graph</t>
  </si>
  <si>
    <t>#tnw2019,#tnwconference</t>
  </si>
  <si>
    <t>zie,ik</t>
  </si>
  <si>
    <t>wat,leuk</t>
  </si>
  <si>
    <t>leuk,net</t>
  </si>
  <si>
    <t>net,voordat</t>
  </si>
  <si>
    <t>voordat,#tnw2019</t>
  </si>
  <si>
    <t>#tnw2019,begint</t>
  </si>
  <si>
    <t>begint,persoonlijke</t>
  </si>
  <si>
    <t>persoonlijke,serenade</t>
  </si>
  <si>
    <t>serenade,van</t>
  </si>
  <si>
    <t>Top Word Pairs in Tweet in G1</t>
  </si>
  <si>
    <t>trying,make</t>
  </si>
  <si>
    <t>make,moving</t>
  </si>
  <si>
    <t>moving,money</t>
  </si>
  <si>
    <t>money,easy</t>
  </si>
  <si>
    <t>easy,sending</t>
  </si>
  <si>
    <t>sending,email</t>
  </si>
  <si>
    <t>email,using</t>
  </si>
  <si>
    <t>using,#blockchain</t>
  </si>
  <si>
    <t>#blockchain,move</t>
  </si>
  <si>
    <t>move,value</t>
  </si>
  <si>
    <t>Top Word Pairs in Tweet in G2</t>
  </si>
  <si>
    <t>van,patrick</t>
  </si>
  <si>
    <t>Top Word Pairs in Tweet in G3</t>
  </si>
  <si>
    <t>audience,mindset</t>
  </si>
  <si>
    <t>mindset,demographic</t>
  </si>
  <si>
    <t>demographic,#tnw2019</t>
  </si>
  <si>
    <t>#tnwconference,#previonauts</t>
  </si>
  <si>
    <t>Top Word Pairs in Tweet in G4</t>
  </si>
  <si>
    <t>Top Word Pairs in Tweet in G5</t>
  </si>
  <si>
    <t>Top Word Pairs in Tweet in G6</t>
  </si>
  <si>
    <t>Top Word Pairs in Tweet in G7</t>
  </si>
  <si>
    <t>Top Word Pairs in Tweet in G8</t>
  </si>
  <si>
    <t>Top Word Pairs in Tweet</t>
  </si>
  <si>
    <t>trying,make  make,moving  moving,money  money,easy  easy,sending  sending,email  email,using  using,#blockchain  #blockchain,move  move,value</t>
  </si>
  <si>
    <t>zie,ik  wat,leuk  leuk,net  net,voordat  voordat,#tnw2019  #tnw2019,begint  begint,persoonlijke  persoonlijke,serenade  serenade,van  van,patrick</t>
  </si>
  <si>
    <t>#tnw2019,#tnwconference  audience,mindset  mindset,demographic  demographic,#tnw2019  #tnwconference,#previonauts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</si>
  <si>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</si>
  <si>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</si>
  <si>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</si>
  <si>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</si>
  <si>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</si>
  <si>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</si>
  <si>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</si>
  <si>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</si>
  <si>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</si>
  <si>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</si>
  <si>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</si>
  <si>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</si>
  <si>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</si>
  <si>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</si>
  <si>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</si>
  <si>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</si>
  <si>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</si>
  <si>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</si>
  <si>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</si>
  <si>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</si>
  <si>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tnwconference ripple joelkatz</t>
  </si>
  <si>
    <t>boris patrick jruis tnwevents prdotco</t>
  </si>
  <si>
    <t>catherine_price tnwevents</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</si>
  <si>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</si>
  <si>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</si>
  <si>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</si>
  <si>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</si>
  <si>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</si>
  <si>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</si>
  <si>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</si>
  <si>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</si>
  <si>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</si>
  <si>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</si>
  <si>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joelkatz ripple naifinisiyatif tnwconference cacatpisatunt</t>
  </si>
  <si>
    <t>guidoz boris jruis patrick prdotco</t>
  </si>
  <si>
    <t>previonplus djeffrogers webdevil666</t>
  </si>
  <si>
    <t>tnwevents businessboek catherine_price</t>
  </si>
  <si>
    <t>madamecanard ping</t>
  </si>
  <si>
    <t>adobe msowierszenko</t>
  </si>
  <si>
    <t>angrickcapriles kaananit</t>
  </si>
  <si>
    <t>Top URLs in Tweet by Count</t>
  </si>
  <si>
    <t>Top URLs in Tweet by Salience</t>
  </si>
  <si>
    <t>Top Domains in Tweet by Count</t>
  </si>
  <si>
    <t>Top Domains in Tweet by Salience</t>
  </si>
  <si>
    <t>Top Hashtags in Tweet by Count</t>
  </si>
  <si>
    <t>tnw2019 tnwconference previonauten previonauts</t>
  </si>
  <si>
    <t>Top Hashtags in Tweet by Salience</t>
  </si>
  <si>
    <t>culture tnwconference tnw2019</t>
  </si>
  <si>
    <t>wrap bossboris bestbossever business techfest boss solid started opening futuretech</t>
  </si>
  <si>
    <t>previonauten previonauts tnw2019 tnwconference</t>
  </si>
  <si>
    <t>Top Words in Tweet by Count</t>
  </si>
  <si>
    <t>make move trying moving money easy sending email using #blockchain</t>
  </si>
  <si>
    <t>#tnwconference coming up kaananit ferdinand lie representing one feel free</t>
  </si>
  <si>
    <t>atatürk ilah değildir hesabı 2018'de hactekinde kullanılan en büyük hesap</t>
  </si>
  <si>
    <t>looking forward seeing everyone tnwevents conference today here's interview boris</t>
  </si>
  <si>
    <t>jruis wat leuk net voordat #tnw2019 begint een persoonlijke serenade</t>
  </si>
  <si>
    <t>prdotco looking forward seeing everyone tnwevents conference today here's interview</t>
  </si>
  <si>
    <t>lips pink eyes blue #lushlabs #tnwconference #amsfamily</t>
  </si>
  <si>
    <t>je en een op wie zie ik #tnwconference #tnw2019 ben</t>
  </si>
  <si>
    <t>adobe experience worst customer booth #tnwconference promoting ironically cuatomer</t>
  </si>
  <si>
    <t>je en over het hoe word weer de baas mobiel</t>
  </si>
  <si>
    <t>previonplus audience mindset demographic #tnw2019 #tnwconference #previonauts</t>
  </si>
  <si>
    <t>audience mindset demographic #tnw2019 #tnwconference #previonauts</t>
  </si>
  <si>
    <t>#tnwconference #tnw2019 team winning #wrap #bossboris #bestbossever #business #techfest ping</t>
  </si>
  <si>
    <t>ripple trying make moving money easy sending email using #blockchain</t>
  </si>
  <si>
    <t>#tnw2019 #tnwconference ein paar insights von der grössten tech konferenz</t>
  </si>
  <si>
    <t>Top Words in Tweet by Salience</t>
  </si>
  <si>
    <t>je ben ook tnw conference deze week de 1e conferentie</t>
  </si>
  <si>
    <t>team winning #wrap #bossboris #bestbossever #business #techfest ping mkv always</t>
  </si>
  <si>
    <t>ein paar insights von der grössten tech konferenz europa #previonauten</t>
  </si>
  <si>
    <t>Top Word Pairs in Tweet by Count</t>
  </si>
  <si>
    <t>#tnwconference,coming  coming,up  up,kaananit  kaananit,ferdinand  ferdinand,lie  lie,representing  representing,one  one,feel  feel,free  free,touch</t>
  </si>
  <si>
    <t>atatürk,ilah  ilah,değildir  2018'de,atatürk  değildir,hactekinde  hactekinde,kullanılan  kullanılan,en  en,büyük  büyük,hesap  hesap,tnwconference  tnwconference,hesabı</t>
  </si>
  <si>
    <t>looking,forward  forward,seeing  seeing,everyone  everyone,tnwevents  tnwevents,conference  conference,today  today,here's  here's,interview  interview,boris  boris,optimist</t>
  </si>
  <si>
    <t>jruis,wat  wat,leuk  leuk,net  net,voordat  voordat,#tnw2019  #tnw2019,begint  begint,een  een,persoonlijke  persoonlijke,serenade  serenade,van</t>
  </si>
  <si>
    <t>prdotco,looking  looking,forward  forward,seeing  seeing,everyone  everyone,tnwevents  tnwevents,conference  conference,today  today,here's  here's,interview  interview,boris</t>
  </si>
  <si>
    <t>lips,pink  pink,eyes  eyes,blue  blue,#lushlabs  #lushlabs,#tnwconference  #tnwconference,#amsfamily</t>
  </si>
  <si>
    <t>zie,ik  ben,je  je,ook  ook,op  op,tnw  tnw,conference  conference,deze  deze,week  week,de  de,1e</t>
  </si>
  <si>
    <t>adobe,worst  worst,customer  customer,experience  experience,booth  booth,#tnwconference  #tnwconference,promoting  promoting,ironically  ironically,cuatomer  cuatomer,experience  experience,adobe</t>
  </si>
  <si>
    <t>en,je  hoe,word  word,je  je,weer  weer,de  de,baas  baas,over  over,je  je,mobiel  mobiel,en</t>
  </si>
  <si>
    <t>previonplus,audience  audience,mindset  mindset,demographic  demographic,#tnw2019  #tnw2019,#tnwconference  #tnwconference,#previonauts</t>
  </si>
  <si>
    <t>audience,mindset  mindset,demographic  demographic,#tnw2019  #tnw2019,#tnwconference  #tnwconference,#previonauts</t>
  </si>
  <si>
    <t>team,winning  winning,#tnwconference  #tnwconference,#wrap  #wrap,#bossboris  #bossboris,#bestbossever  #bestbossever,#business  #business,#tnw2019  #tnw2019,#techfest  #techfest,ping  ping,mkv</t>
  </si>
  <si>
    <t>ripple,trying  trying,make  make,moving  moving,money  money,easy  easy,sending  sending,email  email,using  using,#blockchain  #blockchain,move</t>
  </si>
  <si>
    <t>#tnw2019,#tnwconference  ein,paar  paar,insights  insights,von  von,der  der,grössten  grössten,tech  tech,konferenz  konferenz,europa  europa,#tnw2019</t>
  </si>
  <si>
    <t>Top Word Pairs in Tweet by Salience</t>
  </si>
  <si>
    <t>ben,je  je,ook  ook,op  op,tnw  tnw,conference  conference,deze  deze,week  week,de  de,1e  1e,conferentie</t>
  </si>
  <si>
    <t>ein,paar  paar,insights  insights,von  von,der  der,grössten  grössten,tech  tech,konferenz  konferenz,europa  europa,#tnw2019  #tnw2019,#previonauten</t>
  </si>
  <si>
    <t>Word</t>
  </si>
  <si>
    <t>voordat</t>
  </si>
  <si>
    <t>begint</t>
  </si>
  <si>
    <t>persoonlijke</t>
  </si>
  <si>
    <t>serenade</t>
  </si>
  <si>
    <t>van</t>
  </si>
  <si>
    <t>vandaag</t>
  </si>
  <si>
    <t>conference</t>
  </si>
  <si>
    <t>#blockchain</t>
  </si>
  <si>
    <t>value</t>
  </si>
  <si>
    <t>easily</t>
  </si>
  <si>
    <t>team</t>
  </si>
  <si>
    <t>uit</t>
  </si>
  <si>
    <t>looking</t>
  </si>
  <si>
    <t>forward</t>
  </si>
  <si>
    <t>seeing</t>
  </si>
  <si>
    <t>everyone</t>
  </si>
  <si>
    <t>today</t>
  </si>
  <si>
    <t>here's</t>
  </si>
  <si>
    <t>interview</t>
  </si>
  <si>
    <t>atatürk</t>
  </si>
  <si>
    <t>ilah</t>
  </si>
  <si>
    <t>değildir</t>
  </si>
  <si>
    <t>hesabı</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</si>
  <si>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</si>
  <si>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</si>
  <si>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</si>
  <si>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</si>
  <si>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</si>
  <si>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</si>
  <si>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</si>
  <si>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</si>
  <si>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</si>
  <si>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</si>
  <si>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</si>
  <si>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</si>
  <si>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</si>
  <si>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</si>
  <si>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</si>
  <si>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</si>
  <si>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</si>
  <si>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</si>
  <si>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</si>
  <si>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</si>
  <si>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</si>
  <si>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</si>
  <si>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</si>
  <si>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</si>
  <si>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</si>
  <si>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</si>
  <si>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</si>
  <si>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</si>
  <si>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</si>
  <si>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</si>
  <si>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</si>
  <si>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128, 128, 128</t>
  </si>
  <si>
    <t>Red</t>
  </si>
  <si>
    <t>G1: make move tnwconference trying moving money easy sending email using</t>
  </si>
  <si>
    <t>G2: boris #tnwconference #tnw2019 zie ik op je wat leuk net</t>
  </si>
  <si>
    <t>G3: #tnw2019 #tnwconference #previonauts previonplus audience mindset demographic</t>
  </si>
  <si>
    <t>G4: je over</t>
  </si>
  <si>
    <t>G5: #tnwconference #tnw2019</t>
  </si>
  <si>
    <t>G6: adobe experience</t>
  </si>
  <si>
    <t>Autofill Workbook Results</t>
  </si>
  <si>
    <t>Edge Weight▓1▓1▓0▓True▓Gray▓Red▓▓Edge Weight▓1▓1▓0▓3▓10▓False▓Edge Weight▓1▓1▓0▓35▓12▓False▓▓0▓0▓0▓True▓Black▓Black▓▓Followers▓1▓124897▓0▓162▓1000▓False▓▓0▓0▓0▓0▓0▓False▓▓0▓0▓0▓0▓0▓False▓▓0▓0▓0▓0▓0▓False</t>
  </si>
  <si>
    <t>GraphSource░GraphServerTwitterSearch▓GraphTerm░tnwconference OR #TNWEurope▓ImportDescription░The graph represents a network of 23 Twitter users whose tweets in the requested range contained "tnwconference OR #TNWEurope", or who were replied to or mentioned in those tweets.  The network was obtained from the NodeXL Graph Server on Tuesday, 21 May 2019 at 12:32 UTC.
The requested start date was Monday, 20 May 2019 at 00:01 UTC and the maximum number of days (going backward) was 14.
The maximum number of tweets collected was 5,000.
The tweets in the network were tweeted over the 10-day, 20-hour, 57-minute period from Tuesday, 07 May 2019 at 14:15 UTC to Saturday, 18 May 2019 at 11:13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</si>
</sst>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3"/>
      <tableStyleElement type="headerRow" dxfId="462"/>
    </tableStyle>
    <tableStyle name="NodeXL Table" pivot="0" count="1">
      <tableStyleElement type="headerRow" dxfId="46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8419242"/>
        <c:axId val="56011131"/>
      </c:barChart>
      <c:catAx>
        <c:axId val="584192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011131"/>
        <c:crosses val="autoZero"/>
        <c:auto val="1"/>
        <c:lblOffset val="100"/>
        <c:noMultiLvlLbl val="0"/>
      </c:catAx>
      <c:valAx>
        <c:axId val="56011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192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tnwconference OR #TNWEurope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Series'!$A$26:$A$46</c:f>
              <c:strCache>
                <c:ptCount val="20"/>
                <c:pt idx="0">
                  <c:v>5/24/2018 16:34</c:v>
                </c:pt>
                <c:pt idx="1">
                  <c:v>5/7/2019 14:15</c:v>
                </c:pt>
                <c:pt idx="2">
                  <c:v>5/8/2019 12:18</c:v>
                </c:pt>
                <c:pt idx="3">
                  <c:v>5/9/2019 2:56</c:v>
                </c:pt>
                <c:pt idx="4">
                  <c:v>5/9/2019 6:29</c:v>
                </c:pt>
                <c:pt idx="5">
                  <c:v>5/9/2019 6:48</c:v>
                </c:pt>
                <c:pt idx="6">
                  <c:v>5/9/2019 6:50</c:v>
                </c:pt>
                <c:pt idx="7">
                  <c:v>5/9/2019 7:32</c:v>
                </c:pt>
                <c:pt idx="8">
                  <c:v>5/9/2019 8:18</c:v>
                </c:pt>
                <c:pt idx="9">
                  <c:v>5/9/2019 9:46</c:v>
                </c:pt>
                <c:pt idx="10">
                  <c:v>5/9/2019 13:02</c:v>
                </c:pt>
                <c:pt idx="11">
                  <c:v>5/9/2019 13:30</c:v>
                </c:pt>
                <c:pt idx="12">
                  <c:v>5/9/2019 13:34</c:v>
                </c:pt>
                <c:pt idx="13">
                  <c:v>5/9/2019 13:36</c:v>
                </c:pt>
                <c:pt idx="14">
                  <c:v>5/9/2019 14:08</c:v>
                </c:pt>
                <c:pt idx="15">
                  <c:v>5/9/2019 14:20</c:v>
                </c:pt>
                <c:pt idx="16">
                  <c:v>5/12/2019 7:16</c:v>
                </c:pt>
                <c:pt idx="17">
                  <c:v>5/12/2019 11:41</c:v>
                </c:pt>
                <c:pt idx="18">
                  <c:v>5/17/2019 5:29</c:v>
                </c:pt>
                <c:pt idx="19">
                  <c:v>5/18/2019 11:13</c:v>
                </c:pt>
              </c:strCache>
            </c:strRef>
          </c:cat>
          <c:val>
            <c:numRef>
              <c:f>'Time Series'!$B$26:$B$46</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er>
        <c:axId val="26001188"/>
        <c:axId val="32684101"/>
      </c:barChart>
      <c:catAx>
        <c:axId val="26001188"/>
        <c:scaling>
          <c:orientation val="minMax"/>
        </c:scaling>
        <c:axPos val="b"/>
        <c:delete val="0"/>
        <c:numFmt formatCode="General" sourceLinked="1"/>
        <c:majorTickMark val="out"/>
        <c:minorTickMark val="none"/>
        <c:tickLblPos val="nextTo"/>
        <c:crossAx val="32684101"/>
        <c:crosses val="autoZero"/>
        <c:auto val="1"/>
        <c:lblOffset val="100"/>
        <c:noMultiLvlLbl val="0"/>
      </c:catAx>
      <c:valAx>
        <c:axId val="32684101"/>
        <c:scaling>
          <c:orientation val="minMax"/>
        </c:scaling>
        <c:axPos val="l"/>
        <c:majorGridlines/>
        <c:delete val="0"/>
        <c:numFmt formatCode="General" sourceLinked="1"/>
        <c:majorTickMark val="out"/>
        <c:minorTickMark val="none"/>
        <c:tickLblPos val="nextTo"/>
        <c:crossAx val="260011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4338132"/>
        <c:axId val="40607733"/>
      </c:barChart>
      <c:catAx>
        <c:axId val="343381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607733"/>
        <c:crosses val="autoZero"/>
        <c:auto val="1"/>
        <c:lblOffset val="100"/>
        <c:noMultiLvlLbl val="0"/>
      </c:catAx>
      <c:valAx>
        <c:axId val="406077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38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9925278"/>
        <c:axId val="892047"/>
      </c:barChart>
      <c:catAx>
        <c:axId val="299252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92047"/>
        <c:crosses val="autoZero"/>
        <c:auto val="1"/>
        <c:lblOffset val="100"/>
        <c:noMultiLvlLbl val="0"/>
      </c:catAx>
      <c:valAx>
        <c:axId val="8920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252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8028424"/>
        <c:axId val="5146953"/>
      </c:barChart>
      <c:catAx>
        <c:axId val="80284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46953"/>
        <c:crosses val="autoZero"/>
        <c:auto val="1"/>
        <c:lblOffset val="100"/>
        <c:noMultiLvlLbl val="0"/>
      </c:catAx>
      <c:valAx>
        <c:axId val="5146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28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6322578"/>
        <c:axId val="14250019"/>
      </c:barChart>
      <c:catAx>
        <c:axId val="463225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250019"/>
        <c:crosses val="autoZero"/>
        <c:auto val="1"/>
        <c:lblOffset val="100"/>
        <c:noMultiLvlLbl val="0"/>
      </c:catAx>
      <c:valAx>
        <c:axId val="142500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22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1141308"/>
        <c:axId val="13400861"/>
      </c:barChart>
      <c:catAx>
        <c:axId val="611413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400861"/>
        <c:crosses val="autoZero"/>
        <c:auto val="1"/>
        <c:lblOffset val="100"/>
        <c:noMultiLvlLbl val="0"/>
      </c:catAx>
      <c:valAx>
        <c:axId val="134008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413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3498886"/>
        <c:axId val="11727927"/>
      </c:barChart>
      <c:catAx>
        <c:axId val="534988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727927"/>
        <c:crosses val="autoZero"/>
        <c:auto val="1"/>
        <c:lblOffset val="100"/>
        <c:noMultiLvlLbl val="0"/>
      </c:catAx>
      <c:valAx>
        <c:axId val="117279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988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8442480"/>
        <c:axId val="10438001"/>
      </c:barChart>
      <c:catAx>
        <c:axId val="384424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438001"/>
        <c:crosses val="autoZero"/>
        <c:auto val="1"/>
        <c:lblOffset val="100"/>
        <c:noMultiLvlLbl val="0"/>
      </c:catAx>
      <c:valAx>
        <c:axId val="10438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42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6833146"/>
        <c:axId val="40171723"/>
      </c:barChart>
      <c:catAx>
        <c:axId val="26833146"/>
        <c:scaling>
          <c:orientation val="minMax"/>
        </c:scaling>
        <c:axPos val="b"/>
        <c:delete val="1"/>
        <c:majorTickMark val="out"/>
        <c:minorTickMark val="none"/>
        <c:tickLblPos val="none"/>
        <c:crossAx val="40171723"/>
        <c:crosses val="autoZero"/>
        <c:auto val="1"/>
        <c:lblOffset val="100"/>
        <c:noMultiLvlLbl val="0"/>
      </c:catAx>
      <c:valAx>
        <c:axId val="40171723"/>
        <c:scaling>
          <c:orientation val="minMax"/>
        </c:scaling>
        <c:axPos val="l"/>
        <c:delete val="1"/>
        <c:majorTickMark val="out"/>
        <c:minorTickMark val="none"/>
        <c:tickLblPos val="none"/>
        <c:crossAx val="268331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 refreshedBy="Marc Smith" refreshedVersion="5">
  <cacheSource type="worksheet">
    <worksheetSource ref="A2:BL22"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s v="blockchain tnw2018"/>
        <s v="tnwconference"/>
        <m/>
        <s v="tech tnwconference unfoldwithus"/>
        <s v="lushlabs tnwconference amsfamily"/>
        <s v="tnw2019 tnwconference"/>
        <s v="tnwconference tnw2019 culture"/>
        <s v="tnw2019 tnw19 tnwconference"/>
        <s v="tnw2019 tnwconference previonauts"/>
        <s v="tnwconference wrap bossboris bestbossever business tnw2019 techfest"/>
        <s v="boss solid started tnwconference opening tnw2019 futuretech guykawasaki day1"/>
        <s v="blockchain"/>
        <s v="previonauts tnw2019 tnwconference"/>
        <s v="tnw2019 previonauten tnwconferen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
        <d v="2018-05-24T16:34:51.000"/>
        <d v="2019-05-08T12:18:19.000"/>
        <d v="2019-05-09T02:56:44.000"/>
        <d v="2019-05-09T06:29:59.000"/>
        <d v="2019-05-09T06:48:01.000"/>
        <d v="2019-05-09T07:32:46.000"/>
        <d v="2019-05-09T06:50:20.000"/>
        <d v="2019-05-09T08:18:00.000"/>
        <d v="2019-05-09T09:46:38.000"/>
        <d v="2019-05-07T14:15:40.000"/>
        <d v="2019-05-09T13:02:56.000"/>
        <d v="2019-05-09T14:08:57.000"/>
        <d v="2019-05-09T14:20:24.000"/>
        <d v="2019-05-12T07:16:31.000"/>
        <d v="2019-05-09T13:30:33.000"/>
        <d v="2019-05-12T11:41:54.000"/>
        <d v="2019-05-09T13:36:08.000"/>
        <d v="2019-05-18T11:13:09.000"/>
        <d v="2019-05-09T13:34:05.000"/>
        <d v="2019-05-17T05:29:13.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
  <r>
    <s v="ripple"/>
    <s v="joelkatz"/>
    <m/>
    <m/>
    <m/>
    <m/>
    <m/>
    <m/>
    <m/>
    <m/>
    <s v="No"/>
    <n v="3"/>
    <m/>
    <m/>
    <x v="0"/>
    <d v="2018-05-24T16:34:51.000"/>
    <s v="“We are trying to make moving money as easy as sending an email using #blockchain. We should be able to move value as easily as we move information, this is the lubricant to make global commerce better.”_x000a_-@joelkatz at @TNWconference #TNW2018 https://t.co/aYEpzFFdt6"/>
    <m/>
    <m/>
    <x v="0"/>
    <s v="https://pbs.twimg.com/media/Dd-czaYV0AE1wRQ.jpg"/>
    <s v="https://pbs.twimg.com/media/Dd-czaYV0AE1wRQ.jpg"/>
    <x v="0"/>
    <s v="https://twitter.com/#!/ripple/status/999690201130659842"/>
    <m/>
    <m/>
    <s v="999690201130659842"/>
    <m/>
    <b v="0"/>
    <n v="1717"/>
    <s v=""/>
    <b v="0"/>
    <s v="en"/>
    <m/>
    <s v=""/>
    <b v="0"/>
    <n v="585"/>
    <s v=""/>
    <s v="Twitter Web Client"/>
    <b v="0"/>
    <s v="999690201130659842"/>
    <s v="Retweet"/>
    <n v="0"/>
    <n v="0"/>
    <m/>
    <m/>
    <m/>
    <m/>
    <m/>
    <m/>
    <m/>
    <m/>
    <n v="1"/>
    <s v="1"/>
    <s v="1"/>
    <m/>
    <m/>
    <m/>
    <m/>
    <m/>
    <m/>
    <m/>
    <m/>
    <m/>
  </r>
  <r>
    <s v="angrickcapriles"/>
    <s v="kaananit"/>
    <m/>
    <m/>
    <m/>
    <m/>
    <m/>
    <m/>
    <m/>
    <m/>
    <s v="No"/>
    <n v="4"/>
    <m/>
    <m/>
    <x v="0"/>
    <d v="2019-05-08T12:18:19.000"/>
    <s v="#TNWconference is coming up and @kaananit and Ferdinand Lie 🔥will be there representing One. Feel free to get in touch with them :) https://t.co/RYb2oWeVP6"/>
    <s v="https://lnkd.in/gBWraZh"/>
    <s v="lnkd.in"/>
    <x v="1"/>
    <m/>
    <s v="http://pbs.twimg.com/profile_images/1108113992826933253/oPjD6C7X_normal.jpg"/>
    <x v="1"/>
    <s v="https://twitter.com/#!/angrickcapriles/status/1126099006658990082"/>
    <m/>
    <m/>
    <s v="1126099006658990082"/>
    <m/>
    <b v="0"/>
    <n v="0"/>
    <s v=""/>
    <b v="0"/>
    <s v="en"/>
    <m/>
    <s v=""/>
    <b v="0"/>
    <n v="0"/>
    <s v=""/>
    <s v="LinkedIn"/>
    <b v="0"/>
    <s v="1126099006658990082"/>
    <s v="Tweet"/>
    <n v="0"/>
    <n v="0"/>
    <m/>
    <m/>
    <m/>
    <m/>
    <m/>
    <m/>
    <m/>
    <m/>
    <n v="1"/>
    <s v="7"/>
    <s v="7"/>
    <n v="1"/>
    <n v="4.545454545454546"/>
    <n v="1"/>
    <n v="4.545454545454546"/>
    <n v="0"/>
    <n v="0"/>
    <n v="20"/>
    <n v="90.9090909090909"/>
    <n v="22"/>
  </r>
  <r>
    <s v="naifinisiyatif"/>
    <s v="tnwconference"/>
    <m/>
    <m/>
    <m/>
    <m/>
    <m/>
    <m/>
    <m/>
    <m/>
    <s v="No"/>
    <n v="6"/>
    <m/>
    <m/>
    <x v="0"/>
    <d v="2019-05-09T02:56:44.000"/>
    <s v="2018'de “Atatürk ilah değildir” hactekinde kullanılan en büyük hesap, @TNWconference hesabı. Hesabın bulunduğu yer, Florida, USA._x000a__x000a_Tamı tamına, 469 kez “Atatürk ilah değildir” hactekini tivitlemiş,_x000a__x000a_Google'a @TNWconference diye arattığınızda twitter hesabı çıkıyor ama silinmiş"/>
    <m/>
    <m/>
    <x v="2"/>
    <m/>
    <s v="http://pbs.twimg.com/profile_images/1019996589509742593/q0hHwPGU_normal.jpg"/>
    <x v="2"/>
    <s v="https://twitter.com/#!/naifinisiyatif/status/1126320064490295303"/>
    <m/>
    <m/>
    <s v="1126320064490295303"/>
    <m/>
    <b v="0"/>
    <n v="1"/>
    <s v=""/>
    <b v="0"/>
    <s v="tr"/>
    <m/>
    <s v=""/>
    <b v="0"/>
    <n v="0"/>
    <s v=""/>
    <s v="Twitter Web Client"/>
    <b v="0"/>
    <s v="1126320064490295303"/>
    <s v="Tweet"/>
    <n v="0"/>
    <n v="0"/>
    <m/>
    <m/>
    <m/>
    <m/>
    <m/>
    <m/>
    <m/>
    <m/>
    <n v="1"/>
    <s v="1"/>
    <s v="1"/>
    <n v="0"/>
    <n v="0"/>
    <n v="0"/>
    <n v="0"/>
    <n v="0"/>
    <n v="0"/>
    <n v="34"/>
    <n v="100"/>
    <n v="34"/>
  </r>
  <r>
    <s v="prdotco"/>
    <s v="boris"/>
    <m/>
    <m/>
    <m/>
    <m/>
    <m/>
    <m/>
    <m/>
    <m/>
    <s v="No"/>
    <n v="7"/>
    <m/>
    <m/>
    <x v="0"/>
    <d v="2019-05-09T06:29:59.000"/>
    <s v="Looking forward to seeing everyone at @tnwevents conference today. Here's an interview with @Boris about why you should be an optimist in #tech to get you started https://t.co/Nk30XWWlUX #tnwconference #unfoldwithus"/>
    <s v="https://unfold.pr.co/172942-a-ceo-s-guide-on-how-to-be-an-optimist-in-tech?utm_content=91294846&amp;utm_medium=social&amp;utm_source=twitter&amp;hss_channel=tw-33229929"/>
    <s v="pr.co"/>
    <x v="3"/>
    <m/>
    <s v="http://pbs.twimg.com/profile_images/827470913536983040/9S5HkJOS_normal.jpg"/>
    <x v="3"/>
    <s v="https://twitter.com/#!/prdotco/status/1126373733676060672"/>
    <m/>
    <m/>
    <s v="1126373733676060672"/>
    <m/>
    <b v="0"/>
    <n v="0"/>
    <s v=""/>
    <b v="0"/>
    <s v="en"/>
    <m/>
    <s v=""/>
    <b v="0"/>
    <n v="1"/>
    <s v=""/>
    <s v="HubSpot"/>
    <b v="0"/>
    <s v="1126373733676060672"/>
    <s v="Tweet"/>
    <n v="0"/>
    <n v="0"/>
    <m/>
    <m/>
    <m/>
    <m/>
    <m/>
    <m/>
    <m/>
    <m/>
    <n v="1"/>
    <s v="2"/>
    <s v="2"/>
    <m/>
    <m/>
    <m/>
    <m/>
    <m/>
    <m/>
    <m/>
    <m/>
    <m/>
  </r>
  <r>
    <s v="patrick"/>
    <s v="prdotco"/>
    <m/>
    <m/>
    <m/>
    <m/>
    <m/>
    <m/>
    <m/>
    <m/>
    <s v="No"/>
    <n v="9"/>
    <m/>
    <m/>
    <x v="0"/>
    <d v="2019-05-09T06:48:01.000"/>
    <s v="RT @prdotco: Looking forward to seeing everyone at @tnwevents conference today. Here's an interview with @Boris about why you should be an…"/>
    <m/>
    <m/>
    <x v="2"/>
    <m/>
    <s v="http://pbs.twimg.com/profile_images/460487777235120128/7XrePepO_normal.jpeg"/>
    <x v="4"/>
    <s v="https://twitter.com/#!/patrick/status/1126378272433037312"/>
    <m/>
    <m/>
    <s v="1126378272433037312"/>
    <m/>
    <b v="0"/>
    <n v="0"/>
    <s v=""/>
    <b v="0"/>
    <s v="en"/>
    <m/>
    <s v=""/>
    <b v="0"/>
    <n v="1"/>
    <s v="1126373733676060672"/>
    <s v="Twitter for iPhone"/>
    <b v="0"/>
    <s v="1126373733676060672"/>
    <s v="Tweet"/>
    <n v="0"/>
    <n v="0"/>
    <m/>
    <m/>
    <m/>
    <m/>
    <m/>
    <m/>
    <m/>
    <m/>
    <n v="1"/>
    <s v="2"/>
    <s v="2"/>
    <m/>
    <m/>
    <m/>
    <m/>
    <m/>
    <m/>
    <m/>
    <m/>
    <m/>
  </r>
  <r>
    <s v="elizlarini"/>
    <s v="elizlarini"/>
    <m/>
    <m/>
    <m/>
    <m/>
    <m/>
    <m/>
    <m/>
    <m/>
    <s v="No"/>
    <n v="10"/>
    <m/>
    <m/>
    <x v="1"/>
    <d v="2019-05-09T07:32:46.000"/>
    <s v="My lips in pink, her eyes in blue #lushlabs #tnwconference #amsfamily https://t.co/T8Yak693Wd"/>
    <s v="https://www.instagram.com/p/BxO8g8HlQ30Ir1HKAbWq4dhcyAsnYXdzwRpclE0/?utm_source=ig_twitter_share&amp;igshid=8tpzjzhrtcyh"/>
    <s v="instagram.com"/>
    <x v="4"/>
    <m/>
    <s v="http://pbs.twimg.com/profile_images/954019864628355073/tsDPl4PV_normal.jpg"/>
    <x v="5"/>
    <s v="https://twitter.com/#!/elizlarini/status/1126389532700467200"/>
    <m/>
    <m/>
    <s v="1126389532700467200"/>
    <m/>
    <b v="0"/>
    <n v="0"/>
    <s v=""/>
    <b v="0"/>
    <s v="en"/>
    <m/>
    <s v=""/>
    <b v="0"/>
    <n v="0"/>
    <s v=""/>
    <s v="Instagram"/>
    <b v="0"/>
    <s v="1126389532700467200"/>
    <s v="Tweet"/>
    <n v="0"/>
    <n v="0"/>
    <m/>
    <m/>
    <m/>
    <m/>
    <m/>
    <m/>
    <m/>
    <m/>
    <n v="1"/>
    <s v="8"/>
    <s v="8"/>
    <n v="0"/>
    <n v="0"/>
    <n v="0"/>
    <n v="0"/>
    <n v="0"/>
    <n v="0"/>
    <n v="11"/>
    <n v="100"/>
    <n v="11"/>
  </r>
  <r>
    <s v="jruis"/>
    <s v="boris"/>
    <m/>
    <m/>
    <m/>
    <m/>
    <m/>
    <m/>
    <m/>
    <m/>
    <s v="Yes"/>
    <n v="12"/>
    <m/>
    <m/>
    <x v="0"/>
    <d v="2019-05-09T06:50:20.000"/>
    <s v="Wat leuk! Net voordat #TNW2019 begint, een persoonlijke serenade van @patrick en @Boris - wie zie ik op #TNWConference vandaag? https://t.co/vBWZTHFobf"/>
    <m/>
    <m/>
    <x v="5"/>
    <s v="https://pbs.twimg.com/ext_tw_video_thumb/1126378795424985093/pu/img/86MnYpiCIT-loMtb.jpg"/>
    <s v="https://pbs.twimg.com/ext_tw_video_thumb/1126378795424985093/pu/img/86MnYpiCIT-loMtb.jpg"/>
    <x v="6"/>
    <s v="https://twitter.com/#!/jruis/status/1126378855718170624"/>
    <m/>
    <m/>
    <s v="1126378855718170624"/>
    <m/>
    <b v="0"/>
    <n v="4"/>
    <s v=""/>
    <b v="0"/>
    <s v="nl"/>
    <m/>
    <s v=""/>
    <b v="0"/>
    <n v="1"/>
    <s v=""/>
    <s v="Twitter for iPhone"/>
    <b v="0"/>
    <s v="1126378855718170624"/>
    <s v="Tweet"/>
    <n v="0"/>
    <n v="0"/>
    <m/>
    <m/>
    <m/>
    <m/>
    <m/>
    <m/>
    <m/>
    <m/>
    <n v="1"/>
    <s v="2"/>
    <s v="2"/>
    <m/>
    <m/>
    <m/>
    <m/>
    <m/>
    <m/>
    <m/>
    <m/>
    <m/>
  </r>
  <r>
    <s v="boris"/>
    <s v="patrick"/>
    <m/>
    <m/>
    <m/>
    <m/>
    <m/>
    <m/>
    <m/>
    <m/>
    <s v="Yes"/>
    <n v="13"/>
    <m/>
    <m/>
    <x v="0"/>
    <d v="2019-05-09T08:18:00.000"/>
    <s v="RT @Jruis: Wat leuk! Net voordat #TNW2019 begint, een persoonlijke serenade van @patrick en @Boris - wie zie ik op #TNWConference vandaag?…"/>
    <m/>
    <m/>
    <x v="5"/>
    <m/>
    <s v="http://pbs.twimg.com/profile_images/935907447188983808/7lKigQQU_normal.jpg"/>
    <x v="7"/>
    <s v="https://twitter.com/#!/boris/status/1126400913764167681"/>
    <m/>
    <m/>
    <s v="1126400913764167681"/>
    <m/>
    <b v="0"/>
    <n v="0"/>
    <s v=""/>
    <b v="0"/>
    <s v="nl"/>
    <m/>
    <s v=""/>
    <b v="0"/>
    <n v="1"/>
    <s v="1126378855718170624"/>
    <s v="Twitter for iPhone"/>
    <b v="0"/>
    <s v="1126378855718170624"/>
    <s v="Tweet"/>
    <n v="0"/>
    <n v="0"/>
    <m/>
    <m/>
    <m/>
    <m/>
    <m/>
    <m/>
    <m/>
    <m/>
    <n v="1"/>
    <s v="2"/>
    <s v="2"/>
    <m/>
    <m/>
    <m/>
    <m/>
    <m/>
    <m/>
    <m/>
    <m/>
    <m/>
  </r>
  <r>
    <s v="guidoz"/>
    <s v="boris"/>
    <m/>
    <m/>
    <m/>
    <m/>
    <m/>
    <m/>
    <m/>
    <m/>
    <s v="No"/>
    <n v="15"/>
    <m/>
    <m/>
    <x v="0"/>
    <d v="2019-05-09T09:46:38.000"/>
    <s v="RT @Jruis: Wat leuk! Net voordat #TNW2019 begint, een persoonlijke serenade van @patrick en @Boris - wie zie ik op #TNWConference vandaag?…"/>
    <m/>
    <m/>
    <x v="5"/>
    <m/>
    <s v="http://pbs.twimg.com/profile_images/1204068716/161820_100001281718673_6381260_q_normal.jpg"/>
    <x v="8"/>
    <s v="https://twitter.com/#!/guidoz/status/1126423222331813888"/>
    <m/>
    <m/>
    <s v="1126423222331813888"/>
    <m/>
    <b v="0"/>
    <n v="0"/>
    <s v=""/>
    <b v="0"/>
    <s v="nl"/>
    <m/>
    <s v=""/>
    <b v="0"/>
    <n v="2"/>
    <s v="1126378855718170624"/>
    <s v="Twitter for iPhone"/>
    <b v="0"/>
    <s v="1126378855718170624"/>
    <s v="Tweet"/>
    <n v="0"/>
    <n v="0"/>
    <m/>
    <m/>
    <m/>
    <m/>
    <m/>
    <m/>
    <m/>
    <m/>
    <n v="1"/>
    <s v="2"/>
    <s v="2"/>
    <m/>
    <m/>
    <m/>
    <m/>
    <m/>
    <m/>
    <m/>
    <m/>
    <m/>
  </r>
  <r>
    <s v="jruis"/>
    <s v="jruis"/>
    <m/>
    <m/>
    <m/>
    <m/>
    <m/>
    <m/>
    <m/>
    <m/>
    <s v="No"/>
    <n v="19"/>
    <m/>
    <m/>
    <x v="1"/>
    <d v="2019-05-07T14:15:40.000"/>
    <s v="Ben je ook op TNW Conference deze week? De 1e conferentie dag is mijn verjaardag! En wie jarig is trakteert. Dus als je mij ziet lopen, geef een gil en je kan kiezen uit koffie, gin &amp;amp; tonic of een cultuur/team consult. Zie ik je daar? #TNWConference #TNW2019 #Culture"/>
    <m/>
    <m/>
    <x v="6"/>
    <m/>
    <s v="http://pbs.twimg.com/profile_images/779037741740949505/au50hhjB_normal.jpg"/>
    <x v="9"/>
    <s v="https://twitter.com/#!/jruis/status/1125766149239525377"/>
    <m/>
    <m/>
    <s v="1125766149239525377"/>
    <m/>
    <b v="0"/>
    <n v="4"/>
    <s v=""/>
    <b v="0"/>
    <s v="nl"/>
    <m/>
    <s v=""/>
    <b v="0"/>
    <n v="0"/>
    <s v=""/>
    <s v="Twitter Web Client"/>
    <b v="0"/>
    <s v="1125766149239525377"/>
    <s v="Tweet"/>
    <n v="0"/>
    <n v="0"/>
    <m/>
    <m/>
    <m/>
    <m/>
    <m/>
    <m/>
    <m/>
    <m/>
    <n v="1"/>
    <s v="2"/>
    <s v="2"/>
    <n v="0"/>
    <n v="0"/>
    <n v="0"/>
    <n v="0"/>
    <n v="0"/>
    <n v="0"/>
    <n v="50"/>
    <n v="100"/>
    <n v="50"/>
  </r>
  <r>
    <s v="msowierszenko"/>
    <s v="adobe"/>
    <m/>
    <m/>
    <m/>
    <m/>
    <m/>
    <m/>
    <m/>
    <m/>
    <s v="No"/>
    <n v="21"/>
    <m/>
    <m/>
    <x v="2"/>
    <d v="2019-05-09T13:02:56.000"/>
    <s v="@Adobe worst customer experience at your booth at #TNWconference promoting...ironically cuatomer experience with Adobe."/>
    <m/>
    <m/>
    <x v="1"/>
    <m/>
    <s v="http://pbs.twimg.com/profile_images/1082625084496465920/KW95cIsN_normal.jpg"/>
    <x v="10"/>
    <s v="https://twitter.com/#!/msowierszenko/status/1126472622366232577"/>
    <m/>
    <m/>
    <s v="1126472622366232577"/>
    <m/>
    <b v="0"/>
    <n v="0"/>
    <s v="63786611"/>
    <b v="0"/>
    <s v="en"/>
    <m/>
    <s v=""/>
    <b v="0"/>
    <n v="0"/>
    <s v=""/>
    <s v="Twitter Web App"/>
    <b v="0"/>
    <s v="1126472622366232577"/>
    <s v="Tweet"/>
    <n v="0"/>
    <n v="0"/>
    <m/>
    <m/>
    <m/>
    <m/>
    <m/>
    <m/>
    <m/>
    <m/>
    <n v="1"/>
    <s v="6"/>
    <s v="6"/>
    <n v="0"/>
    <n v="0"/>
    <n v="2"/>
    <n v="13.333333333333334"/>
    <n v="0"/>
    <n v="0"/>
    <n v="13"/>
    <n v="86.66666666666667"/>
    <n v="15"/>
  </r>
  <r>
    <s v="businessboek"/>
    <s v="tnwevents"/>
    <m/>
    <m/>
    <m/>
    <m/>
    <m/>
    <m/>
    <m/>
    <m/>
    <s v="No"/>
    <n v="22"/>
    <m/>
    <m/>
    <x v="0"/>
    <d v="2019-05-09T14:08:57.000"/>
    <s v="Hoe word je weer de baas over je mobiel (en je concentratie, en je tijd)? @Catherine_Price spreekt er nu over op @tnwevents en schreef het boek: 'Ik maak het uit!' #TNW2019 #tnw19 #TNWConference &amp;gt; https://t.co/IQAdJsuhxQ https://t.co/8ltf8NHyex"/>
    <s v="http://www.businesscontact.nl/boek/ik-maak-het-uit/"/>
    <s v="businesscontact.nl"/>
    <x v="7"/>
    <s v="https://pbs.twimg.com/media/D6IX_DBW4AAwcw-.jpg"/>
    <s v="https://pbs.twimg.com/media/D6IX_DBW4AAwcw-.jpg"/>
    <x v="11"/>
    <s v="https://twitter.com/#!/businessboek/status/1126489234137931776"/>
    <m/>
    <m/>
    <s v="1126489234137931776"/>
    <m/>
    <b v="0"/>
    <n v="0"/>
    <s v=""/>
    <b v="0"/>
    <s v="nl"/>
    <m/>
    <s v=""/>
    <b v="0"/>
    <n v="0"/>
    <s v=""/>
    <s v="Twitter for Android"/>
    <b v="0"/>
    <s v="1126489234137931776"/>
    <s v="Tweet"/>
    <n v="0"/>
    <n v="0"/>
    <m/>
    <m/>
    <m/>
    <m/>
    <m/>
    <m/>
    <m/>
    <m/>
    <n v="1"/>
    <s v="4"/>
    <s v="4"/>
    <m/>
    <m/>
    <m/>
    <m/>
    <m/>
    <m/>
    <m/>
    <m/>
    <m/>
  </r>
  <r>
    <s v="webdevil666"/>
    <s v="previonplus"/>
    <m/>
    <m/>
    <m/>
    <m/>
    <m/>
    <m/>
    <m/>
    <m/>
    <s v="No"/>
    <n v="24"/>
    <m/>
    <m/>
    <x v="0"/>
    <d v="2019-05-09T14:20:24.000"/>
    <s v="RT @PrevionPlus: The Audience is a mindset - not a demographic #TNW2019 #tnwconference #previonauts https://t.co/hUk9sJn4Ae"/>
    <m/>
    <m/>
    <x v="8"/>
    <s v="https://pbs.twimg.com/media/D6IQd0lXsAAFrnZ.jpg"/>
    <s v="https://pbs.twimg.com/media/D6IQd0lXsAAFrnZ.jpg"/>
    <x v="12"/>
    <s v="https://twitter.com/#!/webdevil666/status/1126492115083636737"/>
    <m/>
    <m/>
    <s v="1126492115083636737"/>
    <m/>
    <b v="0"/>
    <n v="0"/>
    <s v=""/>
    <b v="0"/>
    <s v="en"/>
    <m/>
    <s v=""/>
    <b v="0"/>
    <n v="1"/>
    <s v="1126480976962568193"/>
    <s v="Twitter for iPhone"/>
    <b v="0"/>
    <s v="1126480976962568193"/>
    <s v="Tweet"/>
    <n v="0"/>
    <n v="0"/>
    <m/>
    <m/>
    <m/>
    <m/>
    <m/>
    <m/>
    <m/>
    <m/>
    <n v="1"/>
    <s v="3"/>
    <s v="3"/>
    <n v="0"/>
    <n v="0"/>
    <n v="0"/>
    <n v="0"/>
    <n v="0"/>
    <n v="0"/>
    <n v="13"/>
    <n v="100"/>
    <n v="13"/>
  </r>
  <r>
    <s v="madamecanard"/>
    <s v="ping"/>
    <m/>
    <m/>
    <m/>
    <m/>
    <m/>
    <m/>
    <m/>
    <m/>
    <s v="No"/>
    <n v="25"/>
    <m/>
    <m/>
    <x v="0"/>
    <d v="2019-05-12T07:16:31.000"/>
    <s v="TEAM WINNING 🚀✨🤓_x000a_#tnwconference #wrap #bossboris #bestbossever #business #tnw2019 #techfest 📸 @ping.mkv - https://t.co/BA0xIA4AuE"/>
    <s v="http://www.mobypicture.com/user/madamecanard/view/20540149"/>
    <s v="mobypicture.com"/>
    <x v="9"/>
    <m/>
    <s v="http://pbs.twimg.com/profile_images/2914713372/73f265f0861421aee807ddf6646f0469_normal.jpeg"/>
    <x v="13"/>
    <s v="https://twitter.com/#!/madamecanard/status/1127472607324966912"/>
    <m/>
    <m/>
    <s v="1127472607324966912"/>
    <m/>
    <b v="0"/>
    <n v="1"/>
    <s v=""/>
    <b v="0"/>
    <s v="is"/>
    <m/>
    <s v=""/>
    <b v="0"/>
    <n v="0"/>
    <s v=""/>
    <s v="Mobypicture"/>
    <b v="0"/>
    <s v="1127472607324966912"/>
    <s v="Tweet"/>
    <n v="0"/>
    <n v="0"/>
    <m/>
    <m/>
    <m/>
    <m/>
    <m/>
    <m/>
    <m/>
    <m/>
    <n v="1"/>
    <s v="5"/>
    <s v="5"/>
    <n v="1"/>
    <n v="9.090909090909092"/>
    <n v="0"/>
    <n v="0"/>
    <n v="0"/>
    <n v="0"/>
    <n v="10"/>
    <n v="90.9090909090909"/>
    <n v="11"/>
  </r>
  <r>
    <s v="madamecanard"/>
    <s v="madamecanard"/>
    <m/>
    <m/>
    <m/>
    <m/>
    <m/>
    <m/>
    <m/>
    <m/>
    <s v="No"/>
    <n v="26"/>
    <m/>
    <m/>
    <x v="1"/>
    <d v="2019-05-09T13:30:33.000"/>
    <s v="Always ready 💯❤️_x000a_#boss #solid #started #tnwconference #opening #tnw2019 #futuretech #guykawasaki #day1 - https://t.co/CpvuFCvu4U"/>
    <s v="http://www.mobypicture.com/user/madamecanard/view/20538879"/>
    <s v="mobypicture.com"/>
    <x v="10"/>
    <m/>
    <s v="http://pbs.twimg.com/profile_images/2914713372/73f265f0861421aee807ddf6646f0469_normal.jpeg"/>
    <x v="14"/>
    <s v="https://twitter.com/#!/madamecanard/status/1126479570394329088"/>
    <m/>
    <m/>
    <s v="1126479570394329088"/>
    <m/>
    <b v="0"/>
    <n v="1"/>
    <s v=""/>
    <b v="0"/>
    <s v="en"/>
    <m/>
    <s v=""/>
    <b v="0"/>
    <n v="0"/>
    <s v=""/>
    <s v="Mobypicture"/>
    <b v="0"/>
    <s v="1126479570394329088"/>
    <s v="Tweet"/>
    <n v="0"/>
    <n v="0"/>
    <m/>
    <m/>
    <m/>
    <m/>
    <m/>
    <m/>
    <m/>
    <m/>
    <n v="1"/>
    <s v="5"/>
    <s v="5"/>
    <n v="2"/>
    <n v="18.181818181818183"/>
    <n v="0"/>
    <n v="0"/>
    <n v="0"/>
    <n v="0"/>
    <n v="9"/>
    <n v="81.81818181818181"/>
    <n v="11"/>
  </r>
  <r>
    <s v="cacatpisatunt"/>
    <s v="ripple"/>
    <m/>
    <m/>
    <m/>
    <m/>
    <m/>
    <m/>
    <m/>
    <m/>
    <s v="No"/>
    <n v="27"/>
    <m/>
    <m/>
    <x v="0"/>
    <d v="2019-05-12T11:41:54.000"/>
    <s v="RT @Ripple: “We are trying to make moving money as easy as sending an email using #blockchain. We should be able to move value as easily as…"/>
    <m/>
    <m/>
    <x v="11"/>
    <m/>
    <s v="http://abs.twimg.com/sticky/default_profile_images/default_profile_normal.png"/>
    <x v="15"/>
    <s v="https://twitter.com/#!/cacatpisatunt/status/1127539390622904320"/>
    <m/>
    <m/>
    <s v="1127539390622904320"/>
    <m/>
    <b v="0"/>
    <n v="0"/>
    <s v=""/>
    <b v="0"/>
    <s v="en"/>
    <m/>
    <s v=""/>
    <b v="0"/>
    <n v="585"/>
    <s v="999690201130659842"/>
    <s v="Twitter Web Client"/>
    <b v="0"/>
    <s v="999690201130659842"/>
    <s v="Tweet"/>
    <n v="0"/>
    <n v="0"/>
    <m/>
    <m/>
    <m/>
    <m/>
    <m/>
    <m/>
    <m/>
    <m/>
    <n v="1"/>
    <s v="1"/>
    <s v="1"/>
    <n v="1"/>
    <n v="3.7037037037037037"/>
    <n v="0"/>
    <n v="0"/>
    <n v="0"/>
    <n v="0"/>
    <n v="26"/>
    <n v="96.29629629629629"/>
    <n v="27"/>
  </r>
  <r>
    <s v="previonplus"/>
    <s v="previonplus"/>
    <m/>
    <m/>
    <m/>
    <m/>
    <m/>
    <m/>
    <m/>
    <m/>
    <s v="No"/>
    <n v="28"/>
    <m/>
    <m/>
    <x v="1"/>
    <d v="2019-05-09T13:36:08.000"/>
    <s v="The Audience is a mindset - not a demographic #TNW2019 #tnwconference #previonauts https://t.co/hUk9sJn4Ae"/>
    <m/>
    <m/>
    <x v="8"/>
    <s v="https://pbs.twimg.com/media/D6IQd0lXsAAFrnZ.jpg"/>
    <s v="https://pbs.twimg.com/media/D6IQd0lXsAAFrnZ.jpg"/>
    <x v="16"/>
    <s v="https://twitter.com/#!/previonplus/status/1126480976962568193"/>
    <m/>
    <m/>
    <s v="1126480976962568193"/>
    <m/>
    <b v="0"/>
    <n v="3"/>
    <s v=""/>
    <b v="0"/>
    <s v="en"/>
    <m/>
    <s v=""/>
    <b v="0"/>
    <n v="1"/>
    <s v=""/>
    <s v="Twitter for Android"/>
    <b v="0"/>
    <s v="1126480976962568193"/>
    <s v="Tweet"/>
    <n v="0"/>
    <n v="0"/>
    <m/>
    <m/>
    <m/>
    <m/>
    <m/>
    <m/>
    <m/>
    <m/>
    <n v="1"/>
    <s v="3"/>
    <s v="3"/>
    <n v="0"/>
    <n v="0"/>
    <n v="0"/>
    <n v="0"/>
    <n v="0"/>
    <n v="0"/>
    <n v="11"/>
    <n v="100"/>
    <n v="11"/>
  </r>
  <r>
    <s v="djeffrogers"/>
    <s v="previonplus"/>
    <m/>
    <m/>
    <m/>
    <m/>
    <m/>
    <m/>
    <m/>
    <m/>
    <s v="No"/>
    <n v="29"/>
    <m/>
    <m/>
    <x v="0"/>
    <d v="2019-05-18T11:13:09.000"/>
    <s v="Who will find the #previonauts ?_x000a__x000a_#TNW2019 #tnwconference @PrevionPlus https://t.co/u926nDfvvi"/>
    <s v="https://twitter.com/tnwevents/status/1129361850385219590"/>
    <s v="twitter.com"/>
    <x v="12"/>
    <m/>
    <s v="http://pbs.twimg.com/profile_images/1003933659198623744/zKMeRYjv_normal.jpg"/>
    <x v="17"/>
    <s v="https://twitter.com/#!/djeffrogers/status/1129706484005314561"/>
    <m/>
    <m/>
    <s v="1129706484005314561"/>
    <m/>
    <b v="0"/>
    <n v="0"/>
    <s v=""/>
    <b v="1"/>
    <s v="en"/>
    <m/>
    <s v="1129361850385219590"/>
    <b v="0"/>
    <n v="0"/>
    <s v=""/>
    <s v="Twitter for Android"/>
    <b v="0"/>
    <s v="1129706484005314561"/>
    <s v="Tweet"/>
    <n v="0"/>
    <n v="0"/>
    <m/>
    <m/>
    <m/>
    <m/>
    <m/>
    <m/>
    <m/>
    <m/>
    <n v="1"/>
    <s v="3"/>
    <s v="3"/>
    <n v="0"/>
    <n v="0"/>
    <n v="0"/>
    <n v="0"/>
    <n v="0"/>
    <n v="0"/>
    <n v="8"/>
    <n v="100"/>
    <n v="8"/>
  </r>
  <r>
    <s v="djeffrogers"/>
    <s v="djeffrogers"/>
    <m/>
    <m/>
    <m/>
    <m/>
    <m/>
    <m/>
    <m/>
    <m/>
    <s v="No"/>
    <n v="30"/>
    <m/>
    <m/>
    <x v="1"/>
    <d v="2019-05-09T13:34:05.000"/>
    <s v="Don't compete #TNW2019 #tnwconference https://t.co/tcYc0B0pS2"/>
    <m/>
    <m/>
    <x v="5"/>
    <s v="https://pbs.twimg.com/media/D6IP_ocWkAATFq1.jpg"/>
    <s v="https://pbs.twimg.com/media/D6IP_ocWkAATFq1.jpg"/>
    <x v="18"/>
    <s v="https://twitter.com/#!/djeffrogers/status/1126480461629468672"/>
    <m/>
    <m/>
    <s v="1126480461629468672"/>
    <m/>
    <b v="0"/>
    <n v="0"/>
    <s v=""/>
    <b v="0"/>
    <s v="en"/>
    <m/>
    <s v=""/>
    <b v="0"/>
    <n v="0"/>
    <s v=""/>
    <s v="Twitter for Android"/>
    <b v="0"/>
    <s v="1126480461629468672"/>
    <s v="Tweet"/>
    <n v="0"/>
    <n v="0"/>
    <m/>
    <m/>
    <m/>
    <m/>
    <m/>
    <m/>
    <m/>
    <m/>
    <n v="2"/>
    <s v="3"/>
    <s v="3"/>
    <n v="0"/>
    <n v="0"/>
    <n v="0"/>
    <n v="0"/>
    <n v="0"/>
    <n v="0"/>
    <n v="4"/>
    <n v="100"/>
    <n v="4"/>
  </r>
  <r>
    <s v="djeffrogers"/>
    <s v="djeffrogers"/>
    <m/>
    <m/>
    <m/>
    <m/>
    <m/>
    <m/>
    <m/>
    <m/>
    <s v="No"/>
    <n v="31"/>
    <m/>
    <m/>
    <x v="1"/>
    <d v="2019-05-17T05:29:13.000"/>
    <s v="Ein paar Insights von der grössten Tech Konferenz in Europa..._x000a__x000a_#TNW2019 #previonauten #tnwconference https://t.co/DmPW6ZMfme"/>
    <s v="https://twitter.com/PrevionPlus/status/1129041404305580032"/>
    <s v="twitter.com"/>
    <x v="13"/>
    <m/>
    <s v="http://pbs.twimg.com/profile_images/1003933659198623744/zKMeRYjv_normal.jpg"/>
    <x v="19"/>
    <s v="https://twitter.com/#!/djeffrogers/status/1129257542465589255"/>
    <m/>
    <m/>
    <s v="1129257542465589255"/>
    <m/>
    <b v="0"/>
    <n v="0"/>
    <s v=""/>
    <b v="1"/>
    <s v="de"/>
    <m/>
    <s v="1129041404305580032"/>
    <b v="0"/>
    <n v="0"/>
    <s v=""/>
    <s v="Twitter for Android"/>
    <b v="0"/>
    <s v="1129257542465589255"/>
    <s v="Tweet"/>
    <n v="0"/>
    <n v="0"/>
    <m/>
    <m/>
    <m/>
    <m/>
    <m/>
    <m/>
    <m/>
    <m/>
    <n v="2"/>
    <s v="3"/>
    <s v="3"/>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6"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1">
        <item x="0"/>
        <item x="9"/>
        <item x="1"/>
        <item x="2"/>
        <item x="3"/>
        <item x="4"/>
        <item x="6"/>
        <item x="5"/>
        <item x="7"/>
        <item x="8"/>
        <item x="10"/>
        <item x="14"/>
        <item x="18"/>
        <item x="16"/>
        <item x="11"/>
        <item x="12"/>
        <item x="13"/>
        <item x="15"/>
        <item x="19"/>
        <item x="1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1">
    <i>
      <x/>
    </i>
    <i>
      <x v="1"/>
    </i>
    <i>
      <x v="2"/>
    </i>
    <i>
      <x v="3"/>
    </i>
    <i>
      <x v="4"/>
    </i>
    <i>
      <x v="5"/>
    </i>
    <i>
      <x v="6"/>
    </i>
    <i>
      <x v="7"/>
    </i>
    <i>
      <x v="8"/>
    </i>
    <i>
      <x v="9"/>
    </i>
    <i>
      <x v="10"/>
    </i>
    <i>
      <x v="11"/>
    </i>
    <i>
      <x v="12"/>
    </i>
    <i>
      <x v="13"/>
    </i>
    <i>
      <x v="14"/>
    </i>
    <i>
      <x v="15"/>
    </i>
    <i>
      <x v="16"/>
    </i>
    <i>
      <x v="17"/>
    </i>
    <i>
      <x v="18"/>
    </i>
    <i>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4">
        <i x="11" s="1"/>
        <i x="0" s="1"/>
        <i x="10" s="1"/>
        <i x="4" s="1"/>
        <i x="12" s="1"/>
        <i x="3" s="1"/>
        <i x="13" s="1"/>
        <i x="7" s="1"/>
        <i x="5" s="1"/>
        <i x="8" s="1"/>
        <i x="1" s="1"/>
        <i x="6" s="1"/>
        <i x="9"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1" totalsRowShown="0" headerRowDxfId="460" dataDxfId="459">
  <autoFilter ref="A2:BL31"/>
  <tableColumns count="64">
    <tableColumn id="1" name="Vertex 1" dataDxfId="458"/>
    <tableColumn id="2" name="Vertex 2" dataDxfId="457"/>
    <tableColumn id="3" name="Color" dataDxfId="456"/>
    <tableColumn id="4" name="Width" dataDxfId="455"/>
    <tableColumn id="11" name="Style" dataDxfId="454"/>
    <tableColumn id="5" name="Opacity" dataDxfId="453"/>
    <tableColumn id="6" name="Visibility" dataDxfId="452"/>
    <tableColumn id="10" name="Label" dataDxfId="451"/>
    <tableColumn id="12" name="Label Text Color" dataDxfId="450"/>
    <tableColumn id="13" name="Label Font Size" dataDxfId="449"/>
    <tableColumn id="14" name="Reciprocated?" dataDxfId="94"/>
    <tableColumn id="7" name="ID" dataDxfId="448"/>
    <tableColumn id="9" name="Dynamic Filter" dataDxfId="447"/>
    <tableColumn id="8" name="Add Your Own Columns Here" dataDxfId="446"/>
    <tableColumn id="15" name="Relationship" dataDxfId="445"/>
    <tableColumn id="16" name="Relationship Date (UTC)" dataDxfId="444"/>
    <tableColumn id="17" name="Tweet" dataDxfId="443"/>
    <tableColumn id="18" name="URLs in Tweet" dataDxfId="442"/>
    <tableColumn id="19" name="Domains in Tweet" dataDxfId="441"/>
    <tableColumn id="20" name="Hashtags in Tweet" dataDxfId="440"/>
    <tableColumn id="21" name="Media in Tweet" dataDxfId="439"/>
    <tableColumn id="22" name="Tweet Image File" dataDxfId="438"/>
    <tableColumn id="23" name="Tweet Date (UTC)" dataDxfId="437"/>
    <tableColumn id="24" name="Twitter Page for Tweet" dataDxfId="436"/>
    <tableColumn id="25" name="Latitude" dataDxfId="435"/>
    <tableColumn id="26" name="Longitude" dataDxfId="434"/>
    <tableColumn id="27" name="Imported ID" dataDxfId="433"/>
    <tableColumn id="28" name="In-Reply-To Tweet ID" dataDxfId="432"/>
    <tableColumn id="29" name="Favorited" dataDxfId="431"/>
    <tableColumn id="30" name="Favorite Count" dataDxfId="430"/>
    <tableColumn id="31" name="In-Reply-To User ID" dataDxfId="429"/>
    <tableColumn id="32" name="Is Quote Status" dataDxfId="428"/>
    <tableColumn id="33" name="Language" dataDxfId="427"/>
    <tableColumn id="34" name="Possibly Sensitive" dataDxfId="426"/>
    <tableColumn id="35" name="Quoted Status ID" dataDxfId="425"/>
    <tableColumn id="36" name="Retweeted" dataDxfId="424"/>
    <tableColumn id="37" name="Retweet Count" dataDxfId="423"/>
    <tableColumn id="38" name="Retweet ID" dataDxfId="422"/>
    <tableColumn id="39" name="Source" dataDxfId="421"/>
    <tableColumn id="40" name="Truncated" dataDxfId="420"/>
    <tableColumn id="41" name="Unified Twitter ID" dataDxfId="419"/>
    <tableColumn id="42" name="Imported Tweet Type" dataDxfId="418"/>
    <tableColumn id="43" name="Added By Extended Analysis" dataDxfId="417"/>
    <tableColumn id="44" name="Corrected By Extended Analysis" dataDxfId="416"/>
    <tableColumn id="45" name="Place Bounding Box" dataDxfId="415"/>
    <tableColumn id="46" name="Place Country" dataDxfId="414"/>
    <tableColumn id="47" name="Place Country Code" dataDxfId="413"/>
    <tableColumn id="48" name="Place Full Name" dataDxfId="412"/>
    <tableColumn id="49" name="Place ID" dataDxfId="411"/>
    <tableColumn id="50" name="Place Name" dataDxfId="410"/>
    <tableColumn id="51" name="Place Type" dataDxfId="409"/>
    <tableColumn id="52" name="Place URL" dataDxfId="408"/>
    <tableColumn id="53" name="Edge Weight"/>
    <tableColumn id="54" name="Vertex 1 Group" dataDxfId="331">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1" totalsRowShown="0" headerRowDxfId="330" dataDxfId="329">
  <autoFilter ref="A2:C11"/>
  <tableColumns count="3">
    <tableColumn id="1" name="Group 1" dataDxfId="328"/>
    <tableColumn id="2" name="Group 2" dataDxfId="327"/>
    <tableColumn id="3" name="Edges" dataDxfId="326"/>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R9" totalsRowShown="0" headerRowDxfId="323" dataDxfId="322">
  <autoFilter ref="A1:R9"/>
  <tableColumns count="18">
    <tableColumn id="1" name="Top URLs in Tweet in Entire Graph" dataDxfId="321"/>
    <tableColumn id="2" name="Entire Graph Count" dataDxfId="320"/>
    <tableColumn id="3" name="Top URLs in Tweet in G1" dataDxfId="319"/>
    <tableColumn id="4" name="G1 Count" dataDxfId="318"/>
    <tableColumn id="5" name="Top URLs in Tweet in G2" dataDxfId="317"/>
    <tableColumn id="6" name="G2 Count" dataDxfId="316"/>
    <tableColumn id="7" name="Top URLs in Tweet in G3" dataDxfId="315"/>
    <tableColumn id="8" name="G3 Count" dataDxfId="314"/>
    <tableColumn id="9" name="Top URLs in Tweet in G4" dataDxfId="313"/>
    <tableColumn id="10" name="G4 Count" dataDxfId="312"/>
    <tableColumn id="11" name="Top URLs in Tweet in G5" dataDxfId="311"/>
    <tableColumn id="12" name="G5 Count" dataDxfId="310"/>
    <tableColumn id="13" name="Top URLs in Tweet in G6" dataDxfId="309"/>
    <tableColumn id="14" name="G6 Count" dataDxfId="308"/>
    <tableColumn id="15" name="Top URLs in Tweet in G7" dataDxfId="307"/>
    <tableColumn id="16" name="G7 Count" dataDxfId="306"/>
    <tableColumn id="17" name="Top URLs in Tweet in G8" dataDxfId="305"/>
    <tableColumn id="18" name="G8 Count" dataDxfId="304"/>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2:R18" totalsRowShown="0" headerRowDxfId="303" dataDxfId="302">
  <autoFilter ref="A12:R18"/>
  <tableColumns count="18">
    <tableColumn id="1" name="Top Domains in Tweet in Entire Graph" dataDxfId="301"/>
    <tableColumn id="2" name="Entire Graph Count" dataDxfId="300"/>
    <tableColumn id="3" name="Top Domains in Tweet in G1" dataDxfId="299"/>
    <tableColumn id="4" name="G1 Count" dataDxfId="298"/>
    <tableColumn id="5" name="Top Domains in Tweet in G2" dataDxfId="297"/>
    <tableColumn id="6" name="G2 Count" dataDxfId="296"/>
    <tableColumn id="7" name="Top Domains in Tweet in G3" dataDxfId="295"/>
    <tableColumn id="8" name="G3 Count" dataDxfId="294"/>
    <tableColumn id="9" name="Top Domains in Tweet in G4" dataDxfId="293"/>
    <tableColumn id="10" name="G4 Count" dataDxfId="292"/>
    <tableColumn id="11" name="Top Domains in Tweet in G5" dataDxfId="291"/>
    <tableColumn id="12" name="G5 Count" dataDxfId="290"/>
    <tableColumn id="13" name="Top Domains in Tweet in G6" dataDxfId="289"/>
    <tableColumn id="14" name="G6 Count" dataDxfId="288"/>
    <tableColumn id="15" name="Top Domains in Tweet in G7" dataDxfId="287"/>
    <tableColumn id="16" name="G7 Count" dataDxfId="286"/>
    <tableColumn id="17" name="Top Domains in Tweet in G8" dataDxfId="285"/>
    <tableColumn id="18" name="G8 Count" dataDxfId="284"/>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1:R31" totalsRowShown="0" headerRowDxfId="283" dataDxfId="282">
  <autoFilter ref="A21:R31"/>
  <tableColumns count="18">
    <tableColumn id="1" name="Top Hashtags in Tweet in Entire Graph" dataDxfId="281"/>
    <tableColumn id="2" name="Entire Graph Count" dataDxfId="280"/>
    <tableColumn id="3" name="Top Hashtags in Tweet in G1" dataDxfId="279"/>
    <tableColumn id="4" name="G1 Count" dataDxfId="278"/>
    <tableColumn id="5" name="Top Hashtags in Tweet in G2" dataDxfId="277"/>
    <tableColumn id="6" name="G2 Count" dataDxfId="276"/>
    <tableColumn id="7" name="Top Hashtags in Tweet in G3" dataDxfId="275"/>
    <tableColumn id="8" name="G3 Count" dataDxfId="274"/>
    <tableColumn id="9" name="Top Hashtags in Tweet in G4" dataDxfId="273"/>
    <tableColumn id="10" name="G4 Count" dataDxfId="272"/>
    <tableColumn id="11" name="Top Hashtags in Tweet in G5" dataDxfId="271"/>
    <tableColumn id="12" name="G5 Count" dataDxfId="270"/>
    <tableColumn id="13" name="Top Hashtags in Tweet in G6" dataDxfId="269"/>
    <tableColumn id="14" name="G6 Count" dataDxfId="268"/>
    <tableColumn id="15" name="Top Hashtags in Tweet in G7" dataDxfId="267"/>
    <tableColumn id="16" name="G7 Count" dataDxfId="266"/>
    <tableColumn id="17" name="Top Hashtags in Tweet in G8" dataDxfId="265"/>
    <tableColumn id="18" name="G8 Count" dataDxfId="26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4:R44" totalsRowShown="0" headerRowDxfId="262" dataDxfId="261">
  <autoFilter ref="A34:R44"/>
  <tableColumns count="18">
    <tableColumn id="1" name="Top Words in Tweet in Entire Graph" dataDxfId="260"/>
    <tableColumn id="2" name="Entire Graph Count" dataDxfId="259"/>
    <tableColumn id="3" name="Top Words in Tweet in G1" dataDxfId="258"/>
    <tableColumn id="4" name="G1 Count" dataDxfId="257"/>
    <tableColumn id="5" name="Top Words in Tweet in G2" dataDxfId="256"/>
    <tableColumn id="6" name="G2 Count" dataDxfId="255"/>
    <tableColumn id="7" name="Top Words in Tweet in G3" dataDxfId="254"/>
    <tableColumn id="8" name="G3 Count" dataDxfId="253"/>
    <tableColumn id="9" name="Top Words in Tweet in G4" dataDxfId="252"/>
    <tableColumn id="10" name="G4 Count" dataDxfId="251"/>
    <tableColumn id="11" name="Top Words in Tweet in G5" dataDxfId="250"/>
    <tableColumn id="12" name="G5 Count" dataDxfId="249"/>
    <tableColumn id="13" name="Top Words in Tweet in G6" dataDxfId="248"/>
    <tableColumn id="14" name="G6 Count" dataDxfId="247"/>
    <tableColumn id="15" name="Top Words in Tweet in G7" dataDxfId="246"/>
    <tableColumn id="16" name="G7 Count" dataDxfId="245"/>
    <tableColumn id="17" name="Top Words in Tweet in G8" dataDxfId="244"/>
    <tableColumn id="18" name="G8 Count" dataDxfId="243"/>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7:R57" totalsRowShown="0" headerRowDxfId="241" dataDxfId="240">
  <autoFilter ref="A47:R57"/>
  <tableColumns count="18">
    <tableColumn id="1" name="Top Word Pairs in Tweet in Entire Graph" dataDxfId="239"/>
    <tableColumn id="2" name="Entire Graph Count" dataDxfId="238"/>
    <tableColumn id="3" name="Top Word Pairs in Tweet in G1" dataDxfId="237"/>
    <tableColumn id="4" name="G1 Count" dataDxfId="236"/>
    <tableColumn id="5" name="Top Word Pairs in Tweet in G2" dataDxfId="235"/>
    <tableColumn id="6" name="G2 Count" dataDxfId="234"/>
    <tableColumn id="7" name="Top Word Pairs in Tweet in G3" dataDxfId="233"/>
    <tableColumn id="8" name="G3 Count" dataDxfId="232"/>
    <tableColumn id="9" name="Top Word Pairs in Tweet in G4" dataDxfId="231"/>
    <tableColumn id="10" name="G4 Count" dataDxfId="230"/>
    <tableColumn id="11" name="Top Word Pairs in Tweet in G5" dataDxfId="229"/>
    <tableColumn id="12" name="G5 Count" dataDxfId="228"/>
    <tableColumn id="13" name="Top Word Pairs in Tweet in G6" dataDxfId="227"/>
    <tableColumn id="14" name="G6 Count" dataDxfId="226"/>
    <tableColumn id="15" name="Top Word Pairs in Tweet in G7" dataDxfId="225"/>
    <tableColumn id="16" name="G7 Count" dataDxfId="224"/>
    <tableColumn id="17" name="Top Word Pairs in Tweet in G8" dataDxfId="223"/>
    <tableColumn id="18" name="G8 Count" dataDxfId="222"/>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0:R61" totalsRowShown="0" headerRowDxfId="220" dataDxfId="219">
  <autoFilter ref="A60:R61"/>
  <tableColumns count="18">
    <tableColumn id="1" name="Top Replied-To in Entire Graph" dataDxfId="218"/>
    <tableColumn id="2" name="Entire Graph Count" dataDxfId="214"/>
    <tableColumn id="3" name="Top Replied-To in G1" dataDxfId="213"/>
    <tableColumn id="4" name="G1 Count" dataDxfId="210"/>
    <tableColumn id="5" name="Top Replied-To in G2" dataDxfId="209"/>
    <tableColumn id="6" name="G2 Count" dataDxfId="206"/>
    <tableColumn id="7" name="Top Replied-To in G3" dataDxfId="205"/>
    <tableColumn id="8" name="G3 Count" dataDxfId="202"/>
    <tableColumn id="9" name="Top Replied-To in G4" dataDxfId="201"/>
    <tableColumn id="10" name="G4 Count" dataDxfId="198"/>
    <tableColumn id="11" name="Top Replied-To in G5" dataDxfId="197"/>
    <tableColumn id="12" name="G5 Count" dataDxfId="194"/>
    <tableColumn id="13" name="Top Replied-To in G6" dataDxfId="193"/>
    <tableColumn id="14" name="G6 Count" dataDxfId="190"/>
    <tableColumn id="15" name="Top Replied-To in G7" dataDxfId="189"/>
    <tableColumn id="16" name="G7 Count" dataDxfId="186"/>
    <tableColumn id="17" name="Top Replied-To in G8" dataDxfId="185"/>
    <tableColumn id="18" name="G8 Count" dataDxfId="184"/>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4:R74" totalsRowShown="0" headerRowDxfId="217" dataDxfId="216">
  <autoFilter ref="A64:R74"/>
  <tableColumns count="18">
    <tableColumn id="1" name="Top Mentioned in Entire Graph" dataDxfId="215"/>
    <tableColumn id="2" name="Entire Graph Count" dataDxfId="212"/>
    <tableColumn id="3" name="Top Mentioned in G1" dataDxfId="211"/>
    <tableColumn id="4" name="G1 Count" dataDxfId="208"/>
    <tableColumn id="5" name="Top Mentioned in G2" dataDxfId="207"/>
    <tableColumn id="6" name="G2 Count" dataDxfId="204"/>
    <tableColumn id="7" name="Top Mentioned in G3" dataDxfId="203"/>
    <tableColumn id="8" name="G3 Count" dataDxfId="200"/>
    <tableColumn id="9" name="Top Mentioned in G4" dataDxfId="199"/>
    <tableColumn id="10" name="G4 Count" dataDxfId="196"/>
    <tableColumn id="11" name="Top Mentioned in G5" dataDxfId="195"/>
    <tableColumn id="12" name="G5 Count" dataDxfId="192"/>
    <tableColumn id="13" name="Top Mentioned in G6" dataDxfId="191"/>
    <tableColumn id="14" name="G6 Count" dataDxfId="188"/>
    <tableColumn id="15" name="Top Mentioned in G7" dataDxfId="187"/>
    <tableColumn id="16" name="G7 Count" dataDxfId="183"/>
    <tableColumn id="17" name="Top Mentioned in G8" dataDxfId="182"/>
    <tableColumn id="18" name="G8 Count" dataDxfId="181"/>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7:R87" totalsRowShown="0" headerRowDxfId="178" dataDxfId="177">
  <autoFilter ref="A77:R87"/>
  <tableColumns count="18">
    <tableColumn id="1" name="Top Tweeters in Entire Graph" dataDxfId="176"/>
    <tableColumn id="2" name="Entire Graph Count" dataDxfId="175"/>
    <tableColumn id="3" name="Top Tweeters in G1" dataDxfId="174"/>
    <tableColumn id="4" name="G1 Count" dataDxfId="173"/>
    <tableColumn id="5" name="Top Tweeters in G2" dataDxfId="172"/>
    <tableColumn id="6" name="G2 Count" dataDxfId="171"/>
    <tableColumn id="7" name="Top Tweeters in G3" dataDxfId="170"/>
    <tableColumn id="8" name="G3 Count" dataDxfId="169"/>
    <tableColumn id="9" name="Top Tweeters in G4" dataDxfId="168"/>
    <tableColumn id="10" name="G4 Count" dataDxfId="167"/>
    <tableColumn id="11" name="Top Tweeters in G5" dataDxfId="166"/>
    <tableColumn id="12" name="G5 Count" dataDxfId="165"/>
    <tableColumn id="13" name="Top Tweeters in G6" dataDxfId="164"/>
    <tableColumn id="14" name="G6 Count" dataDxfId="163"/>
    <tableColumn id="15" name="Top Tweeters in G7" dataDxfId="162"/>
    <tableColumn id="16" name="G7 Count" dataDxfId="161"/>
    <tableColumn id="17" name="Top Tweeters in G8" dataDxfId="160"/>
    <tableColumn id="18" name="G8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5" totalsRowShown="0" headerRowDxfId="407" dataDxfId="406">
  <autoFilter ref="A2:BS25"/>
  <tableColumns count="71">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88"/>
    <tableColumn id="28" name="Dynamic Filter" dataDxfId="387"/>
    <tableColumn id="17" name="Add Your Own Columns Here" dataDxfId="386"/>
    <tableColumn id="30" name="Name" dataDxfId="385"/>
    <tableColumn id="31" name="Followed" dataDxfId="384"/>
    <tableColumn id="32" name="Followers" dataDxfId="383"/>
    <tableColumn id="33" name="Tweets" dataDxfId="382"/>
    <tableColumn id="34" name="Favorites" dataDxfId="381"/>
    <tableColumn id="35" name="Time Zone UTC Offset (Seconds)" dataDxfId="380"/>
    <tableColumn id="36" name="Description" dataDxfId="379"/>
    <tableColumn id="37" name="Location" dataDxfId="378"/>
    <tableColumn id="38" name="Web" dataDxfId="377"/>
    <tableColumn id="39" name="Time Zone" dataDxfId="376"/>
    <tableColumn id="40" name="Joined Twitter Date (UTC)" dataDxfId="375"/>
    <tableColumn id="41" name="Profile Banner Url" dataDxfId="374"/>
    <tableColumn id="42" name="Default Profile" dataDxfId="373"/>
    <tableColumn id="43" name="Default Profile Image" dataDxfId="372"/>
    <tableColumn id="44" name="Geo Enabled" dataDxfId="371"/>
    <tableColumn id="45" name="Language" dataDxfId="370"/>
    <tableColumn id="46" name="Listed Count" dataDxfId="369"/>
    <tableColumn id="47" name="Profile Background Image Url" dataDxfId="368"/>
    <tableColumn id="48" name="Verified" dataDxfId="367"/>
    <tableColumn id="49" name="Custom Menu Item Text" dataDxfId="366"/>
    <tableColumn id="50" name="Custom Menu Item Action" dataDxfId="365"/>
    <tableColumn id="51" name="Tweeted Search Term?" dataDxfId="332"/>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17" totalsRowShown="0" headerRowDxfId="147" dataDxfId="146">
  <autoFilter ref="A1:G117"/>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87" totalsRowShown="0" headerRowDxfId="138" dataDxfId="137">
  <autoFilter ref="A1:L87"/>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2" totalsRowShown="0" headerRowDxfId="64" dataDxfId="63">
  <autoFilter ref="A2:BL2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64">
  <autoFilter ref="A2:AO10"/>
  <tableColumns count="41">
    <tableColumn id="1" name="Group" dataDxfId="339"/>
    <tableColumn id="2" name="Vertex Color" dataDxfId="338"/>
    <tableColumn id="3" name="Vertex Shape" dataDxfId="336"/>
    <tableColumn id="22" name="Visibility" dataDxfId="337"/>
    <tableColumn id="4" name="Collapsed?"/>
    <tableColumn id="18" name="Label" dataDxfId="363"/>
    <tableColumn id="20" name="Collapsed X"/>
    <tableColumn id="21" name="Collapsed Y"/>
    <tableColumn id="6" name="ID" dataDxfId="362"/>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63"/>
    <tableColumn id="27" name="Top Hashtags in Tweet" dataDxfId="242"/>
    <tableColumn id="28" name="Top Words in Tweet" dataDxfId="221"/>
    <tableColumn id="29" name="Top Word Pairs in Tweet" dataDxfId="180"/>
    <tableColumn id="30" name="Top Replied-To in Tweet" dataDxfId="179"/>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361" dataDxfId="360">
  <autoFilter ref="A1:C24"/>
  <tableColumns count="3">
    <tableColumn id="1" name="Group" dataDxfId="335"/>
    <tableColumn id="2" name="Vertex" dataDxfId="334"/>
    <tableColumn id="3" name="Vertex ID" dataDxfId="3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25"/>
    <tableColumn id="2" name="Value" dataDxfId="32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59"/>
    <tableColumn id="2" name="Degree Frequency" dataDxfId="358">
      <calculatedColumnFormula>COUNTIF(Vertices[Degree], "&gt;= " &amp; D2) - COUNTIF(Vertices[Degree], "&gt;=" &amp; D3)</calculatedColumnFormula>
    </tableColumn>
    <tableColumn id="3" name="In-Degree Bin" dataDxfId="357"/>
    <tableColumn id="4" name="In-Degree Frequency" dataDxfId="356">
      <calculatedColumnFormula>COUNTIF(Vertices[In-Degree], "&gt;= " &amp; F2) - COUNTIF(Vertices[In-Degree], "&gt;=" &amp; F3)</calculatedColumnFormula>
    </tableColumn>
    <tableColumn id="5" name="Out-Degree Bin" dataDxfId="355"/>
    <tableColumn id="6" name="Out-Degree Frequency" dataDxfId="354">
      <calculatedColumnFormula>COUNTIF(Vertices[Out-Degree], "&gt;= " &amp; H2) - COUNTIF(Vertices[Out-Degree], "&gt;=" &amp; H3)</calculatedColumnFormula>
    </tableColumn>
    <tableColumn id="7" name="Betweenness Centrality Bin" dataDxfId="353"/>
    <tableColumn id="8" name="Betweenness Centrality Frequency" dataDxfId="352">
      <calculatedColumnFormula>COUNTIF(Vertices[Betweenness Centrality], "&gt;= " &amp; J2) - COUNTIF(Vertices[Betweenness Centrality], "&gt;=" &amp; J3)</calculatedColumnFormula>
    </tableColumn>
    <tableColumn id="9" name="Closeness Centrality Bin" dataDxfId="351"/>
    <tableColumn id="10" name="Closeness Centrality Frequency" dataDxfId="350">
      <calculatedColumnFormula>COUNTIF(Vertices[Closeness Centrality], "&gt;= " &amp; L2) - COUNTIF(Vertices[Closeness Centrality], "&gt;=" &amp; L3)</calculatedColumnFormula>
    </tableColumn>
    <tableColumn id="11" name="Eigenvector Centrality Bin" dataDxfId="349"/>
    <tableColumn id="12" name="Eigenvector Centrality Frequency" dataDxfId="348">
      <calculatedColumnFormula>COUNTIF(Vertices[Eigenvector Centrality], "&gt;= " &amp; N2) - COUNTIF(Vertices[Eigenvector Centrality], "&gt;=" &amp; N3)</calculatedColumnFormula>
    </tableColumn>
    <tableColumn id="18" name="PageRank Bin" dataDxfId="347"/>
    <tableColumn id="17" name="PageRank Frequency" dataDxfId="346">
      <calculatedColumnFormula>COUNTIF(Vertices[Eigenvector Centrality], "&gt;= " &amp; P2) - COUNTIF(Vertices[Eigenvector Centrality], "&gt;=" &amp; P3)</calculatedColumnFormula>
    </tableColumn>
    <tableColumn id="13" name="Clustering Coefficient Bin" dataDxfId="345"/>
    <tableColumn id="14" name="Clustering Coefficient Frequency" dataDxfId="344">
      <calculatedColumnFormula>COUNTIF(Vertices[Clustering Coefficient], "&gt;= " &amp; R2) - COUNTIF(Vertices[Clustering Coefficient], "&gt;=" &amp; R3)</calculatedColumnFormula>
    </tableColumn>
    <tableColumn id="15" name="Dynamic Filter Bin" dataDxfId="343"/>
    <tableColumn id="16" name="Dynamic Filter Frequency" dataDxfId="34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lnkd.in/gBWraZh" TargetMode="External" /><Relationship Id="rId2" Type="http://schemas.openxmlformats.org/officeDocument/2006/relationships/hyperlink" Target="https://unfold.pr.co/172942-a-ceo-s-guide-on-how-to-be-an-optimist-in-tech?utm_content=91294846&amp;utm_medium=social&amp;utm_source=twitter&amp;hss_channel=tw-33229929" TargetMode="External" /><Relationship Id="rId3" Type="http://schemas.openxmlformats.org/officeDocument/2006/relationships/hyperlink" Target="https://unfold.pr.co/172942-a-ceo-s-guide-on-how-to-be-an-optimist-in-tech?utm_content=91294846&amp;utm_medium=social&amp;utm_source=twitter&amp;hss_channel=tw-33229929" TargetMode="External" /><Relationship Id="rId4" Type="http://schemas.openxmlformats.org/officeDocument/2006/relationships/hyperlink" Target="https://www.instagram.com/p/BxO8g8HlQ30Ir1HKAbWq4dhcyAsnYXdzwRpclE0/?utm_source=ig_twitter_share&amp;igshid=8tpzjzhrtcyh" TargetMode="External" /><Relationship Id="rId5" Type="http://schemas.openxmlformats.org/officeDocument/2006/relationships/hyperlink" Target="http://www.businesscontact.nl/boek/ik-maak-het-uit/" TargetMode="External" /><Relationship Id="rId6" Type="http://schemas.openxmlformats.org/officeDocument/2006/relationships/hyperlink" Target="http://www.businesscontact.nl/boek/ik-maak-het-uit/" TargetMode="External" /><Relationship Id="rId7" Type="http://schemas.openxmlformats.org/officeDocument/2006/relationships/hyperlink" Target="http://www.mobypicture.com/user/madamecanard/view/20540149" TargetMode="External" /><Relationship Id="rId8" Type="http://schemas.openxmlformats.org/officeDocument/2006/relationships/hyperlink" Target="http://www.mobypicture.com/user/madamecanard/view/20538879" TargetMode="External" /><Relationship Id="rId9" Type="http://schemas.openxmlformats.org/officeDocument/2006/relationships/hyperlink" Target="https://twitter.com/tnwevents/status/1129361850385219590" TargetMode="External" /><Relationship Id="rId10" Type="http://schemas.openxmlformats.org/officeDocument/2006/relationships/hyperlink" Target="https://twitter.com/PrevionPlus/status/1129041404305580032" TargetMode="External" /><Relationship Id="rId11" Type="http://schemas.openxmlformats.org/officeDocument/2006/relationships/hyperlink" Target="https://pbs.twimg.com/media/Dd-czaYV0AE1wRQ.jpg" TargetMode="External" /><Relationship Id="rId12" Type="http://schemas.openxmlformats.org/officeDocument/2006/relationships/hyperlink" Target="https://pbs.twimg.com/media/Dd-czaYV0AE1wRQ.jpg" TargetMode="External" /><Relationship Id="rId13" Type="http://schemas.openxmlformats.org/officeDocument/2006/relationships/hyperlink" Target="https://pbs.twimg.com/ext_tw_video_thumb/1126378795424985093/pu/img/86MnYpiCIT-loMtb.jpg" TargetMode="External" /><Relationship Id="rId14" Type="http://schemas.openxmlformats.org/officeDocument/2006/relationships/hyperlink" Target="https://pbs.twimg.com/ext_tw_video_thumb/1126378795424985093/pu/img/86MnYpiCIT-loMtb.jpg" TargetMode="External" /><Relationship Id="rId15" Type="http://schemas.openxmlformats.org/officeDocument/2006/relationships/hyperlink" Target="https://pbs.twimg.com/media/D6IX_DBW4AAwcw-.jpg" TargetMode="External" /><Relationship Id="rId16" Type="http://schemas.openxmlformats.org/officeDocument/2006/relationships/hyperlink" Target="https://pbs.twimg.com/media/D6IX_DBW4AAwcw-.jpg" TargetMode="External" /><Relationship Id="rId17" Type="http://schemas.openxmlformats.org/officeDocument/2006/relationships/hyperlink" Target="https://pbs.twimg.com/media/D6IQd0lXsAAFrnZ.jpg" TargetMode="External" /><Relationship Id="rId18" Type="http://schemas.openxmlformats.org/officeDocument/2006/relationships/hyperlink" Target="https://pbs.twimg.com/media/D6IQd0lXsAAFrnZ.jpg" TargetMode="External" /><Relationship Id="rId19" Type="http://schemas.openxmlformats.org/officeDocument/2006/relationships/hyperlink" Target="https://pbs.twimg.com/media/D6IP_ocWkAATFq1.jpg" TargetMode="External" /><Relationship Id="rId20" Type="http://schemas.openxmlformats.org/officeDocument/2006/relationships/hyperlink" Target="https://pbs.twimg.com/media/Dd-czaYV0AE1wRQ.jpg" TargetMode="External" /><Relationship Id="rId21" Type="http://schemas.openxmlformats.org/officeDocument/2006/relationships/hyperlink" Target="http://pbs.twimg.com/profile_images/1108113992826933253/oPjD6C7X_normal.jpg" TargetMode="External" /><Relationship Id="rId22" Type="http://schemas.openxmlformats.org/officeDocument/2006/relationships/hyperlink" Target="https://pbs.twimg.com/media/Dd-czaYV0AE1wRQ.jpg" TargetMode="External" /><Relationship Id="rId23" Type="http://schemas.openxmlformats.org/officeDocument/2006/relationships/hyperlink" Target="http://pbs.twimg.com/profile_images/1019996589509742593/q0hHwPGU_normal.jpg" TargetMode="External" /><Relationship Id="rId24" Type="http://schemas.openxmlformats.org/officeDocument/2006/relationships/hyperlink" Target="http://pbs.twimg.com/profile_images/827470913536983040/9S5HkJOS_normal.jpg" TargetMode="External" /><Relationship Id="rId25" Type="http://schemas.openxmlformats.org/officeDocument/2006/relationships/hyperlink" Target="http://pbs.twimg.com/profile_images/827470913536983040/9S5HkJOS_normal.jpg" TargetMode="External" /><Relationship Id="rId26" Type="http://schemas.openxmlformats.org/officeDocument/2006/relationships/hyperlink" Target="http://pbs.twimg.com/profile_images/460487777235120128/7XrePepO_normal.jpeg" TargetMode="External" /><Relationship Id="rId27" Type="http://schemas.openxmlformats.org/officeDocument/2006/relationships/hyperlink" Target="http://pbs.twimg.com/profile_images/954019864628355073/tsDPl4PV_normal.jpg" TargetMode="External" /><Relationship Id="rId28" Type="http://schemas.openxmlformats.org/officeDocument/2006/relationships/hyperlink" Target="http://pbs.twimg.com/profile_images/460487777235120128/7XrePepO_normal.jpeg" TargetMode="External" /><Relationship Id="rId29" Type="http://schemas.openxmlformats.org/officeDocument/2006/relationships/hyperlink" Target="https://pbs.twimg.com/ext_tw_video_thumb/1126378795424985093/pu/img/86MnYpiCIT-loMtb.jpg" TargetMode="External" /><Relationship Id="rId30" Type="http://schemas.openxmlformats.org/officeDocument/2006/relationships/hyperlink" Target="http://pbs.twimg.com/profile_images/935907447188983808/7lKigQQU_normal.jpg" TargetMode="External" /><Relationship Id="rId31" Type="http://schemas.openxmlformats.org/officeDocument/2006/relationships/hyperlink" Target="http://pbs.twimg.com/profile_images/935907447188983808/7lKigQQU_normal.jpg" TargetMode="External" /><Relationship Id="rId32" Type="http://schemas.openxmlformats.org/officeDocument/2006/relationships/hyperlink" Target="http://pbs.twimg.com/profile_images/1204068716/161820_100001281718673_6381260_q_normal.jpg" TargetMode="External" /><Relationship Id="rId33" Type="http://schemas.openxmlformats.org/officeDocument/2006/relationships/hyperlink" Target="http://pbs.twimg.com/profile_images/460487777235120128/7XrePepO_normal.jpeg" TargetMode="External" /><Relationship Id="rId34" Type="http://schemas.openxmlformats.org/officeDocument/2006/relationships/hyperlink" Target="https://pbs.twimg.com/ext_tw_video_thumb/1126378795424985093/pu/img/86MnYpiCIT-loMtb.jpg" TargetMode="External" /><Relationship Id="rId35" Type="http://schemas.openxmlformats.org/officeDocument/2006/relationships/hyperlink" Target="http://pbs.twimg.com/profile_images/1204068716/161820_100001281718673_6381260_q_normal.jpg" TargetMode="External" /><Relationship Id="rId36" Type="http://schemas.openxmlformats.org/officeDocument/2006/relationships/hyperlink" Target="http://pbs.twimg.com/profile_images/779037741740949505/au50hhjB_normal.jpg" TargetMode="External" /><Relationship Id="rId37" Type="http://schemas.openxmlformats.org/officeDocument/2006/relationships/hyperlink" Target="http://pbs.twimg.com/profile_images/1204068716/161820_100001281718673_6381260_q_normal.jpg" TargetMode="External" /><Relationship Id="rId38" Type="http://schemas.openxmlformats.org/officeDocument/2006/relationships/hyperlink" Target="http://pbs.twimg.com/profile_images/1082625084496465920/KW95cIsN_normal.jpg" TargetMode="External" /><Relationship Id="rId39" Type="http://schemas.openxmlformats.org/officeDocument/2006/relationships/hyperlink" Target="https://pbs.twimg.com/media/D6IX_DBW4AAwcw-.jpg" TargetMode="External" /><Relationship Id="rId40" Type="http://schemas.openxmlformats.org/officeDocument/2006/relationships/hyperlink" Target="https://pbs.twimg.com/media/D6IX_DBW4AAwcw-.jpg" TargetMode="External" /><Relationship Id="rId41" Type="http://schemas.openxmlformats.org/officeDocument/2006/relationships/hyperlink" Target="https://pbs.twimg.com/media/D6IQd0lXsAAFrnZ.jpg" TargetMode="External" /><Relationship Id="rId42" Type="http://schemas.openxmlformats.org/officeDocument/2006/relationships/hyperlink" Target="http://pbs.twimg.com/profile_images/2914713372/73f265f0861421aee807ddf6646f0469_normal.jpeg" TargetMode="External" /><Relationship Id="rId43" Type="http://schemas.openxmlformats.org/officeDocument/2006/relationships/hyperlink" Target="http://pbs.twimg.com/profile_images/2914713372/73f265f0861421aee807ddf6646f0469_normal.jpeg" TargetMode="External" /><Relationship Id="rId44" Type="http://schemas.openxmlformats.org/officeDocument/2006/relationships/hyperlink" Target="http://abs.twimg.com/sticky/default_profile_images/default_profile_normal.png" TargetMode="External" /><Relationship Id="rId45" Type="http://schemas.openxmlformats.org/officeDocument/2006/relationships/hyperlink" Target="https://pbs.twimg.com/media/D6IQd0lXsAAFrnZ.jpg" TargetMode="External" /><Relationship Id="rId46" Type="http://schemas.openxmlformats.org/officeDocument/2006/relationships/hyperlink" Target="http://pbs.twimg.com/profile_images/1003933659198623744/zKMeRYjv_normal.jpg" TargetMode="External" /><Relationship Id="rId47" Type="http://schemas.openxmlformats.org/officeDocument/2006/relationships/hyperlink" Target="https://pbs.twimg.com/media/D6IP_ocWkAATFq1.jpg" TargetMode="External" /><Relationship Id="rId48" Type="http://schemas.openxmlformats.org/officeDocument/2006/relationships/hyperlink" Target="http://pbs.twimg.com/profile_images/1003933659198623744/zKMeRYjv_normal.jpg" TargetMode="External" /><Relationship Id="rId49" Type="http://schemas.openxmlformats.org/officeDocument/2006/relationships/hyperlink" Target="https://twitter.com/#!/ripple/status/999690201130659842" TargetMode="External" /><Relationship Id="rId50" Type="http://schemas.openxmlformats.org/officeDocument/2006/relationships/hyperlink" Target="https://twitter.com/#!/angrickcapriles/status/1126099006658990082" TargetMode="External" /><Relationship Id="rId51" Type="http://schemas.openxmlformats.org/officeDocument/2006/relationships/hyperlink" Target="https://twitter.com/#!/ripple/status/999690201130659842" TargetMode="External" /><Relationship Id="rId52" Type="http://schemas.openxmlformats.org/officeDocument/2006/relationships/hyperlink" Target="https://twitter.com/#!/naifinisiyatif/status/1126320064490295303" TargetMode="External" /><Relationship Id="rId53" Type="http://schemas.openxmlformats.org/officeDocument/2006/relationships/hyperlink" Target="https://twitter.com/#!/prdotco/status/1126373733676060672" TargetMode="External" /><Relationship Id="rId54" Type="http://schemas.openxmlformats.org/officeDocument/2006/relationships/hyperlink" Target="https://twitter.com/#!/prdotco/status/1126373733676060672" TargetMode="External" /><Relationship Id="rId55" Type="http://schemas.openxmlformats.org/officeDocument/2006/relationships/hyperlink" Target="https://twitter.com/#!/patrick/status/1126378272433037312" TargetMode="External" /><Relationship Id="rId56" Type="http://schemas.openxmlformats.org/officeDocument/2006/relationships/hyperlink" Target="https://twitter.com/#!/elizlarini/status/1126389532700467200" TargetMode="External" /><Relationship Id="rId57" Type="http://schemas.openxmlformats.org/officeDocument/2006/relationships/hyperlink" Target="https://twitter.com/#!/patrick/status/1126378272433037312" TargetMode="External" /><Relationship Id="rId58" Type="http://schemas.openxmlformats.org/officeDocument/2006/relationships/hyperlink" Target="https://twitter.com/#!/jruis/status/1126378855718170624" TargetMode="External" /><Relationship Id="rId59" Type="http://schemas.openxmlformats.org/officeDocument/2006/relationships/hyperlink" Target="https://twitter.com/#!/boris/status/1126400913764167681" TargetMode="External" /><Relationship Id="rId60" Type="http://schemas.openxmlformats.org/officeDocument/2006/relationships/hyperlink" Target="https://twitter.com/#!/boris/status/1126400913764167681" TargetMode="External" /><Relationship Id="rId61" Type="http://schemas.openxmlformats.org/officeDocument/2006/relationships/hyperlink" Target="https://twitter.com/#!/guidoz/status/1126423222331813888" TargetMode="External" /><Relationship Id="rId62" Type="http://schemas.openxmlformats.org/officeDocument/2006/relationships/hyperlink" Target="https://twitter.com/#!/patrick/status/1126378272433037312" TargetMode="External" /><Relationship Id="rId63" Type="http://schemas.openxmlformats.org/officeDocument/2006/relationships/hyperlink" Target="https://twitter.com/#!/jruis/status/1126378855718170624" TargetMode="External" /><Relationship Id="rId64" Type="http://schemas.openxmlformats.org/officeDocument/2006/relationships/hyperlink" Target="https://twitter.com/#!/guidoz/status/1126423222331813888" TargetMode="External" /><Relationship Id="rId65" Type="http://schemas.openxmlformats.org/officeDocument/2006/relationships/hyperlink" Target="https://twitter.com/#!/jruis/status/1125766149239525377" TargetMode="External" /><Relationship Id="rId66" Type="http://schemas.openxmlformats.org/officeDocument/2006/relationships/hyperlink" Target="https://twitter.com/#!/guidoz/status/1126423222331813888" TargetMode="External" /><Relationship Id="rId67" Type="http://schemas.openxmlformats.org/officeDocument/2006/relationships/hyperlink" Target="https://twitter.com/#!/msowierszenko/status/1126472622366232577" TargetMode="External" /><Relationship Id="rId68" Type="http://schemas.openxmlformats.org/officeDocument/2006/relationships/hyperlink" Target="https://twitter.com/#!/businessboek/status/1126489234137931776" TargetMode="External" /><Relationship Id="rId69" Type="http://schemas.openxmlformats.org/officeDocument/2006/relationships/hyperlink" Target="https://twitter.com/#!/businessboek/status/1126489234137931776" TargetMode="External" /><Relationship Id="rId70" Type="http://schemas.openxmlformats.org/officeDocument/2006/relationships/hyperlink" Target="https://twitter.com/#!/webdevil666/status/1126492115083636737" TargetMode="External" /><Relationship Id="rId71" Type="http://schemas.openxmlformats.org/officeDocument/2006/relationships/hyperlink" Target="https://twitter.com/#!/madamecanard/status/1127472607324966912" TargetMode="External" /><Relationship Id="rId72" Type="http://schemas.openxmlformats.org/officeDocument/2006/relationships/hyperlink" Target="https://twitter.com/#!/madamecanard/status/1126479570394329088" TargetMode="External" /><Relationship Id="rId73" Type="http://schemas.openxmlformats.org/officeDocument/2006/relationships/hyperlink" Target="https://twitter.com/#!/cacatpisatunt/status/1127539390622904320" TargetMode="External" /><Relationship Id="rId74" Type="http://schemas.openxmlformats.org/officeDocument/2006/relationships/hyperlink" Target="https://twitter.com/#!/previonplus/status/1126480976962568193" TargetMode="External" /><Relationship Id="rId75" Type="http://schemas.openxmlformats.org/officeDocument/2006/relationships/hyperlink" Target="https://twitter.com/#!/djeffrogers/status/1129706484005314561" TargetMode="External" /><Relationship Id="rId76" Type="http://schemas.openxmlformats.org/officeDocument/2006/relationships/hyperlink" Target="https://twitter.com/#!/djeffrogers/status/1126480461629468672" TargetMode="External" /><Relationship Id="rId77" Type="http://schemas.openxmlformats.org/officeDocument/2006/relationships/hyperlink" Target="https://twitter.com/#!/djeffrogers/status/1129257542465589255" TargetMode="External" /><Relationship Id="rId78" Type="http://schemas.openxmlformats.org/officeDocument/2006/relationships/comments" Target="../comments1.xml" /><Relationship Id="rId79" Type="http://schemas.openxmlformats.org/officeDocument/2006/relationships/vmlDrawing" Target="../drawings/vmlDrawing1.vml" /><Relationship Id="rId80" Type="http://schemas.openxmlformats.org/officeDocument/2006/relationships/table" Target="../tables/table1.xml" /><Relationship Id="rId8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lnkd.in/gBWraZh" TargetMode="External" /><Relationship Id="rId2" Type="http://schemas.openxmlformats.org/officeDocument/2006/relationships/hyperlink" Target="https://unfold.pr.co/172942-a-ceo-s-guide-on-how-to-be-an-optimist-in-tech?utm_content=91294846&amp;utm_medium=social&amp;utm_source=twitter&amp;hss_channel=tw-33229929" TargetMode="External" /><Relationship Id="rId3" Type="http://schemas.openxmlformats.org/officeDocument/2006/relationships/hyperlink" Target="https://www.instagram.com/p/BxO8g8HlQ30Ir1HKAbWq4dhcyAsnYXdzwRpclE0/?utm_source=ig_twitter_share&amp;igshid=8tpzjzhrtcyh" TargetMode="External" /><Relationship Id="rId4" Type="http://schemas.openxmlformats.org/officeDocument/2006/relationships/hyperlink" Target="http://www.businesscontact.nl/boek/ik-maak-het-uit/" TargetMode="External" /><Relationship Id="rId5" Type="http://schemas.openxmlformats.org/officeDocument/2006/relationships/hyperlink" Target="http://www.mobypicture.com/user/madamecanard/view/20540149" TargetMode="External" /><Relationship Id="rId6" Type="http://schemas.openxmlformats.org/officeDocument/2006/relationships/hyperlink" Target="http://www.mobypicture.com/user/madamecanard/view/20538879" TargetMode="External" /><Relationship Id="rId7" Type="http://schemas.openxmlformats.org/officeDocument/2006/relationships/hyperlink" Target="https://twitter.com/tnwevents/status/1129361850385219590" TargetMode="External" /><Relationship Id="rId8" Type="http://schemas.openxmlformats.org/officeDocument/2006/relationships/hyperlink" Target="https://twitter.com/PrevionPlus/status/1129041404305580032" TargetMode="External" /><Relationship Id="rId9" Type="http://schemas.openxmlformats.org/officeDocument/2006/relationships/hyperlink" Target="https://pbs.twimg.com/media/Dd-czaYV0AE1wRQ.jpg" TargetMode="External" /><Relationship Id="rId10" Type="http://schemas.openxmlformats.org/officeDocument/2006/relationships/hyperlink" Target="https://pbs.twimg.com/ext_tw_video_thumb/1126378795424985093/pu/img/86MnYpiCIT-loMtb.jpg" TargetMode="External" /><Relationship Id="rId11" Type="http://schemas.openxmlformats.org/officeDocument/2006/relationships/hyperlink" Target="https://pbs.twimg.com/media/D6IX_DBW4AAwcw-.jpg" TargetMode="External" /><Relationship Id="rId12" Type="http://schemas.openxmlformats.org/officeDocument/2006/relationships/hyperlink" Target="https://pbs.twimg.com/media/D6IQd0lXsAAFrnZ.jpg" TargetMode="External" /><Relationship Id="rId13" Type="http://schemas.openxmlformats.org/officeDocument/2006/relationships/hyperlink" Target="https://pbs.twimg.com/media/D6IQd0lXsAAFrnZ.jpg" TargetMode="External" /><Relationship Id="rId14" Type="http://schemas.openxmlformats.org/officeDocument/2006/relationships/hyperlink" Target="https://pbs.twimg.com/media/D6IP_ocWkAATFq1.jpg" TargetMode="External" /><Relationship Id="rId15" Type="http://schemas.openxmlformats.org/officeDocument/2006/relationships/hyperlink" Target="https://pbs.twimg.com/media/Dd-czaYV0AE1wRQ.jpg" TargetMode="External" /><Relationship Id="rId16" Type="http://schemas.openxmlformats.org/officeDocument/2006/relationships/hyperlink" Target="http://pbs.twimg.com/profile_images/1108113992826933253/oPjD6C7X_normal.jpg" TargetMode="External" /><Relationship Id="rId17" Type="http://schemas.openxmlformats.org/officeDocument/2006/relationships/hyperlink" Target="http://pbs.twimg.com/profile_images/1019996589509742593/q0hHwPGU_normal.jpg" TargetMode="External" /><Relationship Id="rId18" Type="http://schemas.openxmlformats.org/officeDocument/2006/relationships/hyperlink" Target="http://pbs.twimg.com/profile_images/827470913536983040/9S5HkJOS_normal.jpg" TargetMode="External" /><Relationship Id="rId19" Type="http://schemas.openxmlformats.org/officeDocument/2006/relationships/hyperlink" Target="http://pbs.twimg.com/profile_images/460487777235120128/7XrePepO_normal.jpeg" TargetMode="External" /><Relationship Id="rId20" Type="http://schemas.openxmlformats.org/officeDocument/2006/relationships/hyperlink" Target="http://pbs.twimg.com/profile_images/954019864628355073/tsDPl4PV_normal.jpg" TargetMode="External" /><Relationship Id="rId21" Type="http://schemas.openxmlformats.org/officeDocument/2006/relationships/hyperlink" Target="https://pbs.twimg.com/ext_tw_video_thumb/1126378795424985093/pu/img/86MnYpiCIT-loMtb.jpg" TargetMode="External" /><Relationship Id="rId22" Type="http://schemas.openxmlformats.org/officeDocument/2006/relationships/hyperlink" Target="http://pbs.twimg.com/profile_images/935907447188983808/7lKigQQU_normal.jpg" TargetMode="External" /><Relationship Id="rId23" Type="http://schemas.openxmlformats.org/officeDocument/2006/relationships/hyperlink" Target="http://pbs.twimg.com/profile_images/1204068716/161820_100001281718673_6381260_q_normal.jpg" TargetMode="External" /><Relationship Id="rId24" Type="http://schemas.openxmlformats.org/officeDocument/2006/relationships/hyperlink" Target="http://pbs.twimg.com/profile_images/779037741740949505/au50hhjB_normal.jpg" TargetMode="External" /><Relationship Id="rId25" Type="http://schemas.openxmlformats.org/officeDocument/2006/relationships/hyperlink" Target="http://pbs.twimg.com/profile_images/1082625084496465920/KW95cIsN_normal.jpg" TargetMode="External" /><Relationship Id="rId26" Type="http://schemas.openxmlformats.org/officeDocument/2006/relationships/hyperlink" Target="https://pbs.twimg.com/media/D6IX_DBW4AAwcw-.jpg" TargetMode="External" /><Relationship Id="rId27" Type="http://schemas.openxmlformats.org/officeDocument/2006/relationships/hyperlink" Target="https://pbs.twimg.com/media/D6IQd0lXsAAFrnZ.jpg" TargetMode="External" /><Relationship Id="rId28" Type="http://schemas.openxmlformats.org/officeDocument/2006/relationships/hyperlink" Target="http://pbs.twimg.com/profile_images/2914713372/73f265f0861421aee807ddf6646f0469_normal.jpeg" TargetMode="External" /><Relationship Id="rId29" Type="http://schemas.openxmlformats.org/officeDocument/2006/relationships/hyperlink" Target="http://pbs.twimg.com/profile_images/2914713372/73f265f0861421aee807ddf6646f0469_normal.jpeg" TargetMode="External" /><Relationship Id="rId30" Type="http://schemas.openxmlformats.org/officeDocument/2006/relationships/hyperlink" Target="http://abs.twimg.com/sticky/default_profile_images/default_profile_normal.png" TargetMode="External" /><Relationship Id="rId31" Type="http://schemas.openxmlformats.org/officeDocument/2006/relationships/hyperlink" Target="https://pbs.twimg.com/media/D6IQd0lXsAAFrnZ.jpg" TargetMode="External" /><Relationship Id="rId32" Type="http://schemas.openxmlformats.org/officeDocument/2006/relationships/hyperlink" Target="http://pbs.twimg.com/profile_images/1003933659198623744/zKMeRYjv_normal.jpg" TargetMode="External" /><Relationship Id="rId33" Type="http://schemas.openxmlformats.org/officeDocument/2006/relationships/hyperlink" Target="https://pbs.twimg.com/media/D6IP_ocWkAATFq1.jpg" TargetMode="External" /><Relationship Id="rId34" Type="http://schemas.openxmlformats.org/officeDocument/2006/relationships/hyperlink" Target="http://pbs.twimg.com/profile_images/1003933659198623744/zKMeRYjv_normal.jpg" TargetMode="External" /><Relationship Id="rId35" Type="http://schemas.openxmlformats.org/officeDocument/2006/relationships/hyperlink" Target="https://twitter.com/#!/ripple/status/999690201130659842" TargetMode="External" /><Relationship Id="rId36" Type="http://schemas.openxmlformats.org/officeDocument/2006/relationships/hyperlink" Target="https://twitter.com/#!/angrickcapriles/status/1126099006658990082" TargetMode="External" /><Relationship Id="rId37" Type="http://schemas.openxmlformats.org/officeDocument/2006/relationships/hyperlink" Target="https://twitter.com/#!/naifinisiyatif/status/1126320064490295303" TargetMode="External" /><Relationship Id="rId38" Type="http://schemas.openxmlformats.org/officeDocument/2006/relationships/hyperlink" Target="https://twitter.com/#!/prdotco/status/1126373733676060672" TargetMode="External" /><Relationship Id="rId39" Type="http://schemas.openxmlformats.org/officeDocument/2006/relationships/hyperlink" Target="https://twitter.com/#!/patrick/status/1126378272433037312" TargetMode="External" /><Relationship Id="rId40" Type="http://schemas.openxmlformats.org/officeDocument/2006/relationships/hyperlink" Target="https://twitter.com/#!/elizlarini/status/1126389532700467200" TargetMode="External" /><Relationship Id="rId41" Type="http://schemas.openxmlformats.org/officeDocument/2006/relationships/hyperlink" Target="https://twitter.com/#!/jruis/status/1126378855718170624" TargetMode="External" /><Relationship Id="rId42" Type="http://schemas.openxmlformats.org/officeDocument/2006/relationships/hyperlink" Target="https://twitter.com/#!/boris/status/1126400913764167681" TargetMode="External" /><Relationship Id="rId43" Type="http://schemas.openxmlformats.org/officeDocument/2006/relationships/hyperlink" Target="https://twitter.com/#!/guidoz/status/1126423222331813888" TargetMode="External" /><Relationship Id="rId44" Type="http://schemas.openxmlformats.org/officeDocument/2006/relationships/hyperlink" Target="https://twitter.com/#!/jruis/status/1125766149239525377" TargetMode="External" /><Relationship Id="rId45" Type="http://schemas.openxmlformats.org/officeDocument/2006/relationships/hyperlink" Target="https://twitter.com/#!/msowierszenko/status/1126472622366232577" TargetMode="External" /><Relationship Id="rId46" Type="http://schemas.openxmlformats.org/officeDocument/2006/relationships/hyperlink" Target="https://twitter.com/#!/businessboek/status/1126489234137931776" TargetMode="External" /><Relationship Id="rId47" Type="http://schemas.openxmlformats.org/officeDocument/2006/relationships/hyperlink" Target="https://twitter.com/#!/webdevil666/status/1126492115083636737" TargetMode="External" /><Relationship Id="rId48" Type="http://schemas.openxmlformats.org/officeDocument/2006/relationships/hyperlink" Target="https://twitter.com/#!/madamecanard/status/1127472607324966912" TargetMode="External" /><Relationship Id="rId49" Type="http://schemas.openxmlformats.org/officeDocument/2006/relationships/hyperlink" Target="https://twitter.com/#!/madamecanard/status/1126479570394329088" TargetMode="External" /><Relationship Id="rId50" Type="http://schemas.openxmlformats.org/officeDocument/2006/relationships/hyperlink" Target="https://twitter.com/#!/cacatpisatunt/status/1127539390622904320" TargetMode="External" /><Relationship Id="rId51" Type="http://schemas.openxmlformats.org/officeDocument/2006/relationships/hyperlink" Target="https://twitter.com/#!/previonplus/status/1126480976962568193" TargetMode="External" /><Relationship Id="rId52" Type="http://schemas.openxmlformats.org/officeDocument/2006/relationships/hyperlink" Target="https://twitter.com/#!/djeffrogers/status/1129706484005314561" TargetMode="External" /><Relationship Id="rId53" Type="http://schemas.openxmlformats.org/officeDocument/2006/relationships/hyperlink" Target="https://twitter.com/#!/djeffrogers/status/1126480461629468672" TargetMode="External" /><Relationship Id="rId54" Type="http://schemas.openxmlformats.org/officeDocument/2006/relationships/hyperlink" Target="https://twitter.com/#!/djeffrogers/status/1129257542465589255" TargetMode="External" /><Relationship Id="rId55" Type="http://schemas.openxmlformats.org/officeDocument/2006/relationships/comments" Target="../comments12.xml" /><Relationship Id="rId56" Type="http://schemas.openxmlformats.org/officeDocument/2006/relationships/vmlDrawing" Target="../drawings/vmlDrawing6.vml" /><Relationship Id="rId57" Type="http://schemas.openxmlformats.org/officeDocument/2006/relationships/table" Target="../tables/table22.xml" /><Relationship Id="rId58"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distributedagreement.com/" TargetMode="External" /><Relationship Id="rId2" Type="http://schemas.openxmlformats.org/officeDocument/2006/relationships/hyperlink" Target="https://t.co/d9aRHkEXOd" TargetMode="External" /><Relationship Id="rId3" Type="http://schemas.openxmlformats.org/officeDocument/2006/relationships/hyperlink" Target="https://t.co/kLkS6EsJiU" TargetMode="External" /><Relationship Id="rId4" Type="http://schemas.openxmlformats.org/officeDocument/2006/relationships/hyperlink" Target="https://t.co/hhcTC61w56" TargetMode="External" /><Relationship Id="rId5" Type="http://schemas.openxmlformats.org/officeDocument/2006/relationships/hyperlink" Target="https://t.co/cYs8oy8tk2" TargetMode="External" /><Relationship Id="rId6" Type="http://schemas.openxmlformats.org/officeDocument/2006/relationships/hyperlink" Target="https://t.co/fouTC1rEIJ" TargetMode="External" /><Relationship Id="rId7" Type="http://schemas.openxmlformats.org/officeDocument/2006/relationships/hyperlink" Target="https://t.co/cYs8oy8tk2" TargetMode="External" /><Relationship Id="rId8" Type="http://schemas.openxmlformats.org/officeDocument/2006/relationships/hyperlink" Target="https://t.co/VTjznxo8Uy" TargetMode="External" /><Relationship Id="rId9" Type="http://schemas.openxmlformats.org/officeDocument/2006/relationships/hyperlink" Target="https://t.co/ktKlk05x1l" TargetMode="External" /><Relationship Id="rId10" Type="http://schemas.openxmlformats.org/officeDocument/2006/relationships/hyperlink" Target="http://t.co/Ey1xIzunz8" TargetMode="External" /><Relationship Id="rId11" Type="http://schemas.openxmlformats.org/officeDocument/2006/relationships/hyperlink" Target="https://t.co/ALUkhaILyc" TargetMode="External" /><Relationship Id="rId12" Type="http://schemas.openxmlformats.org/officeDocument/2006/relationships/hyperlink" Target="https://t.co/6M6vMBXbdu" TargetMode="External" /><Relationship Id="rId13" Type="http://schemas.openxmlformats.org/officeDocument/2006/relationships/hyperlink" Target="http://t.co/uANJlHwLdP" TargetMode="External" /><Relationship Id="rId14" Type="http://schemas.openxmlformats.org/officeDocument/2006/relationships/hyperlink" Target="https://t.co/ySI5oVp6Nz" TargetMode="External" /><Relationship Id="rId15" Type="http://schemas.openxmlformats.org/officeDocument/2006/relationships/hyperlink" Target="https://pbs.twimg.com/profile_banners/1051053836/1503363498" TargetMode="External" /><Relationship Id="rId16" Type="http://schemas.openxmlformats.org/officeDocument/2006/relationships/hyperlink" Target="https://pbs.twimg.com/profile_banners/35749949/1469443070" TargetMode="External" /><Relationship Id="rId17" Type="http://schemas.openxmlformats.org/officeDocument/2006/relationships/hyperlink" Target="https://pbs.twimg.com/profile_banners/884194254/1554273440" TargetMode="External" /><Relationship Id="rId18" Type="http://schemas.openxmlformats.org/officeDocument/2006/relationships/hyperlink" Target="https://pbs.twimg.com/profile_banners/91562967/1466272961" TargetMode="External" /><Relationship Id="rId19" Type="http://schemas.openxmlformats.org/officeDocument/2006/relationships/hyperlink" Target="https://pbs.twimg.com/profile_banners/1046758184214507521/1538401687" TargetMode="External" /><Relationship Id="rId20" Type="http://schemas.openxmlformats.org/officeDocument/2006/relationships/hyperlink" Target="https://pbs.twimg.com/profile_banners/1017032674630873089/1532021065" TargetMode="External" /><Relationship Id="rId21" Type="http://schemas.openxmlformats.org/officeDocument/2006/relationships/hyperlink" Target="https://pbs.twimg.com/profile_banners/33229929/1486119444" TargetMode="External" /><Relationship Id="rId22" Type="http://schemas.openxmlformats.org/officeDocument/2006/relationships/hyperlink" Target="https://pbs.twimg.com/profile_banners/17463/1432816570" TargetMode="External" /><Relationship Id="rId23" Type="http://schemas.openxmlformats.org/officeDocument/2006/relationships/hyperlink" Target="https://pbs.twimg.com/profile_banners/99982789/1557820049" TargetMode="External" /><Relationship Id="rId24" Type="http://schemas.openxmlformats.org/officeDocument/2006/relationships/hyperlink" Target="https://pbs.twimg.com/profile_banners/4485601/1398623881" TargetMode="External" /><Relationship Id="rId25" Type="http://schemas.openxmlformats.org/officeDocument/2006/relationships/hyperlink" Target="https://pbs.twimg.com/profile_banners/2796747943/1432054346" TargetMode="External" /><Relationship Id="rId26" Type="http://schemas.openxmlformats.org/officeDocument/2006/relationships/hyperlink" Target="https://pbs.twimg.com/profile_banners/6676742/1478779894" TargetMode="External" /><Relationship Id="rId27" Type="http://schemas.openxmlformats.org/officeDocument/2006/relationships/hyperlink" Target="https://pbs.twimg.com/profile_banners/7305132/1371506400" TargetMode="External" /><Relationship Id="rId28" Type="http://schemas.openxmlformats.org/officeDocument/2006/relationships/hyperlink" Target="https://pbs.twimg.com/profile_banners/2441465862/1546953430" TargetMode="External" /><Relationship Id="rId29" Type="http://schemas.openxmlformats.org/officeDocument/2006/relationships/hyperlink" Target="https://pbs.twimg.com/profile_banners/63786611/1540904427" TargetMode="External" /><Relationship Id="rId30" Type="http://schemas.openxmlformats.org/officeDocument/2006/relationships/hyperlink" Target="https://pbs.twimg.com/profile_banners/108932516/1537307937" TargetMode="External" /><Relationship Id="rId31" Type="http://schemas.openxmlformats.org/officeDocument/2006/relationships/hyperlink" Target="https://pbs.twimg.com/profile_banners/102749394/1538671166" TargetMode="External" /><Relationship Id="rId32" Type="http://schemas.openxmlformats.org/officeDocument/2006/relationships/hyperlink" Target="https://pbs.twimg.com/profile_banners/14616376/1366278039" TargetMode="External" /><Relationship Id="rId33" Type="http://schemas.openxmlformats.org/officeDocument/2006/relationships/hyperlink" Target="https://pbs.twimg.com/profile_banners/1870561026/1541062230" TargetMode="External" /><Relationship Id="rId34" Type="http://schemas.openxmlformats.org/officeDocument/2006/relationships/hyperlink" Target="https://pbs.twimg.com/profile_banners/85964534/1354283767" TargetMode="External" /><Relationship Id="rId35" Type="http://schemas.openxmlformats.org/officeDocument/2006/relationships/hyperlink" Target="https://pbs.twimg.com/profile_banners/17992908/1406115992"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pbs.twimg.com/profile_background_images/551143805374578688/LUsUSTED.jpe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8/bg.gif"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4/bg.gif" TargetMode="External" /><Relationship Id="rId51" Type="http://schemas.openxmlformats.org/officeDocument/2006/relationships/hyperlink" Target="http://abs.twimg.com/images/themes/theme5/bg.gif" TargetMode="External" /><Relationship Id="rId52" Type="http://schemas.openxmlformats.org/officeDocument/2006/relationships/hyperlink" Target="http://abs.twimg.com/images/themes/theme6/bg.gif" TargetMode="External" /><Relationship Id="rId53" Type="http://schemas.openxmlformats.org/officeDocument/2006/relationships/hyperlink" Target="http://abs.twimg.com/images/themes/theme15/bg.png" TargetMode="External" /><Relationship Id="rId54" Type="http://schemas.openxmlformats.org/officeDocument/2006/relationships/hyperlink" Target="http://abs.twimg.com/images/themes/theme9/bg.gif" TargetMode="External" /><Relationship Id="rId55" Type="http://schemas.openxmlformats.org/officeDocument/2006/relationships/hyperlink" Target="http://abs.twimg.com/images/themes/theme14/bg.gif" TargetMode="External" /><Relationship Id="rId56" Type="http://schemas.openxmlformats.org/officeDocument/2006/relationships/hyperlink" Target="http://abs.twimg.com/images/themes/theme9/bg.gif" TargetMode="External" /><Relationship Id="rId57" Type="http://schemas.openxmlformats.org/officeDocument/2006/relationships/hyperlink" Target="http://pbs.twimg.com/profile_images/1124362327141183488/hNIWVZeA_normal.png" TargetMode="External" /><Relationship Id="rId58" Type="http://schemas.openxmlformats.org/officeDocument/2006/relationships/hyperlink" Target="http://pbs.twimg.com/profile_images/757519456545366016/47RG1n2b_normal.jpg" TargetMode="External" /><Relationship Id="rId59" Type="http://schemas.openxmlformats.org/officeDocument/2006/relationships/hyperlink" Target="http://pbs.twimg.com/profile_images/1108113992826933253/oPjD6C7X_normal.jpg" TargetMode="External" /><Relationship Id="rId60" Type="http://schemas.openxmlformats.org/officeDocument/2006/relationships/hyperlink" Target="http://pbs.twimg.com/profile_images/583186461316415488/LERgXKbB_normal.jpg" TargetMode="External" /><Relationship Id="rId61" Type="http://schemas.openxmlformats.org/officeDocument/2006/relationships/hyperlink" Target="http://pbs.twimg.com/profile_images/1046758617750409218/jAYjaQUu_normal.jpg" TargetMode="External" /><Relationship Id="rId62" Type="http://schemas.openxmlformats.org/officeDocument/2006/relationships/hyperlink" Target="http://pbs.twimg.com/profile_images/1019996589509742593/q0hHwPGU_normal.jpg" TargetMode="External" /><Relationship Id="rId63" Type="http://schemas.openxmlformats.org/officeDocument/2006/relationships/hyperlink" Target="http://pbs.twimg.com/profile_images/827470913536983040/9S5HkJOS_normal.jpg" TargetMode="External" /><Relationship Id="rId64" Type="http://schemas.openxmlformats.org/officeDocument/2006/relationships/hyperlink" Target="http://pbs.twimg.com/profile_images/935907447188983808/7lKigQQU_normal.jpg" TargetMode="External" /><Relationship Id="rId65" Type="http://schemas.openxmlformats.org/officeDocument/2006/relationships/hyperlink" Target="http://pbs.twimg.com/profile_images/910842948165754881/D6OeH5Lh_normal.jpg" TargetMode="External" /><Relationship Id="rId66" Type="http://schemas.openxmlformats.org/officeDocument/2006/relationships/hyperlink" Target="http://pbs.twimg.com/profile_images/460487777235120128/7XrePepO_normal.jpeg" TargetMode="External" /><Relationship Id="rId67" Type="http://schemas.openxmlformats.org/officeDocument/2006/relationships/hyperlink" Target="http://pbs.twimg.com/profile_images/954019864628355073/tsDPl4PV_normal.jpg" TargetMode="External" /><Relationship Id="rId68" Type="http://schemas.openxmlformats.org/officeDocument/2006/relationships/hyperlink" Target="http://pbs.twimg.com/profile_images/779037741740949505/au50hhjB_normal.jpg" TargetMode="External" /><Relationship Id="rId69" Type="http://schemas.openxmlformats.org/officeDocument/2006/relationships/hyperlink" Target="http://pbs.twimg.com/profile_images/1204068716/161820_100001281718673_6381260_q_normal.jpg" TargetMode="External" /><Relationship Id="rId70" Type="http://schemas.openxmlformats.org/officeDocument/2006/relationships/hyperlink" Target="http://pbs.twimg.com/profile_images/1082625084496465920/KW95cIsN_normal.jpg" TargetMode="External" /><Relationship Id="rId71" Type="http://schemas.openxmlformats.org/officeDocument/2006/relationships/hyperlink" Target="http://pbs.twimg.com/profile_images/1074739258668109824/APORyV-z_normal.jpg" TargetMode="External" /><Relationship Id="rId72" Type="http://schemas.openxmlformats.org/officeDocument/2006/relationships/hyperlink" Target="http://pbs.twimg.com/profile_images/2388148694/rs89lafh89iogldc1gyr_normal.jpeg" TargetMode="External" /><Relationship Id="rId73" Type="http://schemas.openxmlformats.org/officeDocument/2006/relationships/hyperlink" Target="http://pbs.twimg.com/profile_images/2289840855/qg2h5dlxmbpeaoauwyxn_normal.png" TargetMode="External" /><Relationship Id="rId74" Type="http://schemas.openxmlformats.org/officeDocument/2006/relationships/hyperlink" Target="http://pbs.twimg.com/profile_images/979371004316151808/_sJ_nECA_normal.jpg" TargetMode="External" /><Relationship Id="rId75" Type="http://schemas.openxmlformats.org/officeDocument/2006/relationships/hyperlink" Target="http://pbs.twimg.com/profile_images/378800000465957607/e00e2eabecd8bf2f74d27fa15f06d359_normal.png" TargetMode="External" /><Relationship Id="rId76" Type="http://schemas.openxmlformats.org/officeDocument/2006/relationships/hyperlink" Target="http://pbs.twimg.com/profile_images/2914713372/73f265f0861421aee807ddf6646f0469_normal.jpeg" TargetMode="External" /><Relationship Id="rId77" Type="http://schemas.openxmlformats.org/officeDocument/2006/relationships/hyperlink" Target="http://pbs.twimg.com/profile_images/56037675/avatar_new_cropped_normal.png" TargetMode="External" /><Relationship Id="rId78" Type="http://schemas.openxmlformats.org/officeDocument/2006/relationships/hyperlink" Target="http://abs.twimg.com/sticky/default_profile_images/default_profile_normal.png" TargetMode="External" /><Relationship Id="rId79" Type="http://schemas.openxmlformats.org/officeDocument/2006/relationships/hyperlink" Target="http://pbs.twimg.com/profile_images/1003933659198623744/zKMeRYjv_normal.jpg" TargetMode="External" /><Relationship Id="rId80" Type="http://schemas.openxmlformats.org/officeDocument/2006/relationships/hyperlink" Target="https://twitter.com/ripple" TargetMode="External" /><Relationship Id="rId81" Type="http://schemas.openxmlformats.org/officeDocument/2006/relationships/hyperlink" Target="https://twitter.com/joelkatz" TargetMode="External" /><Relationship Id="rId82" Type="http://schemas.openxmlformats.org/officeDocument/2006/relationships/hyperlink" Target="https://twitter.com/angrickcapriles" TargetMode="External" /><Relationship Id="rId83" Type="http://schemas.openxmlformats.org/officeDocument/2006/relationships/hyperlink" Target="https://twitter.com/kaananit" TargetMode="External" /><Relationship Id="rId84" Type="http://schemas.openxmlformats.org/officeDocument/2006/relationships/hyperlink" Target="https://twitter.com/tnwconference" TargetMode="External" /><Relationship Id="rId85" Type="http://schemas.openxmlformats.org/officeDocument/2006/relationships/hyperlink" Target="https://twitter.com/naifinisiyatif" TargetMode="External" /><Relationship Id="rId86" Type="http://schemas.openxmlformats.org/officeDocument/2006/relationships/hyperlink" Target="https://twitter.com/prdotco" TargetMode="External" /><Relationship Id="rId87" Type="http://schemas.openxmlformats.org/officeDocument/2006/relationships/hyperlink" Target="https://twitter.com/boris" TargetMode="External" /><Relationship Id="rId88" Type="http://schemas.openxmlformats.org/officeDocument/2006/relationships/hyperlink" Target="https://twitter.com/tnwevents" TargetMode="External" /><Relationship Id="rId89" Type="http://schemas.openxmlformats.org/officeDocument/2006/relationships/hyperlink" Target="https://twitter.com/patrick" TargetMode="External" /><Relationship Id="rId90" Type="http://schemas.openxmlformats.org/officeDocument/2006/relationships/hyperlink" Target="https://twitter.com/elizlarini" TargetMode="External" /><Relationship Id="rId91" Type="http://schemas.openxmlformats.org/officeDocument/2006/relationships/hyperlink" Target="https://twitter.com/jruis" TargetMode="External" /><Relationship Id="rId92" Type="http://schemas.openxmlformats.org/officeDocument/2006/relationships/hyperlink" Target="https://twitter.com/guidoz" TargetMode="External" /><Relationship Id="rId93" Type="http://schemas.openxmlformats.org/officeDocument/2006/relationships/hyperlink" Target="https://twitter.com/msowierszenko" TargetMode="External" /><Relationship Id="rId94" Type="http://schemas.openxmlformats.org/officeDocument/2006/relationships/hyperlink" Target="https://twitter.com/adobe" TargetMode="External" /><Relationship Id="rId95" Type="http://schemas.openxmlformats.org/officeDocument/2006/relationships/hyperlink" Target="https://twitter.com/businessboek" TargetMode="External" /><Relationship Id="rId96" Type="http://schemas.openxmlformats.org/officeDocument/2006/relationships/hyperlink" Target="https://twitter.com/catherine_price" TargetMode="External" /><Relationship Id="rId97" Type="http://schemas.openxmlformats.org/officeDocument/2006/relationships/hyperlink" Target="https://twitter.com/webdevil666" TargetMode="External" /><Relationship Id="rId98" Type="http://schemas.openxmlformats.org/officeDocument/2006/relationships/hyperlink" Target="https://twitter.com/previonplus" TargetMode="External" /><Relationship Id="rId99" Type="http://schemas.openxmlformats.org/officeDocument/2006/relationships/hyperlink" Target="https://twitter.com/madamecanard" TargetMode="External" /><Relationship Id="rId100" Type="http://schemas.openxmlformats.org/officeDocument/2006/relationships/hyperlink" Target="https://twitter.com/ping" TargetMode="External" /><Relationship Id="rId101" Type="http://schemas.openxmlformats.org/officeDocument/2006/relationships/hyperlink" Target="https://twitter.com/cacatpisatunt" TargetMode="External" /><Relationship Id="rId102" Type="http://schemas.openxmlformats.org/officeDocument/2006/relationships/hyperlink" Target="https://twitter.com/djeffrogers" TargetMode="External" /><Relationship Id="rId103" Type="http://schemas.openxmlformats.org/officeDocument/2006/relationships/comments" Target="../comments2.xml" /><Relationship Id="rId104" Type="http://schemas.openxmlformats.org/officeDocument/2006/relationships/vmlDrawing" Target="../drawings/vmlDrawing2.vml" /><Relationship Id="rId105" Type="http://schemas.openxmlformats.org/officeDocument/2006/relationships/table" Target="../tables/table2.xml" /><Relationship Id="rId10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witter.com/PrevionPlus/status/1129041404305580032" TargetMode="External" /><Relationship Id="rId2" Type="http://schemas.openxmlformats.org/officeDocument/2006/relationships/hyperlink" Target="https://twitter.com/tnwevents/status/1129361850385219590" TargetMode="External" /><Relationship Id="rId3" Type="http://schemas.openxmlformats.org/officeDocument/2006/relationships/hyperlink" Target="http://www.mobypicture.com/user/madamecanard/view/20540149" TargetMode="External" /><Relationship Id="rId4" Type="http://schemas.openxmlformats.org/officeDocument/2006/relationships/hyperlink" Target="http://www.mobypicture.com/user/madamecanard/view/20538879" TargetMode="External" /><Relationship Id="rId5" Type="http://schemas.openxmlformats.org/officeDocument/2006/relationships/hyperlink" Target="http://www.businesscontact.nl/boek/ik-maak-het-uit/" TargetMode="External" /><Relationship Id="rId6" Type="http://schemas.openxmlformats.org/officeDocument/2006/relationships/hyperlink" Target="https://www.instagram.com/p/BxO8g8HlQ30Ir1HKAbWq4dhcyAsnYXdzwRpclE0/?utm_source=ig_twitter_share&amp;igshid=8tpzjzhrtcyh" TargetMode="External" /><Relationship Id="rId7" Type="http://schemas.openxmlformats.org/officeDocument/2006/relationships/hyperlink" Target="https://unfold.pr.co/172942-a-ceo-s-guide-on-how-to-be-an-optimist-in-tech?utm_content=91294846&amp;utm_medium=social&amp;utm_source=twitter&amp;hss_channel=tw-33229929" TargetMode="External" /><Relationship Id="rId8" Type="http://schemas.openxmlformats.org/officeDocument/2006/relationships/hyperlink" Target="https://lnkd.in/gBWraZh" TargetMode="External" /><Relationship Id="rId9" Type="http://schemas.openxmlformats.org/officeDocument/2006/relationships/hyperlink" Target="https://unfold.pr.co/172942-a-ceo-s-guide-on-how-to-be-an-optimist-in-tech?utm_content=91294846&amp;utm_medium=social&amp;utm_source=twitter&amp;hss_channel=tw-33229929" TargetMode="External" /><Relationship Id="rId10" Type="http://schemas.openxmlformats.org/officeDocument/2006/relationships/hyperlink" Target="https://twitter.com/PrevionPlus/status/1129041404305580032" TargetMode="External" /><Relationship Id="rId11" Type="http://schemas.openxmlformats.org/officeDocument/2006/relationships/hyperlink" Target="https://twitter.com/tnwevents/status/1129361850385219590" TargetMode="External" /><Relationship Id="rId12" Type="http://schemas.openxmlformats.org/officeDocument/2006/relationships/hyperlink" Target="http://www.businesscontact.nl/boek/ik-maak-het-uit/" TargetMode="External" /><Relationship Id="rId13" Type="http://schemas.openxmlformats.org/officeDocument/2006/relationships/hyperlink" Target="http://www.mobypicture.com/user/madamecanard/view/20540149" TargetMode="External" /><Relationship Id="rId14" Type="http://schemas.openxmlformats.org/officeDocument/2006/relationships/hyperlink" Target="http://www.mobypicture.com/user/madamecanard/view/20538879" TargetMode="External" /><Relationship Id="rId15" Type="http://schemas.openxmlformats.org/officeDocument/2006/relationships/hyperlink" Target="https://lnkd.in/gBWraZh" TargetMode="External" /><Relationship Id="rId16" Type="http://schemas.openxmlformats.org/officeDocument/2006/relationships/hyperlink" Target="https://www.instagram.com/p/BxO8g8HlQ30Ir1HKAbWq4dhcyAsnYXdzwRpclE0/?utm_source=ig_twitter_share&amp;igshid=8tpzjzhrtcyh" TargetMode="External" /><Relationship Id="rId17" Type="http://schemas.openxmlformats.org/officeDocument/2006/relationships/table" Target="../tables/table12.xml" /><Relationship Id="rId18" Type="http://schemas.openxmlformats.org/officeDocument/2006/relationships/table" Target="../tables/table13.xml" /><Relationship Id="rId19" Type="http://schemas.openxmlformats.org/officeDocument/2006/relationships/table" Target="../tables/table14.xml" /><Relationship Id="rId20" Type="http://schemas.openxmlformats.org/officeDocument/2006/relationships/table" Target="../tables/table15.xml" /><Relationship Id="rId21" Type="http://schemas.openxmlformats.org/officeDocument/2006/relationships/table" Target="../tables/table16.xml" /><Relationship Id="rId22" Type="http://schemas.openxmlformats.org/officeDocument/2006/relationships/table" Target="../tables/table17.xml" /><Relationship Id="rId23" Type="http://schemas.openxmlformats.org/officeDocument/2006/relationships/table" Target="../tables/table18.xml" /><Relationship Id="rId24"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575</v>
      </c>
      <c r="BB2" s="13" t="s">
        <v>593</v>
      </c>
      <c r="BC2" s="13" t="s">
        <v>594</v>
      </c>
      <c r="BD2" s="67" t="s">
        <v>875</v>
      </c>
      <c r="BE2" s="67" t="s">
        <v>876</v>
      </c>
      <c r="BF2" s="67" t="s">
        <v>877</v>
      </c>
      <c r="BG2" s="67" t="s">
        <v>878</v>
      </c>
      <c r="BH2" s="67" t="s">
        <v>879</v>
      </c>
      <c r="BI2" s="67" t="s">
        <v>880</v>
      </c>
      <c r="BJ2" s="67" t="s">
        <v>881</v>
      </c>
      <c r="BK2" s="67" t="s">
        <v>882</v>
      </c>
      <c r="BL2" s="67" t="s">
        <v>883</v>
      </c>
    </row>
    <row r="3" spans="1:64" ht="15" customHeight="1">
      <c r="A3" s="84" t="s">
        <v>212</v>
      </c>
      <c r="B3" s="84" t="s">
        <v>228</v>
      </c>
      <c r="C3" s="53" t="s">
        <v>891</v>
      </c>
      <c r="D3" s="54">
        <v>3</v>
      </c>
      <c r="E3" s="65" t="s">
        <v>132</v>
      </c>
      <c r="F3" s="55">
        <v>35</v>
      </c>
      <c r="G3" s="53"/>
      <c r="H3" s="57"/>
      <c r="I3" s="56"/>
      <c r="J3" s="56"/>
      <c r="K3" s="36" t="s">
        <v>65</v>
      </c>
      <c r="L3" s="62">
        <v>3</v>
      </c>
      <c r="M3" s="62"/>
      <c r="N3" s="63"/>
      <c r="O3" s="85" t="s">
        <v>235</v>
      </c>
      <c r="P3" s="87">
        <v>43244.69086805556</v>
      </c>
      <c r="Q3" s="85" t="s">
        <v>237</v>
      </c>
      <c r="R3" s="85"/>
      <c r="S3" s="85"/>
      <c r="T3" s="85" t="s">
        <v>270</v>
      </c>
      <c r="U3" s="90" t="s">
        <v>282</v>
      </c>
      <c r="V3" s="90" t="s">
        <v>282</v>
      </c>
      <c r="W3" s="87">
        <v>43244.69086805556</v>
      </c>
      <c r="X3" s="90" t="s">
        <v>299</v>
      </c>
      <c r="Y3" s="85"/>
      <c r="Z3" s="85"/>
      <c r="AA3" s="91" t="s">
        <v>319</v>
      </c>
      <c r="AB3" s="85"/>
      <c r="AC3" s="85" t="b">
        <v>0</v>
      </c>
      <c r="AD3" s="85">
        <v>1717</v>
      </c>
      <c r="AE3" s="91" t="s">
        <v>339</v>
      </c>
      <c r="AF3" s="85" t="b">
        <v>0</v>
      </c>
      <c r="AG3" s="85" t="s">
        <v>341</v>
      </c>
      <c r="AH3" s="85"/>
      <c r="AI3" s="91" t="s">
        <v>339</v>
      </c>
      <c r="AJ3" s="85" t="b">
        <v>0</v>
      </c>
      <c r="AK3" s="85">
        <v>585</v>
      </c>
      <c r="AL3" s="91" t="s">
        <v>339</v>
      </c>
      <c r="AM3" s="85" t="s">
        <v>348</v>
      </c>
      <c r="AN3" s="85" t="b">
        <v>0</v>
      </c>
      <c r="AO3" s="91" t="s">
        <v>319</v>
      </c>
      <c r="AP3" s="85" t="s">
        <v>356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c r="BE3" s="52"/>
      <c r="BF3" s="51"/>
      <c r="BG3" s="52"/>
      <c r="BH3" s="51"/>
      <c r="BI3" s="52"/>
      <c r="BJ3" s="51"/>
      <c r="BK3" s="52"/>
      <c r="BL3" s="51"/>
    </row>
    <row r="4" spans="1:64" ht="15" customHeight="1">
      <c r="A4" s="84" t="s">
        <v>213</v>
      </c>
      <c r="B4" s="84" t="s">
        <v>229</v>
      </c>
      <c r="C4" s="53" t="s">
        <v>891</v>
      </c>
      <c r="D4" s="54">
        <v>3</v>
      </c>
      <c r="E4" s="65" t="s">
        <v>132</v>
      </c>
      <c r="F4" s="55">
        <v>35</v>
      </c>
      <c r="G4" s="53"/>
      <c r="H4" s="57"/>
      <c r="I4" s="56"/>
      <c r="J4" s="56"/>
      <c r="K4" s="36" t="s">
        <v>65</v>
      </c>
      <c r="L4" s="83">
        <v>4</v>
      </c>
      <c r="M4" s="83"/>
      <c r="N4" s="63"/>
      <c r="O4" s="86" t="s">
        <v>235</v>
      </c>
      <c r="P4" s="88">
        <v>43593.512719907405</v>
      </c>
      <c r="Q4" s="86" t="s">
        <v>238</v>
      </c>
      <c r="R4" s="89" t="s">
        <v>256</v>
      </c>
      <c r="S4" s="86" t="s">
        <v>264</v>
      </c>
      <c r="T4" s="86" t="s">
        <v>230</v>
      </c>
      <c r="U4" s="86"/>
      <c r="V4" s="89" t="s">
        <v>287</v>
      </c>
      <c r="W4" s="88">
        <v>43593.512719907405</v>
      </c>
      <c r="X4" s="89" t="s">
        <v>300</v>
      </c>
      <c r="Y4" s="86"/>
      <c r="Z4" s="86"/>
      <c r="AA4" s="92" t="s">
        <v>320</v>
      </c>
      <c r="AB4" s="86"/>
      <c r="AC4" s="86" t="b">
        <v>0</v>
      </c>
      <c r="AD4" s="86">
        <v>0</v>
      </c>
      <c r="AE4" s="92" t="s">
        <v>339</v>
      </c>
      <c r="AF4" s="86" t="b">
        <v>0</v>
      </c>
      <c r="AG4" s="86" t="s">
        <v>341</v>
      </c>
      <c r="AH4" s="86"/>
      <c r="AI4" s="92" t="s">
        <v>339</v>
      </c>
      <c r="AJ4" s="86" t="b">
        <v>0</v>
      </c>
      <c r="AK4" s="86">
        <v>0</v>
      </c>
      <c r="AL4" s="92" t="s">
        <v>339</v>
      </c>
      <c r="AM4" s="86" t="s">
        <v>349</v>
      </c>
      <c r="AN4" s="86" t="b">
        <v>0</v>
      </c>
      <c r="AO4" s="92" t="s">
        <v>320</v>
      </c>
      <c r="AP4" s="86" t="s">
        <v>176</v>
      </c>
      <c r="AQ4" s="86">
        <v>0</v>
      </c>
      <c r="AR4" s="86">
        <v>0</v>
      </c>
      <c r="AS4" s="86"/>
      <c r="AT4" s="86"/>
      <c r="AU4" s="86"/>
      <c r="AV4" s="86"/>
      <c r="AW4" s="86"/>
      <c r="AX4" s="86"/>
      <c r="AY4" s="86"/>
      <c r="AZ4" s="86"/>
      <c r="BA4">
        <v>1</v>
      </c>
      <c r="BB4" s="85" t="str">
        <f>REPLACE(INDEX(GroupVertices[Group],MATCH(Edges[[#This Row],[Vertex 1]],GroupVertices[Vertex],0)),1,1,"")</f>
        <v>7</v>
      </c>
      <c r="BC4" s="85" t="str">
        <f>REPLACE(INDEX(GroupVertices[Group],MATCH(Edges[[#This Row],[Vertex 2]],GroupVertices[Vertex],0)),1,1,"")</f>
        <v>7</v>
      </c>
      <c r="BD4" s="51">
        <v>1</v>
      </c>
      <c r="BE4" s="52">
        <v>4.545454545454546</v>
      </c>
      <c r="BF4" s="51">
        <v>1</v>
      </c>
      <c r="BG4" s="52">
        <v>4.545454545454546</v>
      </c>
      <c r="BH4" s="51">
        <v>0</v>
      </c>
      <c r="BI4" s="52">
        <v>0</v>
      </c>
      <c r="BJ4" s="51">
        <v>20</v>
      </c>
      <c r="BK4" s="52">
        <v>90.9090909090909</v>
      </c>
      <c r="BL4" s="51">
        <v>22</v>
      </c>
    </row>
    <row r="5" spans="1:64" ht="45">
      <c r="A5" s="84" t="s">
        <v>212</v>
      </c>
      <c r="B5" s="84" t="s">
        <v>230</v>
      </c>
      <c r="C5" s="53" t="s">
        <v>891</v>
      </c>
      <c r="D5" s="54">
        <v>3</v>
      </c>
      <c r="E5" s="65" t="s">
        <v>132</v>
      </c>
      <c r="F5" s="55">
        <v>35</v>
      </c>
      <c r="G5" s="53"/>
      <c r="H5" s="57"/>
      <c r="I5" s="56"/>
      <c r="J5" s="56"/>
      <c r="K5" s="36" t="s">
        <v>65</v>
      </c>
      <c r="L5" s="83">
        <v>5</v>
      </c>
      <c r="M5" s="83"/>
      <c r="N5" s="63"/>
      <c r="O5" s="86" t="s">
        <v>235</v>
      </c>
      <c r="P5" s="88">
        <v>43244.69086805556</v>
      </c>
      <c r="Q5" s="86" t="s">
        <v>237</v>
      </c>
      <c r="R5" s="86"/>
      <c r="S5" s="86"/>
      <c r="T5" s="86" t="s">
        <v>270</v>
      </c>
      <c r="U5" s="89" t="s">
        <v>282</v>
      </c>
      <c r="V5" s="89" t="s">
        <v>282</v>
      </c>
      <c r="W5" s="88">
        <v>43244.69086805556</v>
      </c>
      <c r="X5" s="89" t="s">
        <v>299</v>
      </c>
      <c r="Y5" s="86"/>
      <c r="Z5" s="86"/>
      <c r="AA5" s="92" t="s">
        <v>319</v>
      </c>
      <c r="AB5" s="86"/>
      <c r="AC5" s="86" t="b">
        <v>0</v>
      </c>
      <c r="AD5" s="86">
        <v>1717</v>
      </c>
      <c r="AE5" s="92" t="s">
        <v>339</v>
      </c>
      <c r="AF5" s="86" t="b">
        <v>0</v>
      </c>
      <c r="AG5" s="86" t="s">
        <v>341</v>
      </c>
      <c r="AH5" s="86"/>
      <c r="AI5" s="92" t="s">
        <v>339</v>
      </c>
      <c r="AJ5" s="86" t="b">
        <v>0</v>
      </c>
      <c r="AK5" s="86">
        <v>585</v>
      </c>
      <c r="AL5" s="92" t="s">
        <v>339</v>
      </c>
      <c r="AM5" s="86" t="s">
        <v>348</v>
      </c>
      <c r="AN5" s="86" t="b">
        <v>0</v>
      </c>
      <c r="AO5" s="92" t="s">
        <v>319</v>
      </c>
      <c r="AP5" s="86" t="s">
        <v>356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2</v>
      </c>
      <c r="BE5" s="52">
        <v>4.878048780487805</v>
      </c>
      <c r="BF5" s="51">
        <v>0</v>
      </c>
      <c r="BG5" s="52">
        <v>0</v>
      </c>
      <c r="BH5" s="51">
        <v>0</v>
      </c>
      <c r="BI5" s="52">
        <v>0</v>
      </c>
      <c r="BJ5" s="51">
        <v>39</v>
      </c>
      <c r="BK5" s="52">
        <v>95.1219512195122</v>
      </c>
      <c r="BL5" s="51">
        <v>41</v>
      </c>
    </row>
    <row r="6" spans="1:64" ht="45">
      <c r="A6" s="84" t="s">
        <v>214</v>
      </c>
      <c r="B6" s="84" t="s">
        <v>230</v>
      </c>
      <c r="C6" s="53" t="s">
        <v>891</v>
      </c>
      <c r="D6" s="54">
        <v>3</v>
      </c>
      <c r="E6" s="65" t="s">
        <v>132</v>
      </c>
      <c r="F6" s="55">
        <v>35</v>
      </c>
      <c r="G6" s="53"/>
      <c r="H6" s="57"/>
      <c r="I6" s="56"/>
      <c r="J6" s="56"/>
      <c r="K6" s="36" t="s">
        <v>65</v>
      </c>
      <c r="L6" s="83">
        <v>6</v>
      </c>
      <c r="M6" s="83"/>
      <c r="N6" s="63"/>
      <c r="O6" s="86" t="s">
        <v>235</v>
      </c>
      <c r="P6" s="88">
        <v>43594.12273148148</v>
      </c>
      <c r="Q6" s="86" t="s">
        <v>239</v>
      </c>
      <c r="R6" s="86"/>
      <c r="S6" s="86"/>
      <c r="T6" s="86"/>
      <c r="U6" s="86"/>
      <c r="V6" s="89" t="s">
        <v>288</v>
      </c>
      <c r="W6" s="88">
        <v>43594.12273148148</v>
      </c>
      <c r="X6" s="89" t="s">
        <v>301</v>
      </c>
      <c r="Y6" s="86"/>
      <c r="Z6" s="86"/>
      <c r="AA6" s="92" t="s">
        <v>321</v>
      </c>
      <c r="AB6" s="86"/>
      <c r="AC6" s="86" t="b">
        <v>0</v>
      </c>
      <c r="AD6" s="86">
        <v>1</v>
      </c>
      <c r="AE6" s="92" t="s">
        <v>339</v>
      </c>
      <c r="AF6" s="86" t="b">
        <v>0</v>
      </c>
      <c r="AG6" s="86" t="s">
        <v>342</v>
      </c>
      <c r="AH6" s="86"/>
      <c r="AI6" s="92" t="s">
        <v>339</v>
      </c>
      <c r="AJ6" s="86" t="b">
        <v>0</v>
      </c>
      <c r="AK6" s="86">
        <v>0</v>
      </c>
      <c r="AL6" s="92" t="s">
        <v>339</v>
      </c>
      <c r="AM6" s="86" t="s">
        <v>348</v>
      </c>
      <c r="AN6" s="86" t="b">
        <v>0</v>
      </c>
      <c r="AO6" s="92" t="s">
        <v>321</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0</v>
      </c>
      <c r="BE6" s="52">
        <v>0</v>
      </c>
      <c r="BF6" s="51">
        <v>0</v>
      </c>
      <c r="BG6" s="52">
        <v>0</v>
      </c>
      <c r="BH6" s="51">
        <v>0</v>
      </c>
      <c r="BI6" s="52">
        <v>0</v>
      </c>
      <c r="BJ6" s="51">
        <v>34</v>
      </c>
      <c r="BK6" s="52">
        <v>100</v>
      </c>
      <c r="BL6" s="51">
        <v>34</v>
      </c>
    </row>
    <row r="7" spans="1:64" ht="45">
      <c r="A7" s="84" t="s">
        <v>215</v>
      </c>
      <c r="B7" s="84" t="s">
        <v>219</v>
      </c>
      <c r="C7" s="53" t="s">
        <v>891</v>
      </c>
      <c r="D7" s="54">
        <v>3</v>
      </c>
      <c r="E7" s="65" t="s">
        <v>132</v>
      </c>
      <c r="F7" s="55">
        <v>35</v>
      </c>
      <c r="G7" s="53"/>
      <c r="H7" s="57"/>
      <c r="I7" s="56"/>
      <c r="J7" s="56"/>
      <c r="K7" s="36" t="s">
        <v>65</v>
      </c>
      <c r="L7" s="83">
        <v>7</v>
      </c>
      <c r="M7" s="83"/>
      <c r="N7" s="63"/>
      <c r="O7" s="86" t="s">
        <v>235</v>
      </c>
      <c r="P7" s="88">
        <v>43594.27082175926</v>
      </c>
      <c r="Q7" s="86" t="s">
        <v>240</v>
      </c>
      <c r="R7" s="89" t="s">
        <v>257</v>
      </c>
      <c r="S7" s="86" t="s">
        <v>265</v>
      </c>
      <c r="T7" s="86" t="s">
        <v>271</v>
      </c>
      <c r="U7" s="86"/>
      <c r="V7" s="89" t="s">
        <v>289</v>
      </c>
      <c r="W7" s="88">
        <v>43594.27082175926</v>
      </c>
      <c r="X7" s="89" t="s">
        <v>302</v>
      </c>
      <c r="Y7" s="86"/>
      <c r="Z7" s="86"/>
      <c r="AA7" s="92" t="s">
        <v>322</v>
      </c>
      <c r="AB7" s="86"/>
      <c r="AC7" s="86" t="b">
        <v>0</v>
      </c>
      <c r="AD7" s="86">
        <v>0</v>
      </c>
      <c r="AE7" s="92" t="s">
        <v>339</v>
      </c>
      <c r="AF7" s="86" t="b">
        <v>0</v>
      </c>
      <c r="AG7" s="86" t="s">
        <v>341</v>
      </c>
      <c r="AH7" s="86"/>
      <c r="AI7" s="92" t="s">
        <v>339</v>
      </c>
      <c r="AJ7" s="86" t="b">
        <v>0</v>
      </c>
      <c r="AK7" s="86">
        <v>1</v>
      </c>
      <c r="AL7" s="92" t="s">
        <v>339</v>
      </c>
      <c r="AM7" s="86" t="s">
        <v>350</v>
      </c>
      <c r="AN7" s="86" t="b">
        <v>0</v>
      </c>
      <c r="AO7" s="92" t="s">
        <v>322</v>
      </c>
      <c r="AP7" s="86" t="s">
        <v>176</v>
      </c>
      <c r="AQ7" s="86">
        <v>0</v>
      </c>
      <c r="AR7" s="86">
        <v>0</v>
      </c>
      <c r="AS7" s="86"/>
      <c r="AT7" s="86"/>
      <c r="AU7" s="86"/>
      <c r="AV7" s="86"/>
      <c r="AW7" s="86"/>
      <c r="AX7" s="86"/>
      <c r="AY7" s="86"/>
      <c r="AZ7" s="86"/>
      <c r="BA7">
        <v>1</v>
      </c>
      <c r="BB7" s="85" t="str">
        <f>REPLACE(INDEX(GroupVertices[Group],MATCH(Edges[[#This Row],[Vertex 1]],GroupVertices[Vertex],0)),1,1,"")</f>
        <v>2</v>
      </c>
      <c r="BC7" s="85" t="str">
        <f>REPLACE(INDEX(GroupVertices[Group],MATCH(Edges[[#This Row],[Vertex 2]],GroupVertices[Vertex],0)),1,1,"")</f>
        <v>2</v>
      </c>
      <c r="BD7" s="51"/>
      <c r="BE7" s="52"/>
      <c r="BF7" s="51"/>
      <c r="BG7" s="52"/>
      <c r="BH7" s="51"/>
      <c r="BI7" s="52"/>
      <c r="BJ7" s="51"/>
      <c r="BK7" s="52"/>
      <c r="BL7" s="51"/>
    </row>
    <row r="8" spans="1:64" ht="45">
      <c r="A8" s="84" t="s">
        <v>215</v>
      </c>
      <c r="B8" s="84" t="s">
        <v>231</v>
      </c>
      <c r="C8" s="53" t="s">
        <v>891</v>
      </c>
      <c r="D8" s="54">
        <v>3</v>
      </c>
      <c r="E8" s="65" t="s">
        <v>132</v>
      </c>
      <c r="F8" s="55">
        <v>35</v>
      </c>
      <c r="G8" s="53"/>
      <c r="H8" s="57"/>
      <c r="I8" s="56"/>
      <c r="J8" s="56"/>
      <c r="K8" s="36" t="s">
        <v>65</v>
      </c>
      <c r="L8" s="83">
        <v>8</v>
      </c>
      <c r="M8" s="83"/>
      <c r="N8" s="63"/>
      <c r="O8" s="86" t="s">
        <v>235</v>
      </c>
      <c r="P8" s="88">
        <v>43594.27082175926</v>
      </c>
      <c r="Q8" s="86" t="s">
        <v>240</v>
      </c>
      <c r="R8" s="89" t="s">
        <v>257</v>
      </c>
      <c r="S8" s="86" t="s">
        <v>265</v>
      </c>
      <c r="T8" s="86" t="s">
        <v>271</v>
      </c>
      <c r="U8" s="86"/>
      <c r="V8" s="89" t="s">
        <v>289</v>
      </c>
      <c r="W8" s="88">
        <v>43594.27082175926</v>
      </c>
      <c r="X8" s="89" t="s">
        <v>302</v>
      </c>
      <c r="Y8" s="86"/>
      <c r="Z8" s="86"/>
      <c r="AA8" s="92" t="s">
        <v>322</v>
      </c>
      <c r="AB8" s="86"/>
      <c r="AC8" s="86" t="b">
        <v>0</v>
      </c>
      <c r="AD8" s="86">
        <v>0</v>
      </c>
      <c r="AE8" s="92" t="s">
        <v>339</v>
      </c>
      <c r="AF8" s="86" t="b">
        <v>0</v>
      </c>
      <c r="AG8" s="86" t="s">
        <v>341</v>
      </c>
      <c r="AH8" s="86"/>
      <c r="AI8" s="92" t="s">
        <v>339</v>
      </c>
      <c r="AJ8" s="86" t="b">
        <v>0</v>
      </c>
      <c r="AK8" s="86">
        <v>1</v>
      </c>
      <c r="AL8" s="92" t="s">
        <v>339</v>
      </c>
      <c r="AM8" s="86" t="s">
        <v>350</v>
      </c>
      <c r="AN8" s="86" t="b">
        <v>0</v>
      </c>
      <c r="AO8" s="92" t="s">
        <v>322</v>
      </c>
      <c r="AP8" s="86" t="s">
        <v>176</v>
      </c>
      <c r="AQ8" s="86">
        <v>0</v>
      </c>
      <c r="AR8" s="86">
        <v>0</v>
      </c>
      <c r="AS8" s="86"/>
      <c r="AT8" s="86"/>
      <c r="AU8" s="86"/>
      <c r="AV8" s="86"/>
      <c r="AW8" s="86"/>
      <c r="AX8" s="86"/>
      <c r="AY8" s="86"/>
      <c r="AZ8" s="86"/>
      <c r="BA8">
        <v>1</v>
      </c>
      <c r="BB8" s="85" t="str">
        <f>REPLACE(INDEX(GroupVertices[Group],MATCH(Edges[[#This Row],[Vertex 1]],GroupVertices[Vertex],0)),1,1,"")</f>
        <v>2</v>
      </c>
      <c r="BC8" s="85" t="str">
        <f>REPLACE(INDEX(GroupVertices[Group],MATCH(Edges[[#This Row],[Vertex 2]],GroupVertices[Vertex],0)),1,1,"")</f>
        <v>4</v>
      </c>
      <c r="BD8" s="51">
        <v>0</v>
      </c>
      <c r="BE8" s="52">
        <v>0</v>
      </c>
      <c r="BF8" s="51">
        <v>0</v>
      </c>
      <c r="BG8" s="52">
        <v>0</v>
      </c>
      <c r="BH8" s="51">
        <v>0</v>
      </c>
      <c r="BI8" s="52">
        <v>0</v>
      </c>
      <c r="BJ8" s="51">
        <v>29</v>
      </c>
      <c r="BK8" s="52">
        <v>100</v>
      </c>
      <c r="BL8" s="51">
        <v>29</v>
      </c>
    </row>
    <row r="9" spans="1:64" ht="45">
      <c r="A9" s="84" t="s">
        <v>216</v>
      </c>
      <c r="B9" s="84" t="s">
        <v>215</v>
      </c>
      <c r="C9" s="53" t="s">
        <v>891</v>
      </c>
      <c r="D9" s="54">
        <v>3</v>
      </c>
      <c r="E9" s="65" t="s">
        <v>132</v>
      </c>
      <c r="F9" s="55">
        <v>35</v>
      </c>
      <c r="G9" s="53"/>
      <c r="H9" s="57"/>
      <c r="I9" s="56"/>
      <c r="J9" s="56"/>
      <c r="K9" s="36" t="s">
        <v>65</v>
      </c>
      <c r="L9" s="83">
        <v>9</v>
      </c>
      <c r="M9" s="83"/>
      <c r="N9" s="63"/>
      <c r="O9" s="86" t="s">
        <v>235</v>
      </c>
      <c r="P9" s="88">
        <v>43594.28334490741</v>
      </c>
      <c r="Q9" s="86" t="s">
        <v>241</v>
      </c>
      <c r="R9" s="86"/>
      <c r="S9" s="86"/>
      <c r="T9" s="86"/>
      <c r="U9" s="86"/>
      <c r="V9" s="89" t="s">
        <v>290</v>
      </c>
      <c r="W9" s="88">
        <v>43594.28334490741</v>
      </c>
      <c r="X9" s="89" t="s">
        <v>303</v>
      </c>
      <c r="Y9" s="86"/>
      <c r="Z9" s="86"/>
      <c r="AA9" s="92" t="s">
        <v>323</v>
      </c>
      <c r="AB9" s="86"/>
      <c r="AC9" s="86" t="b">
        <v>0</v>
      </c>
      <c r="AD9" s="86">
        <v>0</v>
      </c>
      <c r="AE9" s="92" t="s">
        <v>339</v>
      </c>
      <c r="AF9" s="86" t="b">
        <v>0</v>
      </c>
      <c r="AG9" s="86" t="s">
        <v>341</v>
      </c>
      <c r="AH9" s="86"/>
      <c r="AI9" s="92" t="s">
        <v>339</v>
      </c>
      <c r="AJ9" s="86" t="b">
        <v>0</v>
      </c>
      <c r="AK9" s="86">
        <v>1</v>
      </c>
      <c r="AL9" s="92" t="s">
        <v>322</v>
      </c>
      <c r="AM9" s="86" t="s">
        <v>351</v>
      </c>
      <c r="AN9" s="86" t="b">
        <v>0</v>
      </c>
      <c r="AO9" s="92" t="s">
        <v>322</v>
      </c>
      <c r="AP9" s="86" t="s">
        <v>176</v>
      </c>
      <c r="AQ9" s="86">
        <v>0</v>
      </c>
      <c r="AR9" s="86">
        <v>0</v>
      </c>
      <c r="AS9" s="86"/>
      <c r="AT9" s="86"/>
      <c r="AU9" s="86"/>
      <c r="AV9" s="86"/>
      <c r="AW9" s="86"/>
      <c r="AX9" s="86"/>
      <c r="AY9" s="86"/>
      <c r="AZ9" s="86"/>
      <c r="BA9">
        <v>1</v>
      </c>
      <c r="BB9" s="85" t="str">
        <f>REPLACE(INDEX(GroupVertices[Group],MATCH(Edges[[#This Row],[Vertex 1]],GroupVertices[Vertex],0)),1,1,"")</f>
        <v>2</v>
      </c>
      <c r="BC9" s="85" t="str">
        <f>REPLACE(INDEX(GroupVertices[Group],MATCH(Edges[[#This Row],[Vertex 2]],GroupVertices[Vertex],0)),1,1,"")</f>
        <v>2</v>
      </c>
      <c r="BD9" s="51"/>
      <c r="BE9" s="52"/>
      <c r="BF9" s="51"/>
      <c r="BG9" s="52"/>
      <c r="BH9" s="51"/>
      <c r="BI9" s="52"/>
      <c r="BJ9" s="51"/>
      <c r="BK9" s="52"/>
      <c r="BL9" s="51"/>
    </row>
    <row r="10" spans="1:64" ht="45">
      <c r="A10" s="84" t="s">
        <v>217</v>
      </c>
      <c r="B10" s="84" t="s">
        <v>217</v>
      </c>
      <c r="C10" s="53" t="s">
        <v>891</v>
      </c>
      <c r="D10" s="54">
        <v>3</v>
      </c>
      <c r="E10" s="65" t="s">
        <v>132</v>
      </c>
      <c r="F10" s="55">
        <v>35</v>
      </c>
      <c r="G10" s="53"/>
      <c r="H10" s="57"/>
      <c r="I10" s="56"/>
      <c r="J10" s="56"/>
      <c r="K10" s="36" t="s">
        <v>65</v>
      </c>
      <c r="L10" s="83">
        <v>10</v>
      </c>
      <c r="M10" s="83"/>
      <c r="N10" s="63"/>
      <c r="O10" s="86" t="s">
        <v>176</v>
      </c>
      <c r="P10" s="88">
        <v>43594.314421296294</v>
      </c>
      <c r="Q10" s="86" t="s">
        <v>242</v>
      </c>
      <c r="R10" s="89" t="s">
        <v>258</v>
      </c>
      <c r="S10" s="86" t="s">
        <v>266</v>
      </c>
      <c r="T10" s="86" t="s">
        <v>272</v>
      </c>
      <c r="U10" s="86"/>
      <c r="V10" s="89" t="s">
        <v>291</v>
      </c>
      <c r="W10" s="88">
        <v>43594.314421296294</v>
      </c>
      <c r="X10" s="89" t="s">
        <v>304</v>
      </c>
      <c r="Y10" s="86"/>
      <c r="Z10" s="86"/>
      <c r="AA10" s="92" t="s">
        <v>324</v>
      </c>
      <c r="AB10" s="86"/>
      <c r="AC10" s="86" t="b">
        <v>0</v>
      </c>
      <c r="AD10" s="86">
        <v>0</v>
      </c>
      <c r="AE10" s="92" t="s">
        <v>339</v>
      </c>
      <c r="AF10" s="86" t="b">
        <v>0</v>
      </c>
      <c r="AG10" s="86" t="s">
        <v>341</v>
      </c>
      <c r="AH10" s="86"/>
      <c r="AI10" s="92" t="s">
        <v>339</v>
      </c>
      <c r="AJ10" s="86" t="b">
        <v>0</v>
      </c>
      <c r="AK10" s="86">
        <v>0</v>
      </c>
      <c r="AL10" s="92" t="s">
        <v>339</v>
      </c>
      <c r="AM10" s="86" t="s">
        <v>352</v>
      </c>
      <c r="AN10" s="86" t="b">
        <v>0</v>
      </c>
      <c r="AO10" s="92" t="s">
        <v>324</v>
      </c>
      <c r="AP10" s="86" t="s">
        <v>176</v>
      </c>
      <c r="AQ10" s="86">
        <v>0</v>
      </c>
      <c r="AR10" s="86">
        <v>0</v>
      </c>
      <c r="AS10" s="86"/>
      <c r="AT10" s="86"/>
      <c r="AU10" s="86"/>
      <c r="AV10" s="86"/>
      <c r="AW10" s="86"/>
      <c r="AX10" s="86"/>
      <c r="AY10" s="86"/>
      <c r="AZ10" s="86"/>
      <c r="BA10">
        <v>1</v>
      </c>
      <c r="BB10" s="85" t="str">
        <f>REPLACE(INDEX(GroupVertices[Group],MATCH(Edges[[#This Row],[Vertex 1]],GroupVertices[Vertex],0)),1,1,"")</f>
        <v>8</v>
      </c>
      <c r="BC10" s="85" t="str">
        <f>REPLACE(INDEX(GroupVertices[Group],MATCH(Edges[[#This Row],[Vertex 2]],GroupVertices[Vertex],0)),1,1,"")</f>
        <v>8</v>
      </c>
      <c r="BD10" s="51">
        <v>0</v>
      </c>
      <c r="BE10" s="52">
        <v>0</v>
      </c>
      <c r="BF10" s="51">
        <v>0</v>
      </c>
      <c r="BG10" s="52">
        <v>0</v>
      </c>
      <c r="BH10" s="51">
        <v>0</v>
      </c>
      <c r="BI10" s="52">
        <v>0</v>
      </c>
      <c r="BJ10" s="51">
        <v>11</v>
      </c>
      <c r="BK10" s="52">
        <v>100</v>
      </c>
      <c r="BL10" s="51">
        <v>11</v>
      </c>
    </row>
    <row r="11" spans="1:64" ht="45">
      <c r="A11" s="84" t="s">
        <v>216</v>
      </c>
      <c r="B11" s="84" t="s">
        <v>219</v>
      </c>
      <c r="C11" s="53" t="s">
        <v>891</v>
      </c>
      <c r="D11" s="54">
        <v>3</v>
      </c>
      <c r="E11" s="65" t="s">
        <v>132</v>
      </c>
      <c r="F11" s="55">
        <v>35</v>
      </c>
      <c r="G11" s="53"/>
      <c r="H11" s="57"/>
      <c r="I11" s="56"/>
      <c r="J11" s="56"/>
      <c r="K11" s="36" t="s">
        <v>66</v>
      </c>
      <c r="L11" s="83">
        <v>11</v>
      </c>
      <c r="M11" s="83"/>
      <c r="N11" s="63"/>
      <c r="O11" s="86" t="s">
        <v>235</v>
      </c>
      <c r="P11" s="88">
        <v>43594.28334490741</v>
      </c>
      <c r="Q11" s="86" t="s">
        <v>241</v>
      </c>
      <c r="R11" s="86"/>
      <c r="S11" s="86"/>
      <c r="T11" s="86"/>
      <c r="U11" s="86"/>
      <c r="V11" s="89" t="s">
        <v>290</v>
      </c>
      <c r="W11" s="88">
        <v>43594.28334490741</v>
      </c>
      <c r="X11" s="89" t="s">
        <v>303</v>
      </c>
      <c r="Y11" s="86"/>
      <c r="Z11" s="86"/>
      <c r="AA11" s="92" t="s">
        <v>323</v>
      </c>
      <c r="AB11" s="86"/>
      <c r="AC11" s="86" t="b">
        <v>0</v>
      </c>
      <c r="AD11" s="86">
        <v>0</v>
      </c>
      <c r="AE11" s="92" t="s">
        <v>339</v>
      </c>
      <c r="AF11" s="86" t="b">
        <v>0</v>
      </c>
      <c r="AG11" s="86" t="s">
        <v>341</v>
      </c>
      <c r="AH11" s="86"/>
      <c r="AI11" s="92" t="s">
        <v>339</v>
      </c>
      <c r="AJ11" s="86" t="b">
        <v>0</v>
      </c>
      <c r="AK11" s="86">
        <v>1</v>
      </c>
      <c r="AL11" s="92" t="s">
        <v>322</v>
      </c>
      <c r="AM11" s="86" t="s">
        <v>351</v>
      </c>
      <c r="AN11" s="86" t="b">
        <v>0</v>
      </c>
      <c r="AO11" s="92" t="s">
        <v>322</v>
      </c>
      <c r="AP11" s="86" t="s">
        <v>176</v>
      </c>
      <c r="AQ11" s="86">
        <v>0</v>
      </c>
      <c r="AR11" s="86">
        <v>0</v>
      </c>
      <c r="AS11" s="86"/>
      <c r="AT11" s="86"/>
      <c r="AU11" s="86"/>
      <c r="AV11" s="86"/>
      <c r="AW11" s="86"/>
      <c r="AX11" s="86"/>
      <c r="AY11" s="86"/>
      <c r="AZ11" s="86"/>
      <c r="BA11">
        <v>1</v>
      </c>
      <c r="BB11" s="85" t="str">
        <f>REPLACE(INDEX(GroupVertices[Group],MATCH(Edges[[#This Row],[Vertex 1]],GroupVertices[Vertex],0)),1,1,"")</f>
        <v>2</v>
      </c>
      <c r="BC11" s="85" t="str">
        <f>REPLACE(INDEX(GroupVertices[Group],MATCH(Edges[[#This Row],[Vertex 2]],GroupVertices[Vertex],0)),1,1,"")</f>
        <v>2</v>
      </c>
      <c r="BD11" s="51"/>
      <c r="BE11" s="52"/>
      <c r="BF11" s="51"/>
      <c r="BG11" s="52"/>
      <c r="BH11" s="51"/>
      <c r="BI11" s="52"/>
      <c r="BJ11" s="51"/>
      <c r="BK11" s="52"/>
      <c r="BL11" s="51"/>
    </row>
    <row r="12" spans="1:64" ht="45">
      <c r="A12" s="84" t="s">
        <v>218</v>
      </c>
      <c r="B12" s="84" t="s">
        <v>219</v>
      </c>
      <c r="C12" s="53" t="s">
        <v>891</v>
      </c>
      <c r="D12" s="54">
        <v>3</v>
      </c>
      <c r="E12" s="65" t="s">
        <v>132</v>
      </c>
      <c r="F12" s="55">
        <v>35</v>
      </c>
      <c r="G12" s="53"/>
      <c r="H12" s="57"/>
      <c r="I12" s="56"/>
      <c r="J12" s="56"/>
      <c r="K12" s="36" t="s">
        <v>66</v>
      </c>
      <c r="L12" s="83">
        <v>12</v>
      </c>
      <c r="M12" s="83"/>
      <c r="N12" s="63"/>
      <c r="O12" s="86" t="s">
        <v>235</v>
      </c>
      <c r="P12" s="88">
        <v>43594.284953703704</v>
      </c>
      <c r="Q12" s="86" t="s">
        <v>243</v>
      </c>
      <c r="R12" s="86"/>
      <c r="S12" s="86"/>
      <c r="T12" s="86" t="s">
        <v>273</v>
      </c>
      <c r="U12" s="89" t="s">
        <v>283</v>
      </c>
      <c r="V12" s="89" t="s">
        <v>283</v>
      </c>
      <c r="W12" s="88">
        <v>43594.284953703704</v>
      </c>
      <c r="X12" s="89" t="s">
        <v>305</v>
      </c>
      <c r="Y12" s="86"/>
      <c r="Z12" s="86"/>
      <c r="AA12" s="92" t="s">
        <v>325</v>
      </c>
      <c r="AB12" s="86"/>
      <c r="AC12" s="86" t="b">
        <v>0</v>
      </c>
      <c r="AD12" s="86">
        <v>4</v>
      </c>
      <c r="AE12" s="92" t="s">
        <v>339</v>
      </c>
      <c r="AF12" s="86" t="b">
        <v>0</v>
      </c>
      <c r="AG12" s="86" t="s">
        <v>343</v>
      </c>
      <c r="AH12" s="86"/>
      <c r="AI12" s="92" t="s">
        <v>339</v>
      </c>
      <c r="AJ12" s="86" t="b">
        <v>0</v>
      </c>
      <c r="AK12" s="86">
        <v>1</v>
      </c>
      <c r="AL12" s="92" t="s">
        <v>339</v>
      </c>
      <c r="AM12" s="86" t="s">
        <v>351</v>
      </c>
      <c r="AN12" s="86" t="b">
        <v>0</v>
      </c>
      <c r="AO12" s="92" t="s">
        <v>325</v>
      </c>
      <c r="AP12" s="86" t="s">
        <v>176</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2</v>
      </c>
      <c r="BD12" s="51"/>
      <c r="BE12" s="52"/>
      <c r="BF12" s="51"/>
      <c r="BG12" s="52"/>
      <c r="BH12" s="51"/>
      <c r="BI12" s="52"/>
      <c r="BJ12" s="51"/>
      <c r="BK12" s="52"/>
      <c r="BL12" s="51"/>
    </row>
    <row r="13" spans="1:64" ht="45">
      <c r="A13" s="84" t="s">
        <v>219</v>
      </c>
      <c r="B13" s="84" t="s">
        <v>216</v>
      </c>
      <c r="C13" s="53" t="s">
        <v>891</v>
      </c>
      <c r="D13" s="54">
        <v>3</v>
      </c>
      <c r="E13" s="65" t="s">
        <v>132</v>
      </c>
      <c r="F13" s="55">
        <v>35</v>
      </c>
      <c r="G13" s="53"/>
      <c r="H13" s="57"/>
      <c r="I13" s="56"/>
      <c r="J13" s="56"/>
      <c r="K13" s="36" t="s">
        <v>66</v>
      </c>
      <c r="L13" s="83">
        <v>13</v>
      </c>
      <c r="M13" s="83"/>
      <c r="N13" s="63"/>
      <c r="O13" s="86" t="s">
        <v>235</v>
      </c>
      <c r="P13" s="88">
        <v>43594.34583333333</v>
      </c>
      <c r="Q13" s="86" t="s">
        <v>244</v>
      </c>
      <c r="R13" s="86"/>
      <c r="S13" s="86"/>
      <c r="T13" s="86" t="s">
        <v>273</v>
      </c>
      <c r="U13" s="86"/>
      <c r="V13" s="89" t="s">
        <v>292</v>
      </c>
      <c r="W13" s="88">
        <v>43594.34583333333</v>
      </c>
      <c r="X13" s="89" t="s">
        <v>306</v>
      </c>
      <c r="Y13" s="86"/>
      <c r="Z13" s="86"/>
      <c r="AA13" s="92" t="s">
        <v>326</v>
      </c>
      <c r="AB13" s="86"/>
      <c r="AC13" s="86" t="b">
        <v>0</v>
      </c>
      <c r="AD13" s="86">
        <v>0</v>
      </c>
      <c r="AE13" s="92" t="s">
        <v>339</v>
      </c>
      <c r="AF13" s="86" t="b">
        <v>0</v>
      </c>
      <c r="AG13" s="86" t="s">
        <v>343</v>
      </c>
      <c r="AH13" s="86"/>
      <c r="AI13" s="92" t="s">
        <v>339</v>
      </c>
      <c r="AJ13" s="86" t="b">
        <v>0</v>
      </c>
      <c r="AK13" s="86">
        <v>1</v>
      </c>
      <c r="AL13" s="92" t="s">
        <v>325</v>
      </c>
      <c r="AM13" s="86" t="s">
        <v>351</v>
      </c>
      <c r="AN13" s="86" t="b">
        <v>0</v>
      </c>
      <c r="AO13" s="92" t="s">
        <v>325</v>
      </c>
      <c r="AP13" s="86" t="s">
        <v>176</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2</v>
      </c>
      <c r="BD13" s="51"/>
      <c r="BE13" s="52"/>
      <c r="BF13" s="51"/>
      <c r="BG13" s="52"/>
      <c r="BH13" s="51"/>
      <c r="BI13" s="52"/>
      <c r="BJ13" s="51"/>
      <c r="BK13" s="52"/>
      <c r="BL13" s="51"/>
    </row>
    <row r="14" spans="1:64" ht="45">
      <c r="A14" s="84" t="s">
        <v>219</v>
      </c>
      <c r="B14" s="84" t="s">
        <v>218</v>
      </c>
      <c r="C14" s="53" t="s">
        <v>891</v>
      </c>
      <c r="D14" s="54">
        <v>3</v>
      </c>
      <c r="E14" s="65" t="s">
        <v>132</v>
      </c>
      <c r="F14" s="55">
        <v>35</v>
      </c>
      <c r="G14" s="53"/>
      <c r="H14" s="57"/>
      <c r="I14" s="56"/>
      <c r="J14" s="56"/>
      <c r="K14" s="36" t="s">
        <v>66</v>
      </c>
      <c r="L14" s="83">
        <v>14</v>
      </c>
      <c r="M14" s="83"/>
      <c r="N14" s="63"/>
      <c r="O14" s="86" t="s">
        <v>235</v>
      </c>
      <c r="P14" s="88">
        <v>43594.34583333333</v>
      </c>
      <c r="Q14" s="86" t="s">
        <v>244</v>
      </c>
      <c r="R14" s="86"/>
      <c r="S14" s="86"/>
      <c r="T14" s="86" t="s">
        <v>273</v>
      </c>
      <c r="U14" s="86"/>
      <c r="V14" s="89" t="s">
        <v>292</v>
      </c>
      <c r="W14" s="88">
        <v>43594.34583333333</v>
      </c>
      <c r="X14" s="89" t="s">
        <v>306</v>
      </c>
      <c r="Y14" s="86"/>
      <c r="Z14" s="86"/>
      <c r="AA14" s="92" t="s">
        <v>326</v>
      </c>
      <c r="AB14" s="86"/>
      <c r="AC14" s="86" t="b">
        <v>0</v>
      </c>
      <c r="AD14" s="86">
        <v>0</v>
      </c>
      <c r="AE14" s="92" t="s">
        <v>339</v>
      </c>
      <c r="AF14" s="86" t="b">
        <v>0</v>
      </c>
      <c r="AG14" s="86" t="s">
        <v>343</v>
      </c>
      <c r="AH14" s="86"/>
      <c r="AI14" s="92" t="s">
        <v>339</v>
      </c>
      <c r="AJ14" s="86" t="b">
        <v>0</v>
      </c>
      <c r="AK14" s="86">
        <v>1</v>
      </c>
      <c r="AL14" s="92" t="s">
        <v>325</v>
      </c>
      <c r="AM14" s="86" t="s">
        <v>351</v>
      </c>
      <c r="AN14" s="86" t="b">
        <v>0</v>
      </c>
      <c r="AO14" s="92" t="s">
        <v>325</v>
      </c>
      <c r="AP14" s="86" t="s">
        <v>176</v>
      </c>
      <c r="AQ14" s="86">
        <v>0</v>
      </c>
      <c r="AR14" s="86">
        <v>0</v>
      </c>
      <c r="AS14" s="86"/>
      <c r="AT14" s="86"/>
      <c r="AU14" s="86"/>
      <c r="AV14" s="86"/>
      <c r="AW14" s="86"/>
      <c r="AX14" s="86"/>
      <c r="AY14" s="86"/>
      <c r="AZ14" s="86"/>
      <c r="BA14">
        <v>1</v>
      </c>
      <c r="BB14" s="85" t="str">
        <f>REPLACE(INDEX(GroupVertices[Group],MATCH(Edges[[#This Row],[Vertex 1]],GroupVertices[Vertex],0)),1,1,"")</f>
        <v>2</v>
      </c>
      <c r="BC14" s="85" t="str">
        <f>REPLACE(INDEX(GroupVertices[Group],MATCH(Edges[[#This Row],[Vertex 2]],GroupVertices[Vertex],0)),1,1,"")</f>
        <v>2</v>
      </c>
      <c r="BD14" s="51">
        <v>0</v>
      </c>
      <c r="BE14" s="52">
        <v>0</v>
      </c>
      <c r="BF14" s="51">
        <v>0</v>
      </c>
      <c r="BG14" s="52">
        <v>0</v>
      </c>
      <c r="BH14" s="51">
        <v>0</v>
      </c>
      <c r="BI14" s="52">
        <v>0</v>
      </c>
      <c r="BJ14" s="51">
        <v>21</v>
      </c>
      <c r="BK14" s="52">
        <v>100</v>
      </c>
      <c r="BL14" s="51">
        <v>21</v>
      </c>
    </row>
    <row r="15" spans="1:64" ht="45">
      <c r="A15" s="84" t="s">
        <v>220</v>
      </c>
      <c r="B15" s="84" t="s">
        <v>219</v>
      </c>
      <c r="C15" s="53" t="s">
        <v>891</v>
      </c>
      <c r="D15" s="54">
        <v>3</v>
      </c>
      <c r="E15" s="65" t="s">
        <v>132</v>
      </c>
      <c r="F15" s="55">
        <v>35</v>
      </c>
      <c r="G15" s="53"/>
      <c r="H15" s="57"/>
      <c r="I15" s="56"/>
      <c r="J15" s="56"/>
      <c r="K15" s="36" t="s">
        <v>65</v>
      </c>
      <c r="L15" s="83">
        <v>15</v>
      </c>
      <c r="M15" s="83"/>
      <c r="N15" s="63"/>
      <c r="O15" s="86" t="s">
        <v>235</v>
      </c>
      <c r="P15" s="88">
        <v>43594.40738425926</v>
      </c>
      <c r="Q15" s="86" t="s">
        <v>244</v>
      </c>
      <c r="R15" s="86"/>
      <c r="S15" s="86"/>
      <c r="T15" s="86" t="s">
        <v>273</v>
      </c>
      <c r="U15" s="86"/>
      <c r="V15" s="89" t="s">
        <v>293</v>
      </c>
      <c r="W15" s="88">
        <v>43594.40738425926</v>
      </c>
      <c r="X15" s="89" t="s">
        <v>307</v>
      </c>
      <c r="Y15" s="86"/>
      <c r="Z15" s="86"/>
      <c r="AA15" s="92" t="s">
        <v>327</v>
      </c>
      <c r="AB15" s="86"/>
      <c r="AC15" s="86" t="b">
        <v>0</v>
      </c>
      <c r="AD15" s="86">
        <v>0</v>
      </c>
      <c r="AE15" s="92" t="s">
        <v>339</v>
      </c>
      <c r="AF15" s="86" t="b">
        <v>0</v>
      </c>
      <c r="AG15" s="86" t="s">
        <v>343</v>
      </c>
      <c r="AH15" s="86"/>
      <c r="AI15" s="92" t="s">
        <v>339</v>
      </c>
      <c r="AJ15" s="86" t="b">
        <v>0</v>
      </c>
      <c r="AK15" s="86">
        <v>2</v>
      </c>
      <c r="AL15" s="92" t="s">
        <v>325</v>
      </c>
      <c r="AM15" s="86" t="s">
        <v>351</v>
      </c>
      <c r="AN15" s="86" t="b">
        <v>0</v>
      </c>
      <c r="AO15" s="92" t="s">
        <v>325</v>
      </c>
      <c r="AP15" s="86" t="s">
        <v>176</v>
      </c>
      <c r="AQ15" s="86">
        <v>0</v>
      </c>
      <c r="AR15" s="86">
        <v>0</v>
      </c>
      <c r="AS15" s="86"/>
      <c r="AT15" s="86"/>
      <c r="AU15" s="86"/>
      <c r="AV15" s="86"/>
      <c r="AW15" s="86"/>
      <c r="AX15" s="86"/>
      <c r="AY15" s="86"/>
      <c r="AZ15" s="86"/>
      <c r="BA15">
        <v>1</v>
      </c>
      <c r="BB15" s="85" t="str">
        <f>REPLACE(INDEX(GroupVertices[Group],MATCH(Edges[[#This Row],[Vertex 1]],GroupVertices[Vertex],0)),1,1,"")</f>
        <v>2</v>
      </c>
      <c r="BC15" s="85" t="str">
        <f>REPLACE(INDEX(GroupVertices[Group],MATCH(Edges[[#This Row],[Vertex 2]],GroupVertices[Vertex],0)),1,1,"")</f>
        <v>2</v>
      </c>
      <c r="BD15" s="51"/>
      <c r="BE15" s="52"/>
      <c r="BF15" s="51"/>
      <c r="BG15" s="52"/>
      <c r="BH15" s="51"/>
      <c r="BI15" s="52"/>
      <c r="BJ15" s="51"/>
      <c r="BK15" s="52"/>
      <c r="BL15" s="51"/>
    </row>
    <row r="16" spans="1:64" ht="45">
      <c r="A16" s="84" t="s">
        <v>216</v>
      </c>
      <c r="B16" s="84" t="s">
        <v>231</v>
      </c>
      <c r="C16" s="53" t="s">
        <v>891</v>
      </c>
      <c r="D16" s="54">
        <v>3</v>
      </c>
      <c r="E16" s="65" t="s">
        <v>132</v>
      </c>
      <c r="F16" s="55">
        <v>35</v>
      </c>
      <c r="G16" s="53"/>
      <c r="H16" s="57"/>
      <c r="I16" s="56"/>
      <c r="J16" s="56"/>
      <c r="K16" s="36" t="s">
        <v>65</v>
      </c>
      <c r="L16" s="83">
        <v>16</v>
      </c>
      <c r="M16" s="83"/>
      <c r="N16" s="63"/>
      <c r="O16" s="86" t="s">
        <v>235</v>
      </c>
      <c r="P16" s="88">
        <v>43594.28334490741</v>
      </c>
      <c r="Q16" s="86" t="s">
        <v>241</v>
      </c>
      <c r="R16" s="86"/>
      <c r="S16" s="86"/>
      <c r="T16" s="86"/>
      <c r="U16" s="86"/>
      <c r="V16" s="89" t="s">
        <v>290</v>
      </c>
      <c r="W16" s="88">
        <v>43594.28334490741</v>
      </c>
      <c r="X16" s="89" t="s">
        <v>303</v>
      </c>
      <c r="Y16" s="86"/>
      <c r="Z16" s="86"/>
      <c r="AA16" s="92" t="s">
        <v>323</v>
      </c>
      <c r="AB16" s="86"/>
      <c r="AC16" s="86" t="b">
        <v>0</v>
      </c>
      <c r="AD16" s="86">
        <v>0</v>
      </c>
      <c r="AE16" s="92" t="s">
        <v>339</v>
      </c>
      <c r="AF16" s="86" t="b">
        <v>0</v>
      </c>
      <c r="AG16" s="86" t="s">
        <v>341</v>
      </c>
      <c r="AH16" s="86"/>
      <c r="AI16" s="92" t="s">
        <v>339</v>
      </c>
      <c r="AJ16" s="86" t="b">
        <v>0</v>
      </c>
      <c r="AK16" s="86">
        <v>1</v>
      </c>
      <c r="AL16" s="92" t="s">
        <v>322</v>
      </c>
      <c r="AM16" s="86" t="s">
        <v>351</v>
      </c>
      <c r="AN16" s="86" t="b">
        <v>0</v>
      </c>
      <c r="AO16" s="92" t="s">
        <v>322</v>
      </c>
      <c r="AP16" s="86" t="s">
        <v>176</v>
      </c>
      <c r="AQ16" s="86">
        <v>0</v>
      </c>
      <c r="AR16" s="86">
        <v>0</v>
      </c>
      <c r="AS16" s="86"/>
      <c r="AT16" s="86"/>
      <c r="AU16" s="86"/>
      <c r="AV16" s="86"/>
      <c r="AW16" s="86"/>
      <c r="AX16" s="86"/>
      <c r="AY16" s="86"/>
      <c r="AZ16" s="86"/>
      <c r="BA16">
        <v>1</v>
      </c>
      <c r="BB16" s="85" t="str">
        <f>REPLACE(INDEX(GroupVertices[Group],MATCH(Edges[[#This Row],[Vertex 1]],GroupVertices[Vertex],0)),1,1,"")</f>
        <v>2</v>
      </c>
      <c r="BC16" s="85" t="str">
        <f>REPLACE(INDEX(GroupVertices[Group],MATCH(Edges[[#This Row],[Vertex 2]],GroupVertices[Vertex],0)),1,1,"")</f>
        <v>4</v>
      </c>
      <c r="BD16" s="51">
        <v>0</v>
      </c>
      <c r="BE16" s="52">
        <v>0</v>
      </c>
      <c r="BF16" s="51">
        <v>0</v>
      </c>
      <c r="BG16" s="52">
        <v>0</v>
      </c>
      <c r="BH16" s="51">
        <v>0</v>
      </c>
      <c r="BI16" s="52">
        <v>0</v>
      </c>
      <c r="BJ16" s="51">
        <v>22</v>
      </c>
      <c r="BK16" s="52">
        <v>100</v>
      </c>
      <c r="BL16" s="51">
        <v>22</v>
      </c>
    </row>
    <row r="17" spans="1:64" ht="45">
      <c r="A17" s="84" t="s">
        <v>218</v>
      </c>
      <c r="B17" s="84" t="s">
        <v>216</v>
      </c>
      <c r="C17" s="53" t="s">
        <v>891</v>
      </c>
      <c r="D17" s="54">
        <v>3</v>
      </c>
      <c r="E17" s="65" t="s">
        <v>132</v>
      </c>
      <c r="F17" s="55">
        <v>35</v>
      </c>
      <c r="G17" s="53"/>
      <c r="H17" s="57"/>
      <c r="I17" s="56"/>
      <c r="J17" s="56"/>
      <c r="K17" s="36" t="s">
        <v>65</v>
      </c>
      <c r="L17" s="83">
        <v>17</v>
      </c>
      <c r="M17" s="83"/>
      <c r="N17" s="63"/>
      <c r="O17" s="86" t="s">
        <v>235</v>
      </c>
      <c r="P17" s="88">
        <v>43594.284953703704</v>
      </c>
      <c r="Q17" s="86" t="s">
        <v>243</v>
      </c>
      <c r="R17" s="86"/>
      <c r="S17" s="86"/>
      <c r="T17" s="86" t="s">
        <v>273</v>
      </c>
      <c r="U17" s="89" t="s">
        <v>283</v>
      </c>
      <c r="V17" s="89" t="s">
        <v>283</v>
      </c>
      <c r="W17" s="88">
        <v>43594.284953703704</v>
      </c>
      <c r="X17" s="89" t="s">
        <v>305</v>
      </c>
      <c r="Y17" s="86"/>
      <c r="Z17" s="86"/>
      <c r="AA17" s="92" t="s">
        <v>325</v>
      </c>
      <c r="AB17" s="86"/>
      <c r="AC17" s="86" t="b">
        <v>0</v>
      </c>
      <c r="AD17" s="86">
        <v>4</v>
      </c>
      <c r="AE17" s="92" t="s">
        <v>339</v>
      </c>
      <c r="AF17" s="86" t="b">
        <v>0</v>
      </c>
      <c r="AG17" s="86" t="s">
        <v>343</v>
      </c>
      <c r="AH17" s="86"/>
      <c r="AI17" s="92" t="s">
        <v>339</v>
      </c>
      <c r="AJ17" s="86" t="b">
        <v>0</v>
      </c>
      <c r="AK17" s="86">
        <v>1</v>
      </c>
      <c r="AL17" s="92" t="s">
        <v>339</v>
      </c>
      <c r="AM17" s="86" t="s">
        <v>351</v>
      </c>
      <c r="AN17" s="86" t="b">
        <v>0</v>
      </c>
      <c r="AO17" s="92" t="s">
        <v>325</v>
      </c>
      <c r="AP17" s="86" t="s">
        <v>176</v>
      </c>
      <c r="AQ17" s="86">
        <v>0</v>
      </c>
      <c r="AR17" s="86">
        <v>0</v>
      </c>
      <c r="AS17" s="86"/>
      <c r="AT17" s="86"/>
      <c r="AU17" s="86"/>
      <c r="AV17" s="86"/>
      <c r="AW17" s="86"/>
      <c r="AX17" s="86"/>
      <c r="AY17" s="86"/>
      <c r="AZ17" s="86"/>
      <c r="BA17">
        <v>1</v>
      </c>
      <c r="BB17" s="85" t="str">
        <f>REPLACE(INDEX(GroupVertices[Group],MATCH(Edges[[#This Row],[Vertex 1]],GroupVertices[Vertex],0)),1,1,"")</f>
        <v>2</v>
      </c>
      <c r="BC17" s="85" t="str">
        <f>REPLACE(INDEX(GroupVertices[Group],MATCH(Edges[[#This Row],[Vertex 2]],GroupVertices[Vertex],0)),1,1,"")</f>
        <v>2</v>
      </c>
      <c r="BD17" s="51">
        <v>0</v>
      </c>
      <c r="BE17" s="52">
        <v>0</v>
      </c>
      <c r="BF17" s="51">
        <v>0</v>
      </c>
      <c r="BG17" s="52">
        <v>0</v>
      </c>
      <c r="BH17" s="51">
        <v>0</v>
      </c>
      <c r="BI17" s="52">
        <v>0</v>
      </c>
      <c r="BJ17" s="51">
        <v>19</v>
      </c>
      <c r="BK17" s="52">
        <v>100</v>
      </c>
      <c r="BL17" s="51">
        <v>19</v>
      </c>
    </row>
    <row r="18" spans="1:64" ht="45">
      <c r="A18" s="84" t="s">
        <v>220</v>
      </c>
      <c r="B18" s="84" t="s">
        <v>216</v>
      </c>
      <c r="C18" s="53" t="s">
        <v>891</v>
      </c>
      <c r="D18" s="54">
        <v>3</v>
      </c>
      <c r="E18" s="65" t="s">
        <v>132</v>
      </c>
      <c r="F18" s="55">
        <v>35</v>
      </c>
      <c r="G18" s="53"/>
      <c r="H18" s="57"/>
      <c r="I18" s="56"/>
      <c r="J18" s="56"/>
      <c r="K18" s="36" t="s">
        <v>65</v>
      </c>
      <c r="L18" s="83">
        <v>18</v>
      </c>
      <c r="M18" s="83"/>
      <c r="N18" s="63"/>
      <c r="O18" s="86" t="s">
        <v>235</v>
      </c>
      <c r="P18" s="88">
        <v>43594.40738425926</v>
      </c>
      <c r="Q18" s="86" t="s">
        <v>244</v>
      </c>
      <c r="R18" s="86"/>
      <c r="S18" s="86"/>
      <c r="T18" s="86" t="s">
        <v>273</v>
      </c>
      <c r="U18" s="86"/>
      <c r="V18" s="89" t="s">
        <v>293</v>
      </c>
      <c r="W18" s="88">
        <v>43594.40738425926</v>
      </c>
      <c r="X18" s="89" t="s">
        <v>307</v>
      </c>
      <c r="Y18" s="86"/>
      <c r="Z18" s="86"/>
      <c r="AA18" s="92" t="s">
        <v>327</v>
      </c>
      <c r="AB18" s="86"/>
      <c r="AC18" s="86" t="b">
        <v>0</v>
      </c>
      <c r="AD18" s="86">
        <v>0</v>
      </c>
      <c r="AE18" s="92" t="s">
        <v>339</v>
      </c>
      <c r="AF18" s="86" t="b">
        <v>0</v>
      </c>
      <c r="AG18" s="86" t="s">
        <v>343</v>
      </c>
      <c r="AH18" s="86"/>
      <c r="AI18" s="92" t="s">
        <v>339</v>
      </c>
      <c r="AJ18" s="86" t="b">
        <v>0</v>
      </c>
      <c r="AK18" s="86">
        <v>2</v>
      </c>
      <c r="AL18" s="92" t="s">
        <v>325</v>
      </c>
      <c r="AM18" s="86" t="s">
        <v>351</v>
      </c>
      <c r="AN18" s="86" t="b">
        <v>0</v>
      </c>
      <c r="AO18" s="92" t="s">
        <v>325</v>
      </c>
      <c r="AP18" s="86" t="s">
        <v>176</v>
      </c>
      <c r="AQ18" s="86">
        <v>0</v>
      </c>
      <c r="AR18" s="86">
        <v>0</v>
      </c>
      <c r="AS18" s="86"/>
      <c r="AT18" s="86"/>
      <c r="AU18" s="86"/>
      <c r="AV18" s="86"/>
      <c r="AW18" s="86"/>
      <c r="AX18" s="86"/>
      <c r="AY18" s="86"/>
      <c r="AZ18" s="86"/>
      <c r="BA18">
        <v>1</v>
      </c>
      <c r="BB18" s="85" t="str">
        <f>REPLACE(INDEX(GroupVertices[Group],MATCH(Edges[[#This Row],[Vertex 1]],GroupVertices[Vertex],0)),1,1,"")</f>
        <v>2</v>
      </c>
      <c r="BC18" s="85" t="str">
        <f>REPLACE(INDEX(GroupVertices[Group],MATCH(Edges[[#This Row],[Vertex 2]],GroupVertices[Vertex],0)),1,1,"")</f>
        <v>2</v>
      </c>
      <c r="BD18" s="51"/>
      <c r="BE18" s="52"/>
      <c r="BF18" s="51"/>
      <c r="BG18" s="52"/>
      <c r="BH18" s="51"/>
      <c r="BI18" s="52"/>
      <c r="BJ18" s="51"/>
      <c r="BK18" s="52"/>
      <c r="BL18" s="51"/>
    </row>
    <row r="19" spans="1:64" ht="45">
      <c r="A19" s="84" t="s">
        <v>218</v>
      </c>
      <c r="B19" s="84" t="s">
        <v>218</v>
      </c>
      <c r="C19" s="53" t="s">
        <v>891</v>
      </c>
      <c r="D19" s="54">
        <v>3</v>
      </c>
      <c r="E19" s="65" t="s">
        <v>132</v>
      </c>
      <c r="F19" s="55">
        <v>35</v>
      </c>
      <c r="G19" s="53"/>
      <c r="H19" s="57"/>
      <c r="I19" s="56"/>
      <c r="J19" s="56"/>
      <c r="K19" s="36" t="s">
        <v>65</v>
      </c>
      <c r="L19" s="83">
        <v>19</v>
      </c>
      <c r="M19" s="83"/>
      <c r="N19" s="63"/>
      <c r="O19" s="86" t="s">
        <v>176</v>
      </c>
      <c r="P19" s="88">
        <v>43592.59421296296</v>
      </c>
      <c r="Q19" s="86" t="s">
        <v>245</v>
      </c>
      <c r="R19" s="86"/>
      <c r="S19" s="86"/>
      <c r="T19" s="86" t="s">
        <v>274</v>
      </c>
      <c r="U19" s="86"/>
      <c r="V19" s="89" t="s">
        <v>294</v>
      </c>
      <c r="W19" s="88">
        <v>43592.59421296296</v>
      </c>
      <c r="X19" s="89" t="s">
        <v>308</v>
      </c>
      <c r="Y19" s="86"/>
      <c r="Z19" s="86"/>
      <c r="AA19" s="92" t="s">
        <v>328</v>
      </c>
      <c r="AB19" s="86"/>
      <c r="AC19" s="86" t="b">
        <v>0</v>
      </c>
      <c r="AD19" s="86">
        <v>4</v>
      </c>
      <c r="AE19" s="92" t="s">
        <v>339</v>
      </c>
      <c r="AF19" s="86" t="b">
        <v>0</v>
      </c>
      <c r="AG19" s="86" t="s">
        <v>343</v>
      </c>
      <c r="AH19" s="86"/>
      <c r="AI19" s="92" t="s">
        <v>339</v>
      </c>
      <c r="AJ19" s="86" t="b">
        <v>0</v>
      </c>
      <c r="AK19" s="86">
        <v>0</v>
      </c>
      <c r="AL19" s="92" t="s">
        <v>339</v>
      </c>
      <c r="AM19" s="86" t="s">
        <v>348</v>
      </c>
      <c r="AN19" s="86" t="b">
        <v>0</v>
      </c>
      <c r="AO19" s="92" t="s">
        <v>328</v>
      </c>
      <c r="AP19" s="86" t="s">
        <v>176</v>
      </c>
      <c r="AQ19" s="86">
        <v>0</v>
      </c>
      <c r="AR19" s="86">
        <v>0</v>
      </c>
      <c r="AS19" s="86"/>
      <c r="AT19" s="86"/>
      <c r="AU19" s="86"/>
      <c r="AV19" s="86"/>
      <c r="AW19" s="86"/>
      <c r="AX19" s="86"/>
      <c r="AY19" s="86"/>
      <c r="AZ19" s="86"/>
      <c r="BA19">
        <v>1</v>
      </c>
      <c r="BB19" s="85" t="str">
        <f>REPLACE(INDEX(GroupVertices[Group],MATCH(Edges[[#This Row],[Vertex 1]],GroupVertices[Vertex],0)),1,1,"")</f>
        <v>2</v>
      </c>
      <c r="BC19" s="85" t="str">
        <f>REPLACE(INDEX(GroupVertices[Group],MATCH(Edges[[#This Row],[Vertex 2]],GroupVertices[Vertex],0)),1,1,"")</f>
        <v>2</v>
      </c>
      <c r="BD19" s="51">
        <v>0</v>
      </c>
      <c r="BE19" s="52">
        <v>0</v>
      </c>
      <c r="BF19" s="51">
        <v>0</v>
      </c>
      <c r="BG19" s="52">
        <v>0</v>
      </c>
      <c r="BH19" s="51">
        <v>0</v>
      </c>
      <c r="BI19" s="52">
        <v>0</v>
      </c>
      <c r="BJ19" s="51">
        <v>50</v>
      </c>
      <c r="BK19" s="52">
        <v>100</v>
      </c>
      <c r="BL19" s="51">
        <v>50</v>
      </c>
    </row>
    <row r="20" spans="1:64" ht="45">
      <c r="A20" s="84" t="s">
        <v>220</v>
      </c>
      <c r="B20" s="84" t="s">
        <v>218</v>
      </c>
      <c r="C20" s="53" t="s">
        <v>891</v>
      </c>
      <c r="D20" s="54">
        <v>3</v>
      </c>
      <c r="E20" s="65" t="s">
        <v>132</v>
      </c>
      <c r="F20" s="55">
        <v>35</v>
      </c>
      <c r="G20" s="53"/>
      <c r="H20" s="57"/>
      <c r="I20" s="56"/>
      <c r="J20" s="56"/>
      <c r="K20" s="36" t="s">
        <v>65</v>
      </c>
      <c r="L20" s="83">
        <v>20</v>
      </c>
      <c r="M20" s="83"/>
      <c r="N20" s="63"/>
      <c r="O20" s="86" t="s">
        <v>235</v>
      </c>
      <c r="P20" s="88">
        <v>43594.40738425926</v>
      </c>
      <c r="Q20" s="86" t="s">
        <v>244</v>
      </c>
      <c r="R20" s="86"/>
      <c r="S20" s="86"/>
      <c r="T20" s="86" t="s">
        <v>273</v>
      </c>
      <c r="U20" s="86"/>
      <c r="V20" s="89" t="s">
        <v>293</v>
      </c>
      <c r="W20" s="88">
        <v>43594.40738425926</v>
      </c>
      <c r="X20" s="89" t="s">
        <v>307</v>
      </c>
      <c r="Y20" s="86"/>
      <c r="Z20" s="86"/>
      <c r="AA20" s="92" t="s">
        <v>327</v>
      </c>
      <c r="AB20" s="86"/>
      <c r="AC20" s="86" t="b">
        <v>0</v>
      </c>
      <c r="AD20" s="86">
        <v>0</v>
      </c>
      <c r="AE20" s="92" t="s">
        <v>339</v>
      </c>
      <c r="AF20" s="86" t="b">
        <v>0</v>
      </c>
      <c r="AG20" s="86" t="s">
        <v>343</v>
      </c>
      <c r="AH20" s="86"/>
      <c r="AI20" s="92" t="s">
        <v>339</v>
      </c>
      <c r="AJ20" s="86" t="b">
        <v>0</v>
      </c>
      <c r="AK20" s="86">
        <v>2</v>
      </c>
      <c r="AL20" s="92" t="s">
        <v>325</v>
      </c>
      <c r="AM20" s="86" t="s">
        <v>351</v>
      </c>
      <c r="AN20" s="86" t="b">
        <v>0</v>
      </c>
      <c r="AO20" s="92" t="s">
        <v>325</v>
      </c>
      <c r="AP20" s="86" t="s">
        <v>176</v>
      </c>
      <c r="AQ20" s="86">
        <v>0</v>
      </c>
      <c r="AR20" s="86">
        <v>0</v>
      </c>
      <c r="AS20" s="86"/>
      <c r="AT20" s="86"/>
      <c r="AU20" s="86"/>
      <c r="AV20" s="86"/>
      <c r="AW20" s="86"/>
      <c r="AX20" s="86"/>
      <c r="AY20" s="86"/>
      <c r="AZ20" s="86"/>
      <c r="BA20">
        <v>1</v>
      </c>
      <c r="BB20" s="85" t="str">
        <f>REPLACE(INDEX(GroupVertices[Group],MATCH(Edges[[#This Row],[Vertex 1]],GroupVertices[Vertex],0)),1,1,"")</f>
        <v>2</v>
      </c>
      <c r="BC20" s="85" t="str">
        <f>REPLACE(INDEX(GroupVertices[Group],MATCH(Edges[[#This Row],[Vertex 2]],GroupVertices[Vertex],0)),1,1,"")</f>
        <v>2</v>
      </c>
      <c r="BD20" s="51">
        <v>0</v>
      </c>
      <c r="BE20" s="52">
        <v>0</v>
      </c>
      <c r="BF20" s="51">
        <v>0</v>
      </c>
      <c r="BG20" s="52">
        <v>0</v>
      </c>
      <c r="BH20" s="51">
        <v>0</v>
      </c>
      <c r="BI20" s="52">
        <v>0</v>
      </c>
      <c r="BJ20" s="51">
        <v>21</v>
      </c>
      <c r="BK20" s="52">
        <v>100</v>
      </c>
      <c r="BL20" s="51">
        <v>21</v>
      </c>
    </row>
    <row r="21" spans="1:64" ht="45">
      <c r="A21" s="84" t="s">
        <v>221</v>
      </c>
      <c r="B21" s="84" t="s">
        <v>232</v>
      </c>
      <c r="C21" s="53" t="s">
        <v>891</v>
      </c>
      <c r="D21" s="54">
        <v>3</v>
      </c>
      <c r="E21" s="65" t="s">
        <v>132</v>
      </c>
      <c r="F21" s="55">
        <v>35</v>
      </c>
      <c r="G21" s="53"/>
      <c r="H21" s="57"/>
      <c r="I21" s="56"/>
      <c r="J21" s="56"/>
      <c r="K21" s="36" t="s">
        <v>65</v>
      </c>
      <c r="L21" s="83">
        <v>21</v>
      </c>
      <c r="M21" s="83"/>
      <c r="N21" s="63"/>
      <c r="O21" s="86" t="s">
        <v>236</v>
      </c>
      <c r="P21" s="88">
        <v>43594.543703703705</v>
      </c>
      <c r="Q21" s="86" t="s">
        <v>246</v>
      </c>
      <c r="R21" s="86"/>
      <c r="S21" s="86"/>
      <c r="T21" s="86" t="s">
        <v>230</v>
      </c>
      <c r="U21" s="86"/>
      <c r="V21" s="89" t="s">
        <v>295</v>
      </c>
      <c r="W21" s="88">
        <v>43594.543703703705</v>
      </c>
      <c r="X21" s="89" t="s">
        <v>309</v>
      </c>
      <c r="Y21" s="86"/>
      <c r="Z21" s="86"/>
      <c r="AA21" s="92" t="s">
        <v>329</v>
      </c>
      <c r="AB21" s="86"/>
      <c r="AC21" s="86" t="b">
        <v>0</v>
      </c>
      <c r="AD21" s="86">
        <v>0</v>
      </c>
      <c r="AE21" s="92" t="s">
        <v>340</v>
      </c>
      <c r="AF21" s="86" t="b">
        <v>0</v>
      </c>
      <c r="AG21" s="86" t="s">
        <v>341</v>
      </c>
      <c r="AH21" s="86"/>
      <c r="AI21" s="92" t="s">
        <v>339</v>
      </c>
      <c r="AJ21" s="86" t="b">
        <v>0</v>
      </c>
      <c r="AK21" s="86">
        <v>0</v>
      </c>
      <c r="AL21" s="92" t="s">
        <v>339</v>
      </c>
      <c r="AM21" s="86" t="s">
        <v>353</v>
      </c>
      <c r="AN21" s="86" t="b">
        <v>0</v>
      </c>
      <c r="AO21" s="92" t="s">
        <v>329</v>
      </c>
      <c r="AP21" s="86" t="s">
        <v>176</v>
      </c>
      <c r="AQ21" s="86">
        <v>0</v>
      </c>
      <c r="AR21" s="86">
        <v>0</v>
      </c>
      <c r="AS21" s="86"/>
      <c r="AT21" s="86"/>
      <c r="AU21" s="86"/>
      <c r="AV21" s="86"/>
      <c r="AW21" s="86"/>
      <c r="AX21" s="86"/>
      <c r="AY21" s="86"/>
      <c r="AZ21" s="86"/>
      <c r="BA21">
        <v>1</v>
      </c>
      <c r="BB21" s="85" t="str">
        <f>REPLACE(INDEX(GroupVertices[Group],MATCH(Edges[[#This Row],[Vertex 1]],GroupVertices[Vertex],0)),1,1,"")</f>
        <v>6</v>
      </c>
      <c r="BC21" s="85" t="str">
        <f>REPLACE(INDEX(GroupVertices[Group],MATCH(Edges[[#This Row],[Vertex 2]],GroupVertices[Vertex],0)),1,1,"")</f>
        <v>6</v>
      </c>
      <c r="BD21" s="51">
        <v>0</v>
      </c>
      <c r="BE21" s="52">
        <v>0</v>
      </c>
      <c r="BF21" s="51">
        <v>2</v>
      </c>
      <c r="BG21" s="52">
        <v>13.333333333333334</v>
      </c>
      <c r="BH21" s="51">
        <v>0</v>
      </c>
      <c r="BI21" s="52">
        <v>0</v>
      </c>
      <c r="BJ21" s="51">
        <v>13</v>
      </c>
      <c r="BK21" s="52">
        <v>86.66666666666667</v>
      </c>
      <c r="BL21" s="51">
        <v>15</v>
      </c>
    </row>
    <row r="22" spans="1:64" ht="45">
      <c r="A22" s="84" t="s">
        <v>222</v>
      </c>
      <c r="B22" s="84" t="s">
        <v>231</v>
      </c>
      <c r="C22" s="53" t="s">
        <v>891</v>
      </c>
      <c r="D22" s="54">
        <v>3</v>
      </c>
      <c r="E22" s="65" t="s">
        <v>132</v>
      </c>
      <c r="F22" s="55">
        <v>35</v>
      </c>
      <c r="G22" s="53"/>
      <c r="H22" s="57"/>
      <c r="I22" s="56"/>
      <c r="J22" s="56"/>
      <c r="K22" s="36" t="s">
        <v>65</v>
      </c>
      <c r="L22" s="83">
        <v>22</v>
      </c>
      <c r="M22" s="83"/>
      <c r="N22" s="63"/>
      <c r="O22" s="86" t="s">
        <v>235</v>
      </c>
      <c r="P22" s="88">
        <v>43594.58954861111</v>
      </c>
      <c r="Q22" s="86" t="s">
        <v>247</v>
      </c>
      <c r="R22" s="89" t="s">
        <v>259</v>
      </c>
      <c r="S22" s="86" t="s">
        <v>267</v>
      </c>
      <c r="T22" s="86" t="s">
        <v>275</v>
      </c>
      <c r="U22" s="89" t="s">
        <v>284</v>
      </c>
      <c r="V22" s="89" t="s">
        <v>284</v>
      </c>
      <c r="W22" s="88">
        <v>43594.58954861111</v>
      </c>
      <c r="X22" s="89" t="s">
        <v>310</v>
      </c>
      <c r="Y22" s="86"/>
      <c r="Z22" s="86"/>
      <c r="AA22" s="92" t="s">
        <v>330</v>
      </c>
      <c r="AB22" s="86"/>
      <c r="AC22" s="86" t="b">
        <v>0</v>
      </c>
      <c r="AD22" s="86">
        <v>0</v>
      </c>
      <c r="AE22" s="92" t="s">
        <v>339</v>
      </c>
      <c r="AF22" s="86" t="b">
        <v>0</v>
      </c>
      <c r="AG22" s="86" t="s">
        <v>343</v>
      </c>
      <c r="AH22" s="86"/>
      <c r="AI22" s="92" t="s">
        <v>339</v>
      </c>
      <c r="AJ22" s="86" t="b">
        <v>0</v>
      </c>
      <c r="AK22" s="86">
        <v>0</v>
      </c>
      <c r="AL22" s="92" t="s">
        <v>339</v>
      </c>
      <c r="AM22" s="86" t="s">
        <v>354</v>
      </c>
      <c r="AN22" s="86" t="b">
        <v>0</v>
      </c>
      <c r="AO22" s="92" t="s">
        <v>330</v>
      </c>
      <c r="AP22" s="86" t="s">
        <v>176</v>
      </c>
      <c r="AQ22" s="86">
        <v>0</v>
      </c>
      <c r="AR22" s="86">
        <v>0</v>
      </c>
      <c r="AS22" s="86"/>
      <c r="AT22" s="86"/>
      <c r="AU22" s="86"/>
      <c r="AV22" s="86"/>
      <c r="AW22" s="86"/>
      <c r="AX22" s="86"/>
      <c r="AY22" s="86"/>
      <c r="AZ22" s="86"/>
      <c r="BA22">
        <v>1</v>
      </c>
      <c r="BB22" s="85" t="str">
        <f>REPLACE(INDEX(GroupVertices[Group],MATCH(Edges[[#This Row],[Vertex 1]],GroupVertices[Vertex],0)),1,1,"")</f>
        <v>4</v>
      </c>
      <c r="BC22" s="85" t="str">
        <f>REPLACE(INDEX(GroupVertices[Group],MATCH(Edges[[#This Row],[Vertex 2]],GroupVertices[Vertex],0)),1,1,"")</f>
        <v>4</v>
      </c>
      <c r="BD22" s="51"/>
      <c r="BE22" s="52"/>
      <c r="BF22" s="51"/>
      <c r="BG22" s="52"/>
      <c r="BH22" s="51"/>
      <c r="BI22" s="52"/>
      <c r="BJ22" s="51"/>
      <c r="BK22" s="52"/>
      <c r="BL22" s="51"/>
    </row>
    <row r="23" spans="1:64" ht="45">
      <c r="A23" s="84" t="s">
        <v>222</v>
      </c>
      <c r="B23" s="84" t="s">
        <v>233</v>
      </c>
      <c r="C23" s="53" t="s">
        <v>891</v>
      </c>
      <c r="D23" s="54">
        <v>3</v>
      </c>
      <c r="E23" s="65" t="s">
        <v>132</v>
      </c>
      <c r="F23" s="55">
        <v>35</v>
      </c>
      <c r="G23" s="53"/>
      <c r="H23" s="57"/>
      <c r="I23" s="56"/>
      <c r="J23" s="56"/>
      <c r="K23" s="36" t="s">
        <v>65</v>
      </c>
      <c r="L23" s="83">
        <v>23</v>
      </c>
      <c r="M23" s="83"/>
      <c r="N23" s="63"/>
      <c r="O23" s="86" t="s">
        <v>235</v>
      </c>
      <c r="P23" s="88">
        <v>43594.58954861111</v>
      </c>
      <c r="Q23" s="86" t="s">
        <v>247</v>
      </c>
      <c r="R23" s="89" t="s">
        <v>259</v>
      </c>
      <c r="S23" s="86" t="s">
        <v>267</v>
      </c>
      <c r="T23" s="86" t="s">
        <v>275</v>
      </c>
      <c r="U23" s="89" t="s">
        <v>284</v>
      </c>
      <c r="V23" s="89" t="s">
        <v>284</v>
      </c>
      <c r="W23" s="88">
        <v>43594.58954861111</v>
      </c>
      <c r="X23" s="89" t="s">
        <v>310</v>
      </c>
      <c r="Y23" s="86"/>
      <c r="Z23" s="86"/>
      <c r="AA23" s="92" t="s">
        <v>330</v>
      </c>
      <c r="AB23" s="86"/>
      <c r="AC23" s="86" t="b">
        <v>0</v>
      </c>
      <c r="AD23" s="86">
        <v>0</v>
      </c>
      <c r="AE23" s="92" t="s">
        <v>339</v>
      </c>
      <c r="AF23" s="86" t="b">
        <v>0</v>
      </c>
      <c r="AG23" s="86" t="s">
        <v>343</v>
      </c>
      <c r="AH23" s="86"/>
      <c r="AI23" s="92" t="s">
        <v>339</v>
      </c>
      <c r="AJ23" s="86" t="b">
        <v>0</v>
      </c>
      <c r="AK23" s="86">
        <v>0</v>
      </c>
      <c r="AL23" s="92" t="s">
        <v>339</v>
      </c>
      <c r="AM23" s="86" t="s">
        <v>354</v>
      </c>
      <c r="AN23" s="86" t="b">
        <v>0</v>
      </c>
      <c r="AO23" s="92" t="s">
        <v>330</v>
      </c>
      <c r="AP23" s="86" t="s">
        <v>176</v>
      </c>
      <c r="AQ23" s="86">
        <v>0</v>
      </c>
      <c r="AR23" s="86">
        <v>0</v>
      </c>
      <c r="AS23" s="86"/>
      <c r="AT23" s="86"/>
      <c r="AU23" s="86"/>
      <c r="AV23" s="86"/>
      <c r="AW23" s="86"/>
      <c r="AX23" s="86"/>
      <c r="AY23" s="86"/>
      <c r="AZ23" s="86"/>
      <c r="BA23">
        <v>1</v>
      </c>
      <c r="BB23" s="85" t="str">
        <f>REPLACE(INDEX(GroupVertices[Group],MATCH(Edges[[#This Row],[Vertex 1]],GroupVertices[Vertex],0)),1,1,"")</f>
        <v>4</v>
      </c>
      <c r="BC23" s="85" t="str">
        <f>REPLACE(INDEX(GroupVertices[Group],MATCH(Edges[[#This Row],[Vertex 2]],GroupVertices[Vertex],0)),1,1,"")</f>
        <v>4</v>
      </c>
      <c r="BD23" s="51">
        <v>0</v>
      </c>
      <c r="BE23" s="52">
        <v>0</v>
      </c>
      <c r="BF23" s="51">
        <v>0</v>
      </c>
      <c r="BG23" s="52">
        <v>0</v>
      </c>
      <c r="BH23" s="51">
        <v>0</v>
      </c>
      <c r="BI23" s="52">
        <v>0</v>
      </c>
      <c r="BJ23" s="51">
        <v>35</v>
      </c>
      <c r="BK23" s="52">
        <v>100</v>
      </c>
      <c r="BL23" s="51">
        <v>35</v>
      </c>
    </row>
    <row r="24" spans="1:64" ht="45">
      <c r="A24" s="84" t="s">
        <v>223</v>
      </c>
      <c r="B24" s="84" t="s">
        <v>226</v>
      </c>
      <c r="C24" s="53" t="s">
        <v>891</v>
      </c>
      <c r="D24" s="54">
        <v>3</v>
      </c>
      <c r="E24" s="65" t="s">
        <v>132</v>
      </c>
      <c r="F24" s="55">
        <v>35</v>
      </c>
      <c r="G24" s="53"/>
      <c r="H24" s="57"/>
      <c r="I24" s="56"/>
      <c r="J24" s="56"/>
      <c r="K24" s="36" t="s">
        <v>65</v>
      </c>
      <c r="L24" s="83">
        <v>24</v>
      </c>
      <c r="M24" s="83"/>
      <c r="N24" s="63"/>
      <c r="O24" s="86" t="s">
        <v>235</v>
      </c>
      <c r="P24" s="88">
        <v>43594.5975</v>
      </c>
      <c r="Q24" s="86" t="s">
        <v>248</v>
      </c>
      <c r="R24" s="86"/>
      <c r="S24" s="86"/>
      <c r="T24" s="86" t="s">
        <v>276</v>
      </c>
      <c r="U24" s="89" t="s">
        <v>285</v>
      </c>
      <c r="V24" s="89" t="s">
        <v>285</v>
      </c>
      <c r="W24" s="88">
        <v>43594.5975</v>
      </c>
      <c r="X24" s="89" t="s">
        <v>311</v>
      </c>
      <c r="Y24" s="86"/>
      <c r="Z24" s="86"/>
      <c r="AA24" s="92" t="s">
        <v>331</v>
      </c>
      <c r="AB24" s="86"/>
      <c r="AC24" s="86" t="b">
        <v>0</v>
      </c>
      <c r="AD24" s="86">
        <v>0</v>
      </c>
      <c r="AE24" s="92" t="s">
        <v>339</v>
      </c>
      <c r="AF24" s="86" t="b">
        <v>0</v>
      </c>
      <c r="AG24" s="86" t="s">
        <v>341</v>
      </c>
      <c r="AH24" s="86"/>
      <c r="AI24" s="92" t="s">
        <v>339</v>
      </c>
      <c r="AJ24" s="86" t="b">
        <v>0</v>
      </c>
      <c r="AK24" s="86">
        <v>1</v>
      </c>
      <c r="AL24" s="92" t="s">
        <v>335</v>
      </c>
      <c r="AM24" s="86" t="s">
        <v>351</v>
      </c>
      <c r="AN24" s="86" t="b">
        <v>0</v>
      </c>
      <c r="AO24" s="92" t="s">
        <v>335</v>
      </c>
      <c r="AP24" s="86" t="s">
        <v>176</v>
      </c>
      <c r="AQ24" s="86">
        <v>0</v>
      </c>
      <c r="AR24" s="86">
        <v>0</v>
      </c>
      <c r="AS24" s="86"/>
      <c r="AT24" s="86"/>
      <c r="AU24" s="86"/>
      <c r="AV24" s="86"/>
      <c r="AW24" s="86"/>
      <c r="AX24" s="86"/>
      <c r="AY24" s="86"/>
      <c r="AZ24" s="86"/>
      <c r="BA24">
        <v>1</v>
      </c>
      <c r="BB24" s="85" t="str">
        <f>REPLACE(INDEX(GroupVertices[Group],MATCH(Edges[[#This Row],[Vertex 1]],GroupVertices[Vertex],0)),1,1,"")</f>
        <v>3</v>
      </c>
      <c r="BC24" s="85" t="str">
        <f>REPLACE(INDEX(GroupVertices[Group],MATCH(Edges[[#This Row],[Vertex 2]],GroupVertices[Vertex],0)),1,1,"")</f>
        <v>3</v>
      </c>
      <c r="BD24" s="51">
        <v>0</v>
      </c>
      <c r="BE24" s="52">
        <v>0</v>
      </c>
      <c r="BF24" s="51">
        <v>0</v>
      </c>
      <c r="BG24" s="52">
        <v>0</v>
      </c>
      <c r="BH24" s="51">
        <v>0</v>
      </c>
      <c r="BI24" s="52">
        <v>0</v>
      </c>
      <c r="BJ24" s="51">
        <v>13</v>
      </c>
      <c r="BK24" s="52">
        <v>100</v>
      </c>
      <c r="BL24" s="51">
        <v>13</v>
      </c>
    </row>
    <row r="25" spans="1:64" ht="45">
      <c r="A25" s="84" t="s">
        <v>224</v>
      </c>
      <c r="B25" s="84" t="s">
        <v>234</v>
      </c>
      <c r="C25" s="53" t="s">
        <v>891</v>
      </c>
      <c r="D25" s="54">
        <v>3</v>
      </c>
      <c r="E25" s="65" t="s">
        <v>132</v>
      </c>
      <c r="F25" s="55">
        <v>35</v>
      </c>
      <c r="G25" s="53"/>
      <c r="H25" s="57"/>
      <c r="I25" s="56"/>
      <c r="J25" s="56"/>
      <c r="K25" s="36" t="s">
        <v>65</v>
      </c>
      <c r="L25" s="83">
        <v>25</v>
      </c>
      <c r="M25" s="83"/>
      <c r="N25" s="63"/>
      <c r="O25" s="86" t="s">
        <v>235</v>
      </c>
      <c r="P25" s="88">
        <v>43597.303136574075</v>
      </c>
      <c r="Q25" s="86" t="s">
        <v>249</v>
      </c>
      <c r="R25" s="89" t="s">
        <v>260</v>
      </c>
      <c r="S25" s="86" t="s">
        <v>268</v>
      </c>
      <c r="T25" s="86" t="s">
        <v>277</v>
      </c>
      <c r="U25" s="86"/>
      <c r="V25" s="89" t="s">
        <v>296</v>
      </c>
      <c r="W25" s="88">
        <v>43597.303136574075</v>
      </c>
      <c r="X25" s="89" t="s">
        <v>312</v>
      </c>
      <c r="Y25" s="86"/>
      <c r="Z25" s="86"/>
      <c r="AA25" s="92" t="s">
        <v>332</v>
      </c>
      <c r="AB25" s="86"/>
      <c r="AC25" s="86" t="b">
        <v>0</v>
      </c>
      <c r="AD25" s="86">
        <v>1</v>
      </c>
      <c r="AE25" s="92" t="s">
        <v>339</v>
      </c>
      <c r="AF25" s="86" t="b">
        <v>0</v>
      </c>
      <c r="AG25" s="86" t="s">
        <v>344</v>
      </c>
      <c r="AH25" s="86"/>
      <c r="AI25" s="92" t="s">
        <v>339</v>
      </c>
      <c r="AJ25" s="86" t="b">
        <v>0</v>
      </c>
      <c r="AK25" s="86">
        <v>0</v>
      </c>
      <c r="AL25" s="92" t="s">
        <v>339</v>
      </c>
      <c r="AM25" s="86" t="s">
        <v>355</v>
      </c>
      <c r="AN25" s="86" t="b">
        <v>0</v>
      </c>
      <c r="AO25" s="92" t="s">
        <v>332</v>
      </c>
      <c r="AP25" s="86" t="s">
        <v>176</v>
      </c>
      <c r="AQ25" s="86">
        <v>0</v>
      </c>
      <c r="AR25" s="86">
        <v>0</v>
      </c>
      <c r="AS25" s="86"/>
      <c r="AT25" s="86"/>
      <c r="AU25" s="86"/>
      <c r="AV25" s="86"/>
      <c r="AW25" s="86"/>
      <c r="AX25" s="86"/>
      <c r="AY25" s="86"/>
      <c r="AZ25" s="86"/>
      <c r="BA25">
        <v>1</v>
      </c>
      <c r="BB25" s="85" t="str">
        <f>REPLACE(INDEX(GroupVertices[Group],MATCH(Edges[[#This Row],[Vertex 1]],GroupVertices[Vertex],0)),1,1,"")</f>
        <v>5</v>
      </c>
      <c r="BC25" s="85" t="str">
        <f>REPLACE(INDEX(GroupVertices[Group],MATCH(Edges[[#This Row],[Vertex 2]],GroupVertices[Vertex],0)),1,1,"")</f>
        <v>5</v>
      </c>
      <c r="BD25" s="51">
        <v>1</v>
      </c>
      <c r="BE25" s="52">
        <v>9.090909090909092</v>
      </c>
      <c r="BF25" s="51">
        <v>0</v>
      </c>
      <c r="BG25" s="52">
        <v>0</v>
      </c>
      <c r="BH25" s="51">
        <v>0</v>
      </c>
      <c r="BI25" s="52">
        <v>0</v>
      </c>
      <c r="BJ25" s="51">
        <v>10</v>
      </c>
      <c r="BK25" s="52">
        <v>90.9090909090909</v>
      </c>
      <c r="BL25" s="51">
        <v>11</v>
      </c>
    </row>
    <row r="26" spans="1:64" ht="45">
      <c r="A26" s="84" t="s">
        <v>224</v>
      </c>
      <c r="B26" s="84" t="s">
        <v>224</v>
      </c>
      <c r="C26" s="53" t="s">
        <v>891</v>
      </c>
      <c r="D26" s="54">
        <v>3</v>
      </c>
      <c r="E26" s="65" t="s">
        <v>132</v>
      </c>
      <c r="F26" s="55">
        <v>35</v>
      </c>
      <c r="G26" s="53"/>
      <c r="H26" s="57"/>
      <c r="I26" s="56"/>
      <c r="J26" s="56"/>
      <c r="K26" s="36" t="s">
        <v>65</v>
      </c>
      <c r="L26" s="83">
        <v>26</v>
      </c>
      <c r="M26" s="83"/>
      <c r="N26" s="63"/>
      <c r="O26" s="86" t="s">
        <v>176</v>
      </c>
      <c r="P26" s="88">
        <v>43594.56288194445</v>
      </c>
      <c r="Q26" s="86" t="s">
        <v>250</v>
      </c>
      <c r="R26" s="89" t="s">
        <v>261</v>
      </c>
      <c r="S26" s="86" t="s">
        <v>268</v>
      </c>
      <c r="T26" s="86" t="s">
        <v>278</v>
      </c>
      <c r="U26" s="86"/>
      <c r="V26" s="89" t="s">
        <v>296</v>
      </c>
      <c r="W26" s="88">
        <v>43594.56288194445</v>
      </c>
      <c r="X26" s="89" t="s">
        <v>313</v>
      </c>
      <c r="Y26" s="86"/>
      <c r="Z26" s="86"/>
      <c r="AA26" s="92" t="s">
        <v>333</v>
      </c>
      <c r="AB26" s="86"/>
      <c r="AC26" s="86" t="b">
        <v>0</v>
      </c>
      <c r="AD26" s="86">
        <v>1</v>
      </c>
      <c r="AE26" s="92" t="s">
        <v>339</v>
      </c>
      <c r="AF26" s="86" t="b">
        <v>0</v>
      </c>
      <c r="AG26" s="86" t="s">
        <v>341</v>
      </c>
      <c r="AH26" s="86"/>
      <c r="AI26" s="92" t="s">
        <v>339</v>
      </c>
      <c r="AJ26" s="86" t="b">
        <v>0</v>
      </c>
      <c r="AK26" s="86">
        <v>0</v>
      </c>
      <c r="AL26" s="92" t="s">
        <v>339</v>
      </c>
      <c r="AM26" s="86" t="s">
        <v>355</v>
      </c>
      <c r="AN26" s="86" t="b">
        <v>0</v>
      </c>
      <c r="AO26" s="92" t="s">
        <v>333</v>
      </c>
      <c r="AP26" s="86" t="s">
        <v>176</v>
      </c>
      <c r="AQ26" s="86">
        <v>0</v>
      </c>
      <c r="AR26" s="86">
        <v>0</v>
      </c>
      <c r="AS26" s="86"/>
      <c r="AT26" s="86"/>
      <c r="AU26" s="86"/>
      <c r="AV26" s="86"/>
      <c r="AW26" s="86"/>
      <c r="AX26" s="86"/>
      <c r="AY26" s="86"/>
      <c r="AZ26" s="86"/>
      <c r="BA26">
        <v>1</v>
      </c>
      <c r="BB26" s="85" t="str">
        <f>REPLACE(INDEX(GroupVertices[Group],MATCH(Edges[[#This Row],[Vertex 1]],GroupVertices[Vertex],0)),1,1,"")</f>
        <v>5</v>
      </c>
      <c r="BC26" s="85" t="str">
        <f>REPLACE(INDEX(GroupVertices[Group],MATCH(Edges[[#This Row],[Vertex 2]],GroupVertices[Vertex],0)),1,1,"")</f>
        <v>5</v>
      </c>
      <c r="BD26" s="51">
        <v>2</v>
      </c>
      <c r="BE26" s="52">
        <v>18.181818181818183</v>
      </c>
      <c r="BF26" s="51">
        <v>0</v>
      </c>
      <c r="BG26" s="52">
        <v>0</v>
      </c>
      <c r="BH26" s="51">
        <v>0</v>
      </c>
      <c r="BI26" s="52">
        <v>0</v>
      </c>
      <c r="BJ26" s="51">
        <v>9</v>
      </c>
      <c r="BK26" s="52">
        <v>81.81818181818181</v>
      </c>
      <c r="BL26" s="51">
        <v>11</v>
      </c>
    </row>
    <row r="27" spans="1:64" ht="45">
      <c r="A27" s="84" t="s">
        <v>225</v>
      </c>
      <c r="B27" s="84" t="s">
        <v>212</v>
      </c>
      <c r="C27" s="53" t="s">
        <v>891</v>
      </c>
      <c r="D27" s="54">
        <v>3</v>
      </c>
      <c r="E27" s="65" t="s">
        <v>132</v>
      </c>
      <c r="F27" s="55">
        <v>35</v>
      </c>
      <c r="G27" s="53"/>
      <c r="H27" s="57"/>
      <c r="I27" s="56"/>
      <c r="J27" s="56"/>
      <c r="K27" s="36" t="s">
        <v>65</v>
      </c>
      <c r="L27" s="83">
        <v>27</v>
      </c>
      <c r="M27" s="83"/>
      <c r="N27" s="63"/>
      <c r="O27" s="86" t="s">
        <v>235</v>
      </c>
      <c r="P27" s="88">
        <v>43597.48743055556</v>
      </c>
      <c r="Q27" s="86" t="s">
        <v>251</v>
      </c>
      <c r="R27" s="86"/>
      <c r="S27" s="86"/>
      <c r="T27" s="86" t="s">
        <v>279</v>
      </c>
      <c r="U27" s="86"/>
      <c r="V27" s="89" t="s">
        <v>297</v>
      </c>
      <c r="W27" s="88">
        <v>43597.48743055556</v>
      </c>
      <c r="X27" s="89" t="s">
        <v>314</v>
      </c>
      <c r="Y27" s="86"/>
      <c r="Z27" s="86"/>
      <c r="AA27" s="92" t="s">
        <v>334</v>
      </c>
      <c r="AB27" s="86"/>
      <c r="AC27" s="86" t="b">
        <v>0</v>
      </c>
      <c r="AD27" s="86">
        <v>0</v>
      </c>
      <c r="AE27" s="92" t="s">
        <v>339</v>
      </c>
      <c r="AF27" s="86" t="b">
        <v>0</v>
      </c>
      <c r="AG27" s="86" t="s">
        <v>341</v>
      </c>
      <c r="AH27" s="86"/>
      <c r="AI27" s="92" t="s">
        <v>339</v>
      </c>
      <c r="AJ27" s="86" t="b">
        <v>0</v>
      </c>
      <c r="AK27" s="86">
        <v>585</v>
      </c>
      <c r="AL27" s="92" t="s">
        <v>319</v>
      </c>
      <c r="AM27" s="86" t="s">
        <v>348</v>
      </c>
      <c r="AN27" s="86" t="b">
        <v>0</v>
      </c>
      <c r="AO27" s="92" t="s">
        <v>319</v>
      </c>
      <c r="AP27" s="86" t="s">
        <v>176</v>
      </c>
      <c r="AQ27" s="86">
        <v>0</v>
      </c>
      <c r="AR27" s="86">
        <v>0</v>
      </c>
      <c r="AS27" s="86"/>
      <c r="AT27" s="86"/>
      <c r="AU27" s="86"/>
      <c r="AV27" s="86"/>
      <c r="AW27" s="86"/>
      <c r="AX27" s="86"/>
      <c r="AY27" s="86"/>
      <c r="AZ27" s="86"/>
      <c r="BA27">
        <v>1</v>
      </c>
      <c r="BB27" s="85" t="str">
        <f>REPLACE(INDEX(GroupVertices[Group],MATCH(Edges[[#This Row],[Vertex 1]],GroupVertices[Vertex],0)),1,1,"")</f>
        <v>1</v>
      </c>
      <c r="BC27" s="85" t="str">
        <f>REPLACE(INDEX(GroupVertices[Group],MATCH(Edges[[#This Row],[Vertex 2]],GroupVertices[Vertex],0)),1,1,"")</f>
        <v>1</v>
      </c>
      <c r="BD27" s="51">
        <v>1</v>
      </c>
      <c r="BE27" s="52">
        <v>3.7037037037037037</v>
      </c>
      <c r="BF27" s="51">
        <v>0</v>
      </c>
      <c r="BG27" s="52">
        <v>0</v>
      </c>
      <c r="BH27" s="51">
        <v>0</v>
      </c>
      <c r="BI27" s="52">
        <v>0</v>
      </c>
      <c r="BJ27" s="51">
        <v>26</v>
      </c>
      <c r="BK27" s="52">
        <v>96.29629629629629</v>
      </c>
      <c r="BL27" s="51">
        <v>27</v>
      </c>
    </row>
    <row r="28" spans="1:64" ht="45">
      <c r="A28" s="84" t="s">
        <v>226</v>
      </c>
      <c r="B28" s="84" t="s">
        <v>226</v>
      </c>
      <c r="C28" s="53" t="s">
        <v>891</v>
      </c>
      <c r="D28" s="54">
        <v>3</v>
      </c>
      <c r="E28" s="65" t="s">
        <v>132</v>
      </c>
      <c r="F28" s="55">
        <v>35</v>
      </c>
      <c r="G28" s="53"/>
      <c r="H28" s="57"/>
      <c r="I28" s="56"/>
      <c r="J28" s="56"/>
      <c r="K28" s="36" t="s">
        <v>65</v>
      </c>
      <c r="L28" s="83">
        <v>28</v>
      </c>
      <c r="M28" s="83"/>
      <c r="N28" s="63"/>
      <c r="O28" s="86" t="s">
        <v>176</v>
      </c>
      <c r="P28" s="88">
        <v>43594.56675925926</v>
      </c>
      <c r="Q28" s="86" t="s">
        <v>252</v>
      </c>
      <c r="R28" s="86"/>
      <c r="S28" s="86"/>
      <c r="T28" s="86" t="s">
        <v>276</v>
      </c>
      <c r="U28" s="89" t="s">
        <v>285</v>
      </c>
      <c r="V28" s="89" t="s">
        <v>285</v>
      </c>
      <c r="W28" s="88">
        <v>43594.56675925926</v>
      </c>
      <c r="X28" s="89" t="s">
        <v>315</v>
      </c>
      <c r="Y28" s="86"/>
      <c r="Z28" s="86"/>
      <c r="AA28" s="92" t="s">
        <v>335</v>
      </c>
      <c r="AB28" s="86"/>
      <c r="AC28" s="86" t="b">
        <v>0</v>
      </c>
      <c r="AD28" s="86">
        <v>3</v>
      </c>
      <c r="AE28" s="92" t="s">
        <v>339</v>
      </c>
      <c r="AF28" s="86" t="b">
        <v>0</v>
      </c>
      <c r="AG28" s="86" t="s">
        <v>341</v>
      </c>
      <c r="AH28" s="86"/>
      <c r="AI28" s="92" t="s">
        <v>339</v>
      </c>
      <c r="AJ28" s="86" t="b">
        <v>0</v>
      </c>
      <c r="AK28" s="86">
        <v>1</v>
      </c>
      <c r="AL28" s="92" t="s">
        <v>339</v>
      </c>
      <c r="AM28" s="86" t="s">
        <v>354</v>
      </c>
      <c r="AN28" s="86" t="b">
        <v>0</v>
      </c>
      <c r="AO28" s="92" t="s">
        <v>335</v>
      </c>
      <c r="AP28" s="86" t="s">
        <v>176</v>
      </c>
      <c r="AQ28" s="86">
        <v>0</v>
      </c>
      <c r="AR28" s="86">
        <v>0</v>
      </c>
      <c r="AS28" s="86"/>
      <c r="AT28" s="86"/>
      <c r="AU28" s="86"/>
      <c r="AV28" s="86"/>
      <c r="AW28" s="86"/>
      <c r="AX28" s="86"/>
      <c r="AY28" s="86"/>
      <c r="AZ28" s="86"/>
      <c r="BA28">
        <v>1</v>
      </c>
      <c r="BB28" s="85" t="str">
        <f>REPLACE(INDEX(GroupVertices[Group],MATCH(Edges[[#This Row],[Vertex 1]],GroupVertices[Vertex],0)),1,1,"")</f>
        <v>3</v>
      </c>
      <c r="BC28" s="85" t="str">
        <f>REPLACE(INDEX(GroupVertices[Group],MATCH(Edges[[#This Row],[Vertex 2]],GroupVertices[Vertex],0)),1,1,"")</f>
        <v>3</v>
      </c>
      <c r="BD28" s="51">
        <v>0</v>
      </c>
      <c r="BE28" s="52">
        <v>0</v>
      </c>
      <c r="BF28" s="51">
        <v>0</v>
      </c>
      <c r="BG28" s="52">
        <v>0</v>
      </c>
      <c r="BH28" s="51">
        <v>0</v>
      </c>
      <c r="BI28" s="52">
        <v>0</v>
      </c>
      <c r="BJ28" s="51">
        <v>11</v>
      </c>
      <c r="BK28" s="52">
        <v>100</v>
      </c>
      <c r="BL28" s="51">
        <v>11</v>
      </c>
    </row>
    <row r="29" spans="1:64" ht="45">
      <c r="A29" s="84" t="s">
        <v>227</v>
      </c>
      <c r="B29" s="84" t="s">
        <v>226</v>
      </c>
      <c r="C29" s="53" t="s">
        <v>891</v>
      </c>
      <c r="D29" s="54">
        <v>3</v>
      </c>
      <c r="E29" s="65" t="s">
        <v>132</v>
      </c>
      <c r="F29" s="55">
        <v>35</v>
      </c>
      <c r="G29" s="53"/>
      <c r="H29" s="57"/>
      <c r="I29" s="56"/>
      <c r="J29" s="56"/>
      <c r="K29" s="36" t="s">
        <v>65</v>
      </c>
      <c r="L29" s="83">
        <v>29</v>
      </c>
      <c r="M29" s="83"/>
      <c r="N29" s="63"/>
      <c r="O29" s="86" t="s">
        <v>235</v>
      </c>
      <c r="P29" s="88">
        <v>43603.467465277776</v>
      </c>
      <c r="Q29" s="86" t="s">
        <v>253</v>
      </c>
      <c r="R29" s="89" t="s">
        <v>262</v>
      </c>
      <c r="S29" s="86" t="s">
        <v>269</v>
      </c>
      <c r="T29" s="86" t="s">
        <v>280</v>
      </c>
      <c r="U29" s="86"/>
      <c r="V29" s="89" t="s">
        <v>298</v>
      </c>
      <c r="W29" s="88">
        <v>43603.467465277776</v>
      </c>
      <c r="X29" s="89" t="s">
        <v>316</v>
      </c>
      <c r="Y29" s="86"/>
      <c r="Z29" s="86"/>
      <c r="AA29" s="92" t="s">
        <v>336</v>
      </c>
      <c r="AB29" s="86"/>
      <c r="AC29" s="86" t="b">
        <v>0</v>
      </c>
      <c r="AD29" s="86">
        <v>0</v>
      </c>
      <c r="AE29" s="92" t="s">
        <v>339</v>
      </c>
      <c r="AF29" s="86" t="b">
        <v>1</v>
      </c>
      <c r="AG29" s="86" t="s">
        <v>341</v>
      </c>
      <c r="AH29" s="86"/>
      <c r="AI29" s="92" t="s">
        <v>346</v>
      </c>
      <c r="AJ29" s="86" t="b">
        <v>0</v>
      </c>
      <c r="AK29" s="86">
        <v>0</v>
      </c>
      <c r="AL29" s="92" t="s">
        <v>339</v>
      </c>
      <c r="AM29" s="86" t="s">
        <v>354</v>
      </c>
      <c r="AN29" s="86" t="b">
        <v>0</v>
      </c>
      <c r="AO29" s="92" t="s">
        <v>336</v>
      </c>
      <c r="AP29" s="86" t="s">
        <v>176</v>
      </c>
      <c r="AQ29" s="86">
        <v>0</v>
      </c>
      <c r="AR29" s="86">
        <v>0</v>
      </c>
      <c r="AS29" s="86"/>
      <c r="AT29" s="86"/>
      <c r="AU29" s="86"/>
      <c r="AV29" s="86"/>
      <c r="AW29" s="86"/>
      <c r="AX29" s="86"/>
      <c r="AY29" s="86"/>
      <c r="AZ29" s="86"/>
      <c r="BA29">
        <v>1</v>
      </c>
      <c r="BB29" s="85" t="str">
        <f>REPLACE(INDEX(GroupVertices[Group],MATCH(Edges[[#This Row],[Vertex 1]],GroupVertices[Vertex],0)),1,1,"")</f>
        <v>3</v>
      </c>
      <c r="BC29" s="85" t="str">
        <f>REPLACE(INDEX(GroupVertices[Group],MATCH(Edges[[#This Row],[Vertex 2]],GroupVertices[Vertex],0)),1,1,"")</f>
        <v>3</v>
      </c>
      <c r="BD29" s="51">
        <v>0</v>
      </c>
      <c r="BE29" s="52">
        <v>0</v>
      </c>
      <c r="BF29" s="51">
        <v>0</v>
      </c>
      <c r="BG29" s="52">
        <v>0</v>
      </c>
      <c r="BH29" s="51">
        <v>0</v>
      </c>
      <c r="BI29" s="52">
        <v>0</v>
      </c>
      <c r="BJ29" s="51">
        <v>8</v>
      </c>
      <c r="BK29" s="52">
        <v>100</v>
      </c>
      <c r="BL29" s="51">
        <v>8</v>
      </c>
    </row>
    <row r="30" spans="1:64" ht="30">
      <c r="A30" s="84" t="s">
        <v>227</v>
      </c>
      <c r="B30" s="84" t="s">
        <v>227</v>
      </c>
      <c r="C30" s="53" t="s">
        <v>892</v>
      </c>
      <c r="D30" s="54">
        <v>3</v>
      </c>
      <c r="E30" s="65" t="s">
        <v>136</v>
      </c>
      <c r="F30" s="55">
        <v>35</v>
      </c>
      <c r="G30" s="53"/>
      <c r="H30" s="57"/>
      <c r="I30" s="56"/>
      <c r="J30" s="56"/>
      <c r="K30" s="36" t="s">
        <v>65</v>
      </c>
      <c r="L30" s="83">
        <v>30</v>
      </c>
      <c r="M30" s="83"/>
      <c r="N30" s="63"/>
      <c r="O30" s="86" t="s">
        <v>176</v>
      </c>
      <c r="P30" s="88">
        <v>43594.56533564815</v>
      </c>
      <c r="Q30" s="86" t="s">
        <v>254</v>
      </c>
      <c r="R30" s="86"/>
      <c r="S30" s="86"/>
      <c r="T30" s="86" t="s">
        <v>273</v>
      </c>
      <c r="U30" s="89" t="s">
        <v>286</v>
      </c>
      <c r="V30" s="89" t="s">
        <v>286</v>
      </c>
      <c r="W30" s="88">
        <v>43594.56533564815</v>
      </c>
      <c r="X30" s="89" t="s">
        <v>317</v>
      </c>
      <c r="Y30" s="86"/>
      <c r="Z30" s="86"/>
      <c r="AA30" s="92" t="s">
        <v>337</v>
      </c>
      <c r="AB30" s="86"/>
      <c r="AC30" s="86" t="b">
        <v>0</v>
      </c>
      <c r="AD30" s="86">
        <v>0</v>
      </c>
      <c r="AE30" s="92" t="s">
        <v>339</v>
      </c>
      <c r="AF30" s="86" t="b">
        <v>0</v>
      </c>
      <c r="AG30" s="86" t="s">
        <v>341</v>
      </c>
      <c r="AH30" s="86"/>
      <c r="AI30" s="92" t="s">
        <v>339</v>
      </c>
      <c r="AJ30" s="86" t="b">
        <v>0</v>
      </c>
      <c r="AK30" s="86">
        <v>0</v>
      </c>
      <c r="AL30" s="92" t="s">
        <v>339</v>
      </c>
      <c r="AM30" s="86" t="s">
        <v>354</v>
      </c>
      <c r="AN30" s="86" t="b">
        <v>0</v>
      </c>
      <c r="AO30" s="92" t="s">
        <v>337</v>
      </c>
      <c r="AP30" s="86" t="s">
        <v>176</v>
      </c>
      <c r="AQ30" s="86">
        <v>0</v>
      </c>
      <c r="AR30" s="86">
        <v>0</v>
      </c>
      <c r="AS30" s="86"/>
      <c r="AT30" s="86"/>
      <c r="AU30" s="86"/>
      <c r="AV30" s="86"/>
      <c r="AW30" s="86"/>
      <c r="AX30" s="86"/>
      <c r="AY30" s="86"/>
      <c r="AZ30" s="86"/>
      <c r="BA30">
        <v>2</v>
      </c>
      <c r="BB30" s="85" t="str">
        <f>REPLACE(INDEX(GroupVertices[Group],MATCH(Edges[[#This Row],[Vertex 1]],GroupVertices[Vertex],0)),1,1,"")</f>
        <v>3</v>
      </c>
      <c r="BC30" s="85" t="str">
        <f>REPLACE(INDEX(GroupVertices[Group],MATCH(Edges[[#This Row],[Vertex 2]],GroupVertices[Vertex],0)),1,1,"")</f>
        <v>3</v>
      </c>
      <c r="BD30" s="51">
        <v>0</v>
      </c>
      <c r="BE30" s="52">
        <v>0</v>
      </c>
      <c r="BF30" s="51">
        <v>0</v>
      </c>
      <c r="BG30" s="52">
        <v>0</v>
      </c>
      <c r="BH30" s="51">
        <v>0</v>
      </c>
      <c r="BI30" s="52">
        <v>0</v>
      </c>
      <c r="BJ30" s="51">
        <v>4</v>
      </c>
      <c r="BK30" s="52">
        <v>100</v>
      </c>
      <c r="BL30" s="51">
        <v>4</v>
      </c>
    </row>
    <row r="31" spans="1:64" ht="30">
      <c r="A31" s="84" t="s">
        <v>227</v>
      </c>
      <c r="B31" s="84" t="s">
        <v>227</v>
      </c>
      <c r="C31" s="53" t="s">
        <v>892</v>
      </c>
      <c r="D31" s="54">
        <v>3</v>
      </c>
      <c r="E31" s="65" t="s">
        <v>136</v>
      </c>
      <c r="F31" s="55">
        <v>35</v>
      </c>
      <c r="G31" s="53"/>
      <c r="H31" s="57"/>
      <c r="I31" s="56"/>
      <c r="J31" s="56"/>
      <c r="K31" s="36" t="s">
        <v>65</v>
      </c>
      <c r="L31" s="83">
        <v>31</v>
      </c>
      <c r="M31" s="83"/>
      <c r="N31" s="63"/>
      <c r="O31" s="86" t="s">
        <v>176</v>
      </c>
      <c r="P31" s="88">
        <v>43602.22862268519</v>
      </c>
      <c r="Q31" s="86" t="s">
        <v>255</v>
      </c>
      <c r="R31" s="89" t="s">
        <v>263</v>
      </c>
      <c r="S31" s="86" t="s">
        <v>269</v>
      </c>
      <c r="T31" s="86" t="s">
        <v>281</v>
      </c>
      <c r="U31" s="86"/>
      <c r="V31" s="89" t="s">
        <v>298</v>
      </c>
      <c r="W31" s="88">
        <v>43602.22862268519</v>
      </c>
      <c r="X31" s="89" t="s">
        <v>318</v>
      </c>
      <c r="Y31" s="86"/>
      <c r="Z31" s="86"/>
      <c r="AA31" s="92" t="s">
        <v>338</v>
      </c>
      <c r="AB31" s="86"/>
      <c r="AC31" s="86" t="b">
        <v>0</v>
      </c>
      <c r="AD31" s="86">
        <v>0</v>
      </c>
      <c r="AE31" s="92" t="s">
        <v>339</v>
      </c>
      <c r="AF31" s="86" t="b">
        <v>1</v>
      </c>
      <c r="AG31" s="86" t="s">
        <v>345</v>
      </c>
      <c r="AH31" s="86"/>
      <c r="AI31" s="92" t="s">
        <v>347</v>
      </c>
      <c r="AJ31" s="86" t="b">
        <v>0</v>
      </c>
      <c r="AK31" s="86">
        <v>0</v>
      </c>
      <c r="AL31" s="92" t="s">
        <v>339</v>
      </c>
      <c r="AM31" s="86" t="s">
        <v>354</v>
      </c>
      <c r="AN31" s="86" t="b">
        <v>0</v>
      </c>
      <c r="AO31" s="92" t="s">
        <v>338</v>
      </c>
      <c r="AP31" s="86" t="s">
        <v>176</v>
      </c>
      <c r="AQ31" s="86">
        <v>0</v>
      </c>
      <c r="AR31" s="86">
        <v>0</v>
      </c>
      <c r="AS31" s="86"/>
      <c r="AT31" s="86"/>
      <c r="AU31" s="86"/>
      <c r="AV31" s="86"/>
      <c r="AW31" s="86"/>
      <c r="AX31" s="86"/>
      <c r="AY31" s="86"/>
      <c r="AZ31" s="86"/>
      <c r="BA31">
        <v>2</v>
      </c>
      <c r="BB31" s="85" t="str">
        <f>REPLACE(INDEX(GroupVertices[Group],MATCH(Edges[[#This Row],[Vertex 1]],GroupVertices[Vertex],0)),1,1,"")</f>
        <v>3</v>
      </c>
      <c r="BC31" s="85" t="str">
        <f>REPLACE(INDEX(GroupVertices[Group],MATCH(Edges[[#This Row],[Vertex 2]],GroupVertices[Vertex],0)),1,1,"")</f>
        <v>3</v>
      </c>
      <c r="BD31" s="51">
        <v>0</v>
      </c>
      <c r="BE31" s="52">
        <v>0</v>
      </c>
      <c r="BF31" s="51">
        <v>0</v>
      </c>
      <c r="BG31" s="52">
        <v>0</v>
      </c>
      <c r="BH31" s="51">
        <v>0</v>
      </c>
      <c r="BI31" s="52">
        <v>0</v>
      </c>
      <c r="BJ31" s="51">
        <v>13</v>
      </c>
      <c r="BK31" s="52">
        <v>100</v>
      </c>
      <c r="BL31" s="51">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ErrorMessage="1" sqref="N2:N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Color" prompt="To select an optional edge color, right-click and select Select Color on the right-click menu." sqref="C3:C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Opacity" prompt="Enter an optional edge opacity between 0 (transparent) and 100 (opaque)." errorTitle="Invalid Edge Opacity" error="The optional edge opacity must be a whole number between 0 and 10." sqref="F3:F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showErrorMessage="1" promptTitle="Vertex 1 Name" prompt="Enter the name of the edge's first vertex." sqref="A3:A31"/>
    <dataValidation allowBlank="1" showInputMessage="1" showErrorMessage="1" promptTitle="Vertex 2 Name" prompt="Enter the name of the edge's second vertex." sqref="B3:B31"/>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
  </dataValidations>
  <hyperlinks>
    <hyperlink ref="R4" r:id="rId1" display="https://lnkd.in/gBWraZh"/>
    <hyperlink ref="R7" r:id="rId2" display="https://unfold.pr.co/172942-a-ceo-s-guide-on-how-to-be-an-optimist-in-tech?utm_content=91294846&amp;utm_medium=social&amp;utm_source=twitter&amp;hss_channel=tw-33229929"/>
    <hyperlink ref="R8" r:id="rId3" display="https://unfold.pr.co/172942-a-ceo-s-guide-on-how-to-be-an-optimist-in-tech?utm_content=91294846&amp;utm_medium=social&amp;utm_source=twitter&amp;hss_channel=tw-33229929"/>
    <hyperlink ref="R10" r:id="rId4" display="https://www.instagram.com/p/BxO8g8HlQ30Ir1HKAbWq4dhcyAsnYXdzwRpclE0/?utm_source=ig_twitter_share&amp;igshid=8tpzjzhrtcyh"/>
    <hyperlink ref="R22" r:id="rId5" display="http://www.businesscontact.nl/boek/ik-maak-het-uit/"/>
    <hyperlink ref="R23" r:id="rId6" display="http://www.businesscontact.nl/boek/ik-maak-het-uit/"/>
    <hyperlink ref="R25" r:id="rId7" display="http://www.mobypicture.com/user/madamecanard/view/20540149"/>
    <hyperlink ref="R26" r:id="rId8" display="http://www.mobypicture.com/user/madamecanard/view/20538879"/>
    <hyperlink ref="R29" r:id="rId9" display="https://twitter.com/tnwevents/status/1129361850385219590"/>
    <hyperlink ref="R31" r:id="rId10" display="https://twitter.com/PrevionPlus/status/1129041404305580032"/>
    <hyperlink ref="U3" r:id="rId11" display="https://pbs.twimg.com/media/Dd-czaYV0AE1wRQ.jpg"/>
    <hyperlink ref="U5" r:id="rId12" display="https://pbs.twimg.com/media/Dd-czaYV0AE1wRQ.jpg"/>
    <hyperlink ref="U12" r:id="rId13" display="https://pbs.twimg.com/ext_tw_video_thumb/1126378795424985093/pu/img/86MnYpiCIT-loMtb.jpg"/>
    <hyperlink ref="U17" r:id="rId14" display="https://pbs.twimg.com/ext_tw_video_thumb/1126378795424985093/pu/img/86MnYpiCIT-loMtb.jpg"/>
    <hyperlink ref="U22" r:id="rId15" display="https://pbs.twimg.com/media/D6IX_DBW4AAwcw-.jpg"/>
    <hyperlink ref="U23" r:id="rId16" display="https://pbs.twimg.com/media/D6IX_DBW4AAwcw-.jpg"/>
    <hyperlink ref="U24" r:id="rId17" display="https://pbs.twimg.com/media/D6IQd0lXsAAFrnZ.jpg"/>
    <hyperlink ref="U28" r:id="rId18" display="https://pbs.twimg.com/media/D6IQd0lXsAAFrnZ.jpg"/>
    <hyperlink ref="U30" r:id="rId19" display="https://pbs.twimg.com/media/D6IP_ocWkAATFq1.jpg"/>
    <hyperlink ref="V3" r:id="rId20" display="https://pbs.twimg.com/media/Dd-czaYV0AE1wRQ.jpg"/>
    <hyperlink ref="V4" r:id="rId21" display="http://pbs.twimg.com/profile_images/1108113992826933253/oPjD6C7X_normal.jpg"/>
    <hyperlink ref="V5" r:id="rId22" display="https://pbs.twimg.com/media/Dd-czaYV0AE1wRQ.jpg"/>
    <hyperlink ref="V6" r:id="rId23" display="http://pbs.twimg.com/profile_images/1019996589509742593/q0hHwPGU_normal.jpg"/>
    <hyperlink ref="V7" r:id="rId24" display="http://pbs.twimg.com/profile_images/827470913536983040/9S5HkJOS_normal.jpg"/>
    <hyperlink ref="V8" r:id="rId25" display="http://pbs.twimg.com/profile_images/827470913536983040/9S5HkJOS_normal.jpg"/>
    <hyperlink ref="V9" r:id="rId26" display="http://pbs.twimg.com/profile_images/460487777235120128/7XrePepO_normal.jpeg"/>
    <hyperlink ref="V10" r:id="rId27" display="http://pbs.twimg.com/profile_images/954019864628355073/tsDPl4PV_normal.jpg"/>
    <hyperlink ref="V11" r:id="rId28" display="http://pbs.twimg.com/profile_images/460487777235120128/7XrePepO_normal.jpeg"/>
    <hyperlink ref="V12" r:id="rId29" display="https://pbs.twimg.com/ext_tw_video_thumb/1126378795424985093/pu/img/86MnYpiCIT-loMtb.jpg"/>
    <hyperlink ref="V13" r:id="rId30" display="http://pbs.twimg.com/profile_images/935907447188983808/7lKigQQU_normal.jpg"/>
    <hyperlink ref="V14" r:id="rId31" display="http://pbs.twimg.com/profile_images/935907447188983808/7lKigQQU_normal.jpg"/>
    <hyperlink ref="V15" r:id="rId32" display="http://pbs.twimg.com/profile_images/1204068716/161820_100001281718673_6381260_q_normal.jpg"/>
    <hyperlink ref="V16" r:id="rId33" display="http://pbs.twimg.com/profile_images/460487777235120128/7XrePepO_normal.jpeg"/>
    <hyperlink ref="V17" r:id="rId34" display="https://pbs.twimg.com/ext_tw_video_thumb/1126378795424985093/pu/img/86MnYpiCIT-loMtb.jpg"/>
    <hyperlink ref="V18" r:id="rId35" display="http://pbs.twimg.com/profile_images/1204068716/161820_100001281718673_6381260_q_normal.jpg"/>
    <hyperlink ref="V19" r:id="rId36" display="http://pbs.twimg.com/profile_images/779037741740949505/au50hhjB_normal.jpg"/>
    <hyperlink ref="V20" r:id="rId37" display="http://pbs.twimg.com/profile_images/1204068716/161820_100001281718673_6381260_q_normal.jpg"/>
    <hyperlink ref="V21" r:id="rId38" display="http://pbs.twimg.com/profile_images/1082625084496465920/KW95cIsN_normal.jpg"/>
    <hyperlink ref="V22" r:id="rId39" display="https://pbs.twimg.com/media/D6IX_DBW4AAwcw-.jpg"/>
    <hyperlink ref="V23" r:id="rId40" display="https://pbs.twimg.com/media/D6IX_DBW4AAwcw-.jpg"/>
    <hyperlink ref="V24" r:id="rId41" display="https://pbs.twimg.com/media/D6IQd0lXsAAFrnZ.jpg"/>
    <hyperlink ref="V25" r:id="rId42" display="http://pbs.twimg.com/profile_images/2914713372/73f265f0861421aee807ddf6646f0469_normal.jpeg"/>
    <hyperlink ref="V26" r:id="rId43" display="http://pbs.twimg.com/profile_images/2914713372/73f265f0861421aee807ddf6646f0469_normal.jpeg"/>
    <hyperlink ref="V27" r:id="rId44" display="http://abs.twimg.com/sticky/default_profile_images/default_profile_normal.png"/>
    <hyperlink ref="V28" r:id="rId45" display="https://pbs.twimg.com/media/D6IQd0lXsAAFrnZ.jpg"/>
    <hyperlink ref="V29" r:id="rId46" display="http://pbs.twimg.com/profile_images/1003933659198623744/zKMeRYjv_normal.jpg"/>
    <hyperlink ref="V30" r:id="rId47" display="https://pbs.twimg.com/media/D6IP_ocWkAATFq1.jpg"/>
    <hyperlink ref="V31" r:id="rId48" display="http://pbs.twimg.com/profile_images/1003933659198623744/zKMeRYjv_normal.jpg"/>
    <hyperlink ref="X3" r:id="rId49" display="https://twitter.com/#!/ripple/status/999690201130659842"/>
    <hyperlink ref="X4" r:id="rId50" display="https://twitter.com/#!/angrickcapriles/status/1126099006658990082"/>
    <hyperlink ref="X5" r:id="rId51" display="https://twitter.com/#!/ripple/status/999690201130659842"/>
    <hyperlink ref="X6" r:id="rId52" display="https://twitter.com/#!/naifinisiyatif/status/1126320064490295303"/>
    <hyperlink ref="X7" r:id="rId53" display="https://twitter.com/#!/prdotco/status/1126373733676060672"/>
    <hyperlink ref="X8" r:id="rId54" display="https://twitter.com/#!/prdotco/status/1126373733676060672"/>
    <hyperlink ref="X9" r:id="rId55" display="https://twitter.com/#!/patrick/status/1126378272433037312"/>
    <hyperlink ref="X10" r:id="rId56" display="https://twitter.com/#!/elizlarini/status/1126389532700467200"/>
    <hyperlink ref="X11" r:id="rId57" display="https://twitter.com/#!/patrick/status/1126378272433037312"/>
    <hyperlink ref="X12" r:id="rId58" display="https://twitter.com/#!/jruis/status/1126378855718170624"/>
    <hyperlink ref="X13" r:id="rId59" display="https://twitter.com/#!/boris/status/1126400913764167681"/>
    <hyperlink ref="X14" r:id="rId60" display="https://twitter.com/#!/boris/status/1126400913764167681"/>
    <hyperlink ref="X15" r:id="rId61" display="https://twitter.com/#!/guidoz/status/1126423222331813888"/>
    <hyperlink ref="X16" r:id="rId62" display="https://twitter.com/#!/patrick/status/1126378272433037312"/>
    <hyperlink ref="X17" r:id="rId63" display="https://twitter.com/#!/jruis/status/1126378855718170624"/>
    <hyperlink ref="X18" r:id="rId64" display="https://twitter.com/#!/guidoz/status/1126423222331813888"/>
    <hyperlink ref="X19" r:id="rId65" display="https://twitter.com/#!/jruis/status/1125766149239525377"/>
    <hyperlink ref="X20" r:id="rId66" display="https://twitter.com/#!/guidoz/status/1126423222331813888"/>
    <hyperlink ref="X21" r:id="rId67" display="https://twitter.com/#!/msowierszenko/status/1126472622366232577"/>
    <hyperlink ref="X22" r:id="rId68" display="https://twitter.com/#!/businessboek/status/1126489234137931776"/>
    <hyperlink ref="X23" r:id="rId69" display="https://twitter.com/#!/businessboek/status/1126489234137931776"/>
    <hyperlink ref="X24" r:id="rId70" display="https://twitter.com/#!/webdevil666/status/1126492115083636737"/>
    <hyperlink ref="X25" r:id="rId71" display="https://twitter.com/#!/madamecanard/status/1127472607324966912"/>
    <hyperlink ref="X26" r:id="rId72" display="https://twitter.com/#!/madamecanard/status/1126479570394329088"/>
    <hyperlink ref="X27" r:id="rId73" display="https://twitter.com/#!/cacatpisatunt/status/1127539390622904320"/>
    <hyperlink ref="X28" r:id="rId74" display="https://twitter.com/#!/previonplus/status/1126480976962568193"/>
    <hyperlink ref="X29" r:id="rId75" display="https://twitter.com/#!/djeffrogers/status/1129706484005314561"/>
    <hyperlink ref="X30" r:id="rId76" display="https://twitter.com/#!/djeffrogers/status/1126480461629468672"/>
    <hyperlink ref="X31" r:id="rId77" display="https://twitter.com/#!/djeffrogers/status/1129257542465589255"/>
  </hyperlinks>
  <printOptions/>
  <pageMargins left="0.7" right="0.7" top="0.75" bottom="0.75" header="0.3" footer="0.3"/>
  <pageSetup horizontalDpi="600" verticalDpi="600" orientation="portrait" r:id="rId81"/>
  <legacyDrawing r:id="rId79"/>
  <tableParts>
    <tablePart r:id="rId8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836</v>
      </c>
      <c r="B1" s="13" t="s">
        <v>860</v>
      </c>
      <c r="C1" s="13" t="s">
        <v>861</v>
      </c>
      <c r="D1" s="13" t="s">
        <v>144</v>
      </c>
      <c r="E1" s="13" t="s">
        <v>863</v>
      </c>
      <c r="F1" s="13" t="s">
        <v>864</v>
      </c>
      <c r="G1" s="13" t="s">
        <v>865</v>
      </c>
    </row>
    <row r="2" spans="1:7" ht="15">
      <c r="A2" s="85" t="s">
        <v>666</v>
      </c>
      <c r="B2" s="85">
        <v>7</v>
      </c>
      <c r="C2" s="132">
        <v>0.01674641148325359</v>
      </c>
      <c r="D2" s="85" t="s">
        <v>862</v>
      </c>
      <c r="E2" s="85"/>
      <c r="F2" s="85"/>
      <c r="G2" s="85"/>
    </row>
    <row r="3" spans="1:7" ht="15">
      <c r="A3" s="85" t="s">
        <v>667</v>
      </c>
      <c r="B3" s="85">
        <v>3</v>
      </c>
      <c r="C3" s="132">
        <v>0.007177033492822966</v>
      </c>
      <c r="D3" s="85" t="s">
        <v>862</v>
      </c>
      <c r="E3" s="85"/>
      <c r="F3" s="85"/>
      <c r="G3" s="85"/>
    </row>
    <row r="4" spans="1:7" ht="15">
      <c r="A4" s="85" t="s">
        <v>668</v>
      </c>
      <c r="B4" s="85">
        <v>0</v>
      </c>
      <c r="C4" s="132">
        <v>0</v>
      </c>
      <c r="D4" s="85" t="s">
        <v>862</v>
      </c>
      <c r="E4" s="85"/>
      <c r="F4" s="85"/>
      <c r="G4" s="85"/>
    </row>
    <row r="5" spans="1:7" ht="15">
      <c r="A5" s="85" t="s">
        <v>669</v>
      </c>
      <c r="B5" s="85">
        <v>408</v>
      </c>
      <c r="C5" s="132">
        <v>0.9760765550239234</v>
      </c>
      <c r="D5" s="85" t="s">
        <v>862</v>
      </c>
      <c r="E5" s="85"/>
      <c r="F5" s="85"/>
      <c r="G5" s="85"/>
    </row>
    <row r="6" spans="1:7" ht="15">
      <c r="A6" s="85" t="s">
        <v>670</v>
      </c>
      <c r="B6" s="85">
        <v>418</v>
      </c>
      <c r="C6" s="132">
        <v>1</v>
      </c>
      <c r="D6" s="85" t="s">
        <v>862</v>
      </c>
      <c r="E6" s="85"/>
      <c r="F6" s="85"/>
      <c r="G6" s="85"/>
    </row>
    <row r="7" spans="1:7" ht="15">
      <c r="A7" s="91" t="s">
        <v>671</v>
      </c>
      <c r="B7" s="91">
        <v>16</v>
      </c>
      <c r="C7" s="133">
        <v>0.005274014313363614</v>
      </c>
      <c r="D7" s="91" t="s">
        <v>862</v>
      </c>
      <c r="E7" s="91" t="b">
        <v>0</v>
      </c>
      <c r="F7" s="91" t="b">
        <v>0</v>
      </c>
      <c r="G7" s="91" t="b">
        <v>0</v>
      </c>
    </row>
    <row r="8" spans="1:7" ht="15">
      <c r="A8" s="91" t="s">
        <v>672</v>
      </c>
      <c r="B8" s="91">
        <v>12</v>
      </c>
      <c r="C8" s="133">
        <v>0.00905505100474924</v>
      </c>
      <c r="D8" s="91" t="s">
        <v>862</v>
      </c>
      <c r="E8" s="91" t="b">
        <v>0</v>
      </c>
      <c r="F8" s="91" t="b">
        <v>0</v>
      </c>
      <c r="G8" s="91" t="b">
        <v>0</v>
      </c>
    </row>
    <row r="9" spans="1:7" ht="15">
      <c r="A9" s="91" t="s">
        <v>673</v>
      </c>
      <c r="B9" s="91">
        <v>8</v>
      </c>
      <c r="C9" s="133">
        <v>0.027210884353741496</v>
      </c>
      <c r="D9" s="91" t="s">
        <v>862</v>
      </c>
      <c r="E9" s="91" t="b">
        <v>0</v>
      </c>
      <c r="F9" s="91" t="b">
        <v>0</v>
      </c>
      <c r="G9" s="91" t="b">
        <v>0</v>
      </c>
    </row>
    <row r="10" spans="1:7" ht="15">
      <c r="A10" s="91" t="s">
        <v>674</v>
      </c>
      <c r="B10" s="91">
        <v>5</v>
      </c>
      <c r="C10" s="133">
        <v>0.010239115498774872</v>
      </c>
      <c r="D10" s="91" t="s">
        <v>862</v>
      </c>
      <c r="E10" s="91" t="b">
        <v>0</v>
      </c>
      <c r="F10" s="91" t="b">
        <v>0</v>
      </c>
      <c r="G10" s="91" t="b">
        <v>0</v>
      </c>
    </row>
    <row r="11" spans="1:7" ht="15">
      <c r="A11" s="91" t="s">
        <v>219</v>
      </c>
      <c r="B11" s="91">
        <v>5</v>
      </c>
      <c r="C11" s="133">
        <v>0.010239115498774872</v>
      </c>
      <c r="D11" s="91" t="s">
        <v>862</v>
      </c>
      <c r="E11" s="91" t="b">
        <v>0</v>
      </c>
      <c r="F11" s="91" t="b">
        <v>0</v>
      </c>
      <c r="G11" s="91" t="b">
        <v>0</v>
      </c>
    </row>
    <row r="12" spans="1:7" ht="15">
      <c r="A12" s="91" t="s">
        <v>686</v>
      </c>
      <c r="B12" s="91">
        <v>4</v>
      </c>
      <c r="C12" s="133">
        <v>0.0095097959773608</v>
      </c>
      <c r="D12" s="91" t="s">
        <v>862</v>
      </c>
      <c r="E12" s="91" t="b">
        <v>0</v>
      </c>
      <c r="F12" s="91" t="b">
        <v>0</v>
      </c>
      <c r="G12" s="91" t="b">
        <v>0</v>
      </c>
    </row>
    <row r="13" spans="1:7" ht="15">
      <c r="A13" s="91" t="s">
        <v>687</v>
      </c>
      <c r="B13" s="91">
        <v>4</v>
      </c>
      <c r="C13" s="133">
        <v>0.0095097959773608</v>
      </c>
      <c r="D13" s="91" t="s">
        <v>862</v>
      </c>
      <c r="E13" s="91" t="b">
        <v>0</v>
      </c>
      <c r="F13" s="91" t="b">
        <v>0</v>
      </c>
      <c r="G13" s="91" t="b">
        <v>0</v>
      </c>
    </row>
    <row r="14" spans="1:7" ht="15">
      <c r="A14" s="91" t="s">
        <v>692</v>
      </c>
      <c r="B14" s="91">
        <v>3</v>
      </c>
      <c r="C14" s="133">
        <v>0.008407232050452232</v>
      </c>
      <c r="D14" s="91" t="s">
        <v>862</v>
      </c>
      <c r="E14" s="91" t="b">
        <v>0</v>
      </c>
      <c r="F14" s="91" t="b">
        <v>0</v>
      </c>
      <c r="G14" s="91" t="b">
        <v>0</v>
      </c>
    </row>
    <row r="15" spans="1:7" ht="15">
      <c r="A15" s="91" t="s">
        <v>676</v>
      </c>
      <c r="B15" s="91">
        <v>3</v>
      </c>
      <c r="C15" s="133">
        <v>0.01020408163265306</v>
      </c>
      <c r="D15" s="91" t="s">
        <v>862</v>
      </c>
      <c r="E15" s="91" t="b">
        <v>0</v>
      </c>
      <c r="F15" s="91" t="b">
        <v>0</v>
      </c>
      <c r="G15" s="91" t="b">
        <v>0</v>
      </c>
    </row>
    <row r="16" spans="1:7" ht="15">
      <c r="A16" s="91" t="s">
        <v>677</v>
      </c>
      <c r="B16" s="91">
        <v>3</v>
      </c>
      <c r="C16" s="133">
        <v>0.01020408163265306</v>
      </c>
      <c r="D16" s="91" t="s">
        <v>862</v>
      </c>
      <c r="E16" s="91" t="b">
        <v>0</v>
      </c>
      <c r="F16" s="91" t="b">
        <v>0</v>
      </c>
      <c r="G16" s="91" t="b">
        <v>0</v>
      </c>
    </row>
    <row r="17" spans="1:7" ht="15">
      <c r="A17" s="91" t="s">
        <v>231</v>
      </c>
      <c r="B17" s="91">
        <v>3</v>
      </c>
      <c r="C17" s="133">
        <v>0.008407232050452232</v>
      </c>
      <c r="D17" s="91" t="s">
        <v>862</v>
      </c>
      <c r="E17" s="91" t="b">
        <v>0</v>
      </c>
      <c r="F17" s="91" t="b">
        <v>0</v>
      </c>
      <c r="G17" s="91" t="b">
        <v>0</v>
      </c>
    </row>
    <row r="18" spans="1:7" ht="15">
      <c r="A18" s="91" t="s">
        <v>688</v>
      </c>
      <c r="B18" s="91">
        <v>3</v>
      </c>
      <c r="C18" s="133">
        <v>0.008407232050452232</v>
      </c>
      <c r="D18" s="91" t="s">
        <v>862</v>
      </c>
      <c r="E18" s="91" t="b">
        <v>0</v>
      </c>
      <c r="F18" s="91" t="b">
        <v>0</v>
      </c>
      <c r="G18" s="91" t="b">
        <v>0</v>
      </c>
    </row>
    <row r="19" spans="1:7" ht="15">
      <c r="A19" s="91" t="s">
        <v>689</v>
      </c>
      <c r="B19" s="91">
        <v>3</v>
      </c>
      <c r="C19" s="133">
        <v>0.008407232050452232</v>
      </c>
      <c r="D19" s="91" t="s">
        <v>862</v>
      </c>
      <c r="E19" s="91" t="b">
        <v>0</v>
      </c>
      <c r="F19" s="91" t="b">
        <v>0</v>
      </c>
      <c r="G19" s="91" t="b">
        <v>0</v>
      </c>
    </row>
    <row r="20" spans="1:7" ht="15">
      <c r="A20" s="91" t="s">
        <v>690</v>
      </c>
      <c r="B20" s="91">
        <v>3</v>
      </c>
      <c r="C20" s="133">
        <v>0.008407232050452232</v>
      </c>
      <c r="D20" s="91" t="s">
        <v>862</v>
      </c>
      <c r="E20" s="91" t="b">
        <v>0</v>
      </c>
      <c r="F20" s="91" t="b">
        <v>0</v>
      </c>
      <c r="G20" s="91" t="b">
        <v>0</v>
      </c>
    </row>
    <row r="21" spans="1:7" ht="15">
      <c r="A21" s="91" t="s">
        <v>837</v>
      </c>
      <c r="B21" s="91">
        <v>3</v>
      </c>
      <c r="C21" s="133">
        <v>0.008407232050452232</v>
      </c>
      <c r="D21" s="91" t="s">
        <v>862</v>
      </c>
      <c r="E21" s="91" t="b">
        <v>0</v>
      </c>
      <c r="F21" s="91" t="b">
        <v>0</v>
      </c>
      <c r="G21" s="91" t="b">
        <v>0</v>
      </c>
    </row>
    <row r="22" spans="1:7" ht="15">
      <c r="A22" s="91" t="s">
        <v>838</v>
      </c>
      <c r="B22" s="91">
        <v>3</v>
      </c>
      <c r="C22" s="133">
        <v>0.008407232050452232</v>
      </c>
      <c r="D22" s="91" t="s">
        <v>862</v>
      </c>
      <c r="E22" s="91" t="b">
        <v>0</v>
      </c>
      <c r="F22" s="91" t="b">
        <v>0</v>
      </c>
      <c r="G22" s="91" t="b">
        <v>0</v>
      </c>
    </row>
    <row r="23" spans="1:7" ht="15">
      <c r="A23" s="91" t="s">
        <v>839</v>
      </c>
      <c r="B23" s="91">
        <v>3</v>
      </c>
      <c r="C23" s="133">
        <v>0.008407232050452232</v>
      </c>
      <c r="D23" s="91" t="s">
        <v>862</v>
      </c>
      <c r="E23" s="91" t="b">
        <v>0</v>
      </c>
      <c r="F23" s="91" t="b">
        <v>0</v>
      </c>
      <c r="G23" s="91" t="b">
        <v>0</v>
      </c>
    </row>
    <row r="24" spans="1:7" ht="15">
      <c r="A24" s="91" t="s">
        <v>840</v>
      </c>
      <c r="B24" s="91">
        <v>3</v>
      </c>
      <c r="C24" s="133">
        <v>0.008407232050452232</v>
      </c>
      <c r="D24" s="91" t="s">
        <v>862</v>
      </c>
      <c r="E24" s="91" t="b">
        <v>0</v>
      </c>
      <c r="F24" s="91" t="b">
        <v>0</v>
      </c>
      <c r="G24" s="91" t="b">
        <v>0</v>
      </c>
    </row>
    <row r="25" spans="1:7" ht="15">
      <c r="A25" s="91" t="s">
        <v>841</v>
      </c>
      <c r="B25" s="91">
        <v>3</v>
      </c>
      <c r="C25" s="133">
        <v>0.008407232050452232</v>
      </c>
      <c r="D25" s="91" t="s">
        <v>862</v>
      </c>
      <c r="E25" s="91" t="b">
        <v>0</v>
      </c>
      <c r="F25" s="91" t="b">
        <v>0</v>
      </c>
      <c r="G25" s="91" t="b">
        <v>0</v>
      </c>
    </row>
    <row r="26" spans="1:7" ht="15">
      <c r="A26" s="91" t="s">
        <v>216</v>
      </c>
      <c r="B26" s="91">
        <v>3</v>
      </c>
      <c r="C26" s="133">
        <v>0.008407232050452232</v>
      </c>
      <c r="D26" s="91" t="s">
        <v>862</v>
      </c>
      <c r="E26" s="91" t="b">
        <v>0</v>
      </c>
      <c r="F26" s="91" t="b">
        <v>0</v>
      </c>
      <c r="G26" s="91" t="b">
        <v>0</v>
      </c>
    </row>
    <row r="27" spans="1:7" ht="15">
      <c r="A27" s="91" t="s">
        <v>842</v>
      </c>
      <c r="B27" s="91">
        <v>3</v>
      </c>
      <c r="C27" s="133">
        <v>0.008407232050452232</v>
      </c>
      <c r="D27" s="91" t="s">
        <v>862</v>
      </c>
      <c r="E27" s="91" t="b">
        <v>0</v>
      </c>
      <c r="F27" s="91" t="b">
        <v>0</v>
      </c>
      <c r="G27" s="91" t="b">
        <v>0</v>
      </c>
    </row>
    <row r="28" spans="1:7" ht="15">
      <c r="A28" s="91" t="s">
        <v>843</v>
      </c>
      <c r="B28" s="91">
        <v>3</v>
      </c>
      <c r="C28" s="133">
        <v>0.008407232050452232</v>
      </c>
      <c r="D28" s="91" t="s">
        <v>862</v>
      </c>
      <c r="E28" s="91" t="b">
        <v>0</v>
      </c>
      <c r="F28" s="91" t="b">
        <v>0</v>
      </c>
      <c r="G28" s="91" t="b">
        <v>0</v>
      </c>
    </row>
    <row r="29" spans="1:7" ht="15">
      <c r="A29" s="91" t="s">
        <v>230</v>
      </c>
      <c r="B29" s="91">
        <v>3</v>
      </c>
      <c r="C29" s="133">
        <v>0.01020408163265306</v>
      </c>
      <c r="D29" s="91" t="s">
        <v>862</v>
      </c>
      <c r="E29" s="91" t="b">
        <v>0</v>
      </c>
      <c r="F29" s="91" t="b">
        <v>0</v>
      </c>
      <c r="G29" s="91" t="b">
        <v>0</v>
      </c>
    </row>
    <row r="30" spans="1:7" ht="15">
      <c r="A30" s="91" t="s">
        <v>226</v>
      </c>
      <c r="B30" s="91">
        <v>2</v>
      </c>
      <c r="C30" s="133">
        <v>0.006802721088435374</v>
      </c>
      <c r="D30" s="91" t="s">
        <v>862</v>
      </c>
      <c r="E30" s="91" t="b">
        <v>0</v>
      </c>
      <c r="F30" s="91" t="b">
        <v>0</v>
      </c>
      <c r="G30" s="91" t="b">
        <v>0</v>
      </c>
    </row>
    <row r="31" spans="1:7" ht="15">
      <c r="A31" s="91" t="s">
        <v>678</v>
      </c>
      <c r="B31" s="91">
        <v>2</v>
      </c>
      <c r="C31" s="133">
        <v>0.006802721088435374</v>
      </c>
      <c r="D31" s="91" t="s">
        <v>862</v>
      </c>
      <c r="E31" s="91" t="b">
        <v>0</v>
      </c>
      <c r="F31" s="91" t="b">
        <v>0</v>
      </c>
      <c r="G31" s="91" t="b">
        <v>0</v>
      </c>
    </row>
    <row r="32" spans="1:7" ht="15">
      <c r="A32" s="91" t="s">
        <v>679</v>
      </c>
      <c r="B32" s="91">
        <v>2</v>
      </c>
      <c r="C32" s="133">
        <v>0.006802721088435374</v>
      </c>
      <c r="D32" s="91" t="s">
        <v>862</v>
      </c>
      <c r="E32" s="91" t="b">
        <v>0</v>
      </c>
      <c r="F32" s="91" t="b">
        <v>0</v>
      </c>
      <c r="G32" s="91" t="b">
        <v>0</v>
      </c>
    </row>
    <row r="33" spans="1:7" ht="15">
      <c r="A33" s="91" t="s">
        <v>680</v>
      </c>
      <c r="B33" s="91">
        <v>2</v>
      </c>
      <c r="C33" s="133">
        <v>0.006802721088435374</v>
      </c>
      <c r="D33" s="91" t="s">
        <v>862</v>
      </c>
      <c r="E33" s="91" t="b">
        <v>0</v>
      </c>
      <c r="F33" s="91" t="b">
        <v>0</v>
      </c>
      <c r="G33" s="91" t="b">
        <v>0</v>
      </c>
    </row>
    <row r="34" spans="1:7" ht="15">
      <c r="A34" s="91" t="s">
        <v>681</v>
      </c>
      <c r="B34" s="91">
        <v>2</v>
      </c>
      <c r="C34" s="133">
        <v>0.006802721088435374</v>
      </c>
      <c r="D34" s="91" t="s">
        <v>862</v>
      </c>
      <c r="E34" s="91" t="b">
        <v>1</v>
      </c>
      <c r="F34" s="91" t="b">
        <v>0</v>
      </c>
      <c r="G34" s="91" t="b">
        <v>0</v>
      </c>
    </row>
    <row r="35" spans="1:7" ht="15">
      <c r="A35" s="91" t="s">
        <v>682</v>
      </c>
      <c r="B35" s="91">
        <v>2</v>
      </c>
      <c r="C35" s="133">
        <v>0.006802721088435374</v>
      </c>
      <c r="D35" s="91" t="s">
        <v>862</v>
      </c>
      <c r="E35" s="91" t="b">
        <v>0</v>
      </c>
      <c r="F35" s="91" t="b">
        <v>0</v>
      </c>
      <c r="G35" s="91" t="b">
        <v>0</v>
      </c>
    </row>
    <row r="36" spans="1:7" ht="15">
      <c r="A36" s="91" t="s">
        <v>683</v>
      </c>
      <c r="B36" s="91">
        <v>2</v>
      </c>
      <c r="C36" s="133">
        <v>0.006802721088435374</v>
      </c>
      <c r="D36" s="91" t="s">
        <v>862</v>
      </c>
      <c r="E36" s="91" t="b">
        <v>0</v>
      </c>
      <c r="F36" s="91" t="b">
        <v>0</v>
      </c>
      <c r="G36" s="91" t="b">
        <v>0</v>
      </c>
    </row>
    <row r="37" spans="1:7" ht="15">
      <c r="A37" s="91" t="s">
        <v>684</v>
      </c>
      <c r="B37" s="91">
        <v>2</v>
      </c>
      <c r="C37" s="133">
        <v>0.006802721088435374</v>
      </c>
      <c r="D37" s="91" t="s">
        <v>862</v>
      </c>
      <c r="E37" s="91" t="b">
        <v>0</v>
      </c>
      <c r="F37" s="91" t="b">
        <v>0</v>
      </c>
      <c r="G37" s="91" t="b">
        <v>0</v>
      </c>
    </row>
    <row r="38" spans="1:7" ht="15">
      <c r="A38" s="91" t="s">
        <v>844</v>
      </c>
      <c r="B38" s="91">
        <v>2</v>
      </c>
      <c r="C38" s="133">
        <v>0.006802721088435374</v>
      </c>
      <c r="D38" s="91" t="s">
        <v>862</v>
      </c>
      <c r="E38" s="91" t="b">
        <v>0</v>
      </c>
      <c r="F38" s="91" t="b">
        <v>0</v>
      </c>
      <c r="G38" s="91" t="b">
        <v>0</v>
      </c>
    </row>
    <row r="39" spans="1:7" ht="15">
      <c r="A39" s="91" t="s">
        <v>845</v>
      </c>
      <c r="B39" s="91">
        <v>2</v>
      </c>
      <c r="C39" s="133">
        <v>0.006802721088435374</v>
      </c>
      <c r="D39" s="91" t="s">
        <v>862</v>
      </c>
      <c r="E39" s="91" t="b">
        <v>0</v>
      </c>
      <c r="F39" s="91" t="b">
        <v>0</v>
      </c>
      <c r="G39" s="91" t="b">
        <v>0</v>
      </c>
    </row>
    <row r="40" spans="1:7" ht="15">
      <c r="A40" s="91" t="s">
        <v>846</v>
      </c>
      <c r="B40" s="91">
        <v>2</v>
      </c>
      <c r="C40" s="133">
        <v>0.006802721088435374</v>
      </c>
      <c r="D40" s="91" t="s">
        <v>862</v>
      </c>
      <c r="E40" s="91" t="b">
        <v>0</v>
      </c>
      <c r="F40" s="91" t="b">
        <v>0</v>
      </c>
      <c r="G40" s="91" t="b">
        <v>0</v>
      </c>
    </row>
    <row r="41" spans="1:7" ht="15">
      <c r="A41" s="91" t="s">
        <v>847</v>
      </c>
      <c r="B41" s="91">
        <v>2</v>
      </c>
      <c r="C41" s="133">
        <v>0.006802721088435374</v>
      </c>
      <c r="D41" s="91" t="s">
        <v>862</v>
      </c>
      <c r="E41" s="91" t="b">
        <v>0</v>
      </c>
      <c r="F41" s="91" t="b">
        <v>0</v>
      </c>
      <c r="G41" s="91" t="b">
        <v>0</v>
      </c>
    </row>
    <row r="42" spans="1:7" ht="15">
      <c r="A42" s="91" t="s">
        <v>693</v>
      </c>
      <c r="B42" s="91">
        <v>2</v>
      </c>
      <c r="C42" s="133">
        <v>0.006802721088435374</v>
      </c>
      <c r="D42" s="91" t="s">
        <v>862</v>
      </c>
      <c r="E42" s="91" t="b">
        <v>0</v>
      </c>
      <c r="F42" s="91" t="b">
        <v>0</v>
      </c>
      <c r="G42" s="91" t="b">
        <v>0</v>
      </c>
    </row>
    <row r="43" spans="1:7" ht="15">
      <c r="A43" s="91" t="s">
        <v>694</v>
      </c>
      <c r="B43" s="91">
        <v>2</v>
      </c>
      <c r="C43" s="133">
        <v>0.006802721088435374</v>
      </c>
      <c r="D43" s="91" t="s">
        <v>862</v>
      </c>
      <c r="E43" s="91" t="b">
        <v>0</v>
      </c>
      <c r="F43" s="91" t="b">
        <v>0</v>
      </c>
      <c r="G43" s="91" t="b">
        <v>0</v>
      </c>
    </row>
    <row r="44" spans="1:7" ht="15">
      <c r="A44" s="91" t="s">
        <v>695</v>
      </c>
      <c r="B44" s="91">
        <v>2</v>
      </c>
      <c r="C44" s="133">
        <v>0.006802721088435374</v>
      </c>
      <c r="D44" s="91" t="s">
        <v>862</v>
      </c>
      <c r="E44" s="91" t="b">
        <v>0</v>
      </c>
      <c r="F44" s="91" t="b">
        <v>0</v>
      </c>
      <c r="G44" s="91" t="b">
        <v>0</v>
      </c>
    </row>
    <row r="45" spans="1:7" ht="15">
      <c r="A45" s="91" t="s">
        <v>697</v>
      </c>
      <c r="B45" s="91">
        <v>2</v>
      </c>
      <c r="C45" s="133">
        <v>0.008850544188190349</v>
      </c>
      <c r="D45" s="91" t="s">
        <v>862</v>
      </c>
      <c r="E45" s="91" t="b">
        <v>0</v>
      </c>
      <c r="F45" s="91" t="b">
        <v>0</v>
      </c>
      <c r="G45" s="91" t="b">
        <v>0</v>
      </c>
    </row>
    <row r="46" spans="1:7" ht="15">
      <c r="A46" s="91" t="s">
        <v>848</v>
      </c>
      <c r="B46" s="91">
        <v>2</v>
      </c>
      <c r="C46" s="133">
        <v>0.006802721088435374</v>
      </c>
      <c r="D46" s="91" t="s">
        <v>862</v>
      </c>
      <c r="E46" s="91" t="b">
        <v>0</v>
      </c>
      <c r="F46" s="91" t="b">
        <v>0</v>
      </c>
      <c r="G46" s="91" t="b">
        <v>0</v>
      </c>
    </row>
    <row r="47" spans="1:7" ht="15">
      <c r="A47" s="91" t="s">
        <v>232</v>
      </c>
      <c r="B47" s="91">
        <v>2</v>
      </c>
      <c r="C47" s="133">
        <v>0.008850544188190349</v>
      </c>
      <c r="D47" s="91" t="s">
        <v>862</v>
      </c>
      <c r="E47" s="91" t="b">
        <v>0</v>
      </c>
      <c r="F47" s="91" t="b">
        <v>0</v>
      </c>
      <c r="G47" s="91" t="b">
        <v>0</v>
      </c>
    </row>
    <row r="48" spans="1:7" ht="15">
      <c r="A48" s="91" t="s">
        <v>700</v>
      </c>
      <c r="B48" s="91">
        <v>2</v>
      </c>
      <c r="C48" s="133">
        <v>0.008850544188190349</v>
      </c>
      <c r="D48" s="91" t="s">
        <v>862</v>
      </c>
      <c r="E48" s="91" t="b">
        <v>0</v>
      </c>
      <c r="F48" s="91" t="b">
        <v>0</v>
      </c>
      <c r="G48" s="91" t="b">
        <v>0</v>
      </c>
    </row>
    <row r="49" spans="1:7" ht="15">
      <c r="A49" s="91" t="s">
        <v>218</v>
      </c>
      <c r="B49" s="91">
        <v>2</v>
      </c>
      <c r="C49" s="133">
        <v>0.006802721088435374</v>
      </c>
      <c r="D49" s="91" t="s">
        <v>862</v>
      </c>
      <c r="E49" s="91" t="b">
        <v>0</v>
      </c>
      <c r="F49" s="91" t="b">
        <v>0</v>
      </c>
      <c r="G49" s="91" t="b">
        <v>0</v>
      </c>
    </row>
    <row r="50" spans="1:7" ht="15">
      <c r="A50" s="91" t="s">
        <v>849</v>
      </c>
      <c r="B50" s="91">
        <v>2</v>
      </c>
      <c r="C50" s="133">
        <v>0.006802721088435374</v>
      </c>
      <c r="D50" s="91" t="s">
        <v>862</v>
      </c>
      <c r="E50" s="91" t="b">
        <v>0</v>
      </c>
      <c r="F50" s="91" t="b">
        <v>0</v>
      </c>
      <c r="G50" s="91" t="b">
        <v>0</v>
      </c>
    </row>
    <row r="51" spans="1:7" ht="15">
      <c r="A51" s="91" t="s">
        <v>850</v>
      </c>
      <c r="B51" s="91">
        <v>2</v>
      </c>
      <c r="C51" s="133">
        <v>0.006802721088435374</v>
      </c>
      <c r="D51" s="91" t="s">
        <v>862</v>
      </c>
      <c r="E51" s="91" t="b">
        <v>0</v>
      </c>
      <c r="F51" s="91" t="b">
        <v>0</v>
      </c>
      <c r="G51" s="91" t="b">
        <v>0</v>
      </c>
    </row>
    <row r="52" spans="1:7" ht="15">
      <c r="A52" s="91" t="s">
        <v>851</v>
      </c>
      <c r="B52" s="91">
        <v>2</v>
      </c>
      <c r="C52" s="133">
        <v>0.006802721088435374</v>
      </c>
      <c r="D52" s="91" t="s">
        <v>862</v>
      </c>
      <c r="E52" s="91" t="b">
        <v>0</v>
      </c>
      <c r="F52" s="91" t="b">
        <v>0</v>
      </c>
      <c r="G52" s="91" t="b">
        <v>0</v>
      </c>
    </row>
    <row r="53" spans="1:7" ht="15">
      <c r="A53" s="91" t="s">
        <v>852</v>
      </c>
      <c r="B53" s="91">
        <v>2</v>
      </c>
      <c r="C53" s="133">
        <v>0.006802721088435374</v>
      </c>
      <c r="D53" s="91" t="s">
        <v>862</v>
      </c>
      <c r="E53" s="91" t="b">
        <v>0</v>
      </c>
      <c r="F53" s="91" t="b">
        <v>0</v>
      </c>
      <c r="G53" s="91" t="b">
        <v>0</v>
      </c>
    </row>
    <row r="54" spans="1:7" ht="15">
      <c r="A54" s="91" t="s">
        <v>853</v>
      </c>
      <c r="B54" s="91">
        <v>2</v>
      </c>
      <c r="C54" s="133">
        <v>0.006802721088435374</v>
      </c>
      <c r="D54" s="91" t="s">
        <v>862</v>
      </c>
      <c r="E54" s="91" t="b">
        <v>0</v>
      </c>
      <c r="F54" s="91" t="b">
        <v>0</v>
      </c>
      <c r="G54" s="91" t="b">
        <v>0</v>
      </c>
    </row>
    <row r="55" spans="1:7" ht="15">
      <c r="A55" s="91" t="s">
        <v>854</v>
      </c>
      <c r="B55" s="91">
        <v>2</v>
      </c>
      <c r="C55" s="133">
        <v>0.006802721088435374</v>
      </c>
      <c r="D55" s="91" t="s">
        <v>862</v>
      </c>
      <c r="E55" s="91" t="b">
        <v>0</v>
      </c>
      <c r="F55" s="91" t="b">
        <v>0</v>
      </c>
      <c r="G55" s="91" t="b">
        <v>0</v>
      </c>
    </row>
    <row r="56" spans="1:7" ht="15">
      <c r="A56" s="91" t="s">
        <v>855</v>
      </c>
      <c r="B56" s="91">
        <v>2</v>
      </c>
      <c r="C56" s="133">
        <v>0.006802721088435374</v>
      </c>
      <c r="D56" s="91" t="s">
        <v>862</v>
      </c>
      <c r="E56" s="91" t="b">
        <v>0</v>
      </c>
      <c r="F56" s="91" t="b">
        <v>0</v>
      </c>
      <c r="G56" s="91" t="b">
        <v>0</v>
      </c>
    </row>
    <row r="57" spans="1:7" ht="15">
      <c r="A57" s="91" t="s">
        <v>856</v>
      </c>
      <c r="B57" s="91">
        <v>2</v>
      </c>
      <c r="C57" s="133">
        <v>0.008850544188190349</v>
      </c>
      <c r="D57" s="91" t="s">
        <v>862</v>
      </c>
      <c r="E57" s="91" t="b">
        <v>0</v>
      </c>
      <c r="F57" s="91" t="b">
        <v>0</v>
      </c>
      <c r="G57" s="91" t="b">
        <v>0</v>
      </c>
    </row>
    <row r="58" spans="1:7" ht="15">
      <c r="A58" s="91" t="s">
        <v>857</v>
      </c>
      <c r="B58" s="91">
        <v>2</v>
      </c>
      <c r="C58" s="133">
        <v>0.008850544188190349</v>
      </c>
      <c r="D58" s="91" t="s">
        <v>862</v>
      </c>
      <c r="E58" s="91" t="b">
        <v>0</v>
      </c>
      <c r="F58" s="91" t="b">
        <v>0</v>
      </c>
      <c r="G58" s="91" t="b">
        <v>0</v>
      </c>
    </row>
    <row r="59" spans="1:7" ht="15">
      <c r="A59" s="91" t="s">
        <v>858</v>
      </c>
      <c r="B59" s="91">
        <v>2</v>
      </c>
      <c r="C59" s="133">
        <v>0.008850544188190349</v>
      </c>
      <c r="D59" s="91" t="s">
        <v>862</v>
      </c>
      <c r="E59" s="91" t="b">
        <v>0</v>
      </c>
      <c r="F59" s="91" t="b">
        <v>0</v>
      </c>
      <c r="G59" s="91" t="b">
        <v>0</v>
      </c>
    </row>
    <row r="60" spans="1:7" ht="15">
      <c r="A60" s="91" t="s">
        <v>859</v>
      </c>
      <c r="B60" s="91">
        <v>2</v>
      </c>
      <c r="C60" s="133">
        <v>0.008850544188190349</v>
      </c>
      <c r="D60" s="91" t="s">
        <v>862</v>
      </c>
      <c r="E60" s="91" t="b">
        <v>0</v>
      </c>
      <c r="F60" s="91" t="b">
        <v>0</v>
      </c>
      <c r="G60" s="91" t="b">
        <v>0</v>
      </c>
    </row>
    <row r="61" spans="1:7" ht="15">
      <c r="A61" s="91" t="s">
        <v>676</v>
      </c>
      <c r="B61" s="91">
        <v>3</v>
      </c>
      <c r="C61" s="133">
        <v>0.007768732017162408</v>
      </c>
      <c r="D61" s="91" t="s">
        <v>576</v>
      </c>
      <c r="E61" s="91" t="b">
        <v>0</v>
      </c>
      <c r="F61" s="91" t="b">
        <v>0</v>
      </c>
      <c r="G61" s="91" t="b">
        <v>0</v>
      </c>
    </row>
    <row r="62" spans="1:7" ht="15">
      <c r="A62" s="91" t="s">
        <v>677</v>
      </c>
      <c r="B62" s="91">
        <v>3</v>
      </c>
      <c r="C62" s="133">
        <v>0.007768732017162408</v>
      </c>
      <c r="D62" s="91" t="s">
        <v>576</v>
      </c>
      <c r="E62" s="91" t="b">
        <v>0</v>
      </c>
      <c r="F62" s="91" t="b">
        <v>0</v>
      </c>
      <c r="G62" s="91" t="b">
        <v>0</v>
      </c>
    </row>
    <row r="63" spans="1:7" ht="15">
      <c r="A63" s="91" t="s">
        <v>230</v>
      </c>
      <c r="B63" s="91">
        <v>3</v>
      </c>
      <c r="C63" s="133">
        <v>0.007768732017162408</v>
      </c>
      <c r="D63" s="91" t="s">
        <v>576</v>
      </c>
      <c r="E63" s="91" t="b">
        <v>0</v>
      </c>
      <c r="F63" s="91" t="b">
        <v>0</v>
      </c>
      <c r="G63" s="91" t="b">
        <v>0</v>
      </c>
    </row>
    <row r="64" spans="1:7" ht="15">
      <c r="A64" s="91" t="s">
        <v>678</v>
      </c>
      <c r="B64" s="91">
        <v>2</v>
      </c>
      <c r="C64" s="133">
        <v>0.005179154678108272</v>
      </c>
      <c r="D64" s="91" t="s">
        <v>576</v>
      </c>
      <c r="E64" s="91" t="b">
        <v>0</v>
      </c>
      <c r="F64" s="91" t="b">
        <v>0</v>
      </c>
      <c r="G64" s="91" t="b">
        <v>0</v>
      </c>
    </row>
    <row r="65" spans="1:7" ht="15">
      <c r="A65" s="91" t="s">
        <v>679</v>
      </c>
      <c r="B65" s="91">
        <v>2</v>
      </c>
      <c r="C65" s="133">
        <v>0.005179154678108272</v>
      </c>
      <c r="D65" s="91" t="s">
        <v>576</v>
      </c>
      <c r="E65" s="91" t="b">
        <v>0</v>
      </c>
      <c r="F65" s="91" t="b">
        <v>0</v>
      </c>
      <c r="G65" s="91" t="b">
        <v>0</v>
      </c>
    </row>
    <row r="66" spans="1:7" ht="15">
      <c r="A66" s="91" t="s">
        <v>680</v>
      </c>
      <c r="B66" s="91">
        <v>2</v>
      </c>
      <c r="C66" s="133">
        <v>0.005179154678108272</v>
      </c>
      <c r="D66" s="91" t="s">
        <v>576</v>
      </c>
      <c r="E66" s="91" t="b">
        <v>0</v>
      </c>
      <c r="F66" s="91" t="b">
        <v>0</v>
      </c>
      <c r="G66" s="91" t="b">
        <v>0</v>
      </c>
    </row>
    <row r="67" spans="1:7" ht="15">
      <c r="A67" s="91" t="s">
        <v>681</v>
      </c>
      <c r="B67" s="91">
        <v>2</v>
      </c>
      <c r="C67" s="133">
        <v>0.005179154678108272</v>
      </c>
      <c r="D67" s="91" t="s">
        <v>576</v>
      </c>
      <c r="E67" s="91" t="b">
        <v>1</v>
      </c>
      <c r="F67" s="91" t="b">
        <v>0</v>
      </c>
      <c r="G67" s="91" t="b">
        <v>0</v>
      </c>
    </row>
    <row r="68" spans="1:7" ht="15">
      <c r="A68" s="91" t="s">
        <v>682</v>
      </c>
      <c r="B68" s="91">
        <v>2</v>
      </c>
      <c r="C68" s="133">
        <v>0.005179154678108272</v>
      </c>
      <c r="D68" s="91" t="s">
        <v>576</v>
      </c>
      <c r="E68" s="91" t="b">
        <v>0</v>
      </c>
      <c r="F68" s="91" t="b">
        <v>0</v>
      </c>
      <c r="G68" s="91" t="b">
        <v>0</v>
      </c>
    </row>
    <row r="69" spans="1:7" ht="15">
      <c r="A69" s="91" t="s">
        <v>683</v>
      </c>
      <c r="B69" s="91">
        <v>2</v>
      </c>
      <c r="C69" s="133">
        <v>0.005179154678108272</v>
      </c>
      <c r="D69" s="91" t="s">
        <v>576</v>
      </c>
      <c r="E69" s="91" t="b">
        <v>0</v>
      </c>
      <c r="F69" s="91" t="b">
        <v>0</v>
      </c>
      <c r="G69" s="91" t="b">
        <v>0</v>
      </c>
    </row>
    <row r="70" spans="1:7" ht="15">
      <c r="A70" s="91" t="s">
        <v>684</v>
      </c>
      <c r="B70" s="91">
        <v>2</v>
      </c>
      <c r="C70" s="133">
        <v>0.005179154678108272</v>
      </c>
      <c r="D70" s="91" t="s">
        <v>576</v>
      </c>
      <c r="E70" s="91" t="b">
        <v>0</v>
      </c>
      <c r="F70" s="91" t="b">
        <v>0</v>
      </c>
      <c r="G70" s="91" t="b">
        <v>0</v>
      </c>
    </row>
    <row r="71" spans="1:7" ht="15">
      <c r="A71" s="91" t="s">
        <v>844</v>
      </c>
      <c r="B71" s="91">
        <v>2</v>
      </c>
      <c r="C71" s="133">
        <v>0.005179154678108272</v>
      </c>
      <c r="D71" s="91" t="s">
        <v>576</v>
      </c>
      <c r="E71" s="91" t="b">
        <v>0</v>
      </c>
      <c r="F71" s="91" t="b">
        <v>0</v>
      </c>
      <c r="G71" s="91" t="b">
        <v>0</v>
      </c>
    </row>
    <row r="72" spans="1:7" ht="15">
      <c r="A72" s="91" t="s">
        <v>845</v>
      </c>
      <c r="B72" s="91">
        <v>2</v>
      </c>
      <c r="C72" s="133">
        <v>0.005179154678108272</v>
      </c>
      <c r="D72" s="91" t="s">
        <v>576</v>
      </c>
      <c r="E72" s="91" t="b">
        <v>0</v>
      </c>
      <c r="F72" s="91" t="b">
        <v>0</v>
      </c>
      <c r="G72" s="91" t="b">
        <v>0</v>
      </c>
    </row>
    <row r="73" spans="1:7" ht="15">
      <c r="A73" s="91" t="s">
        <v>846</v>
      </c>
      <c r="B73" s="91">
        <v>2</v>
      </c>
      <c r="C73" s="133">
        <v>0.005179154678108272</v>
      </c>
      <c r="D73" s="91" t="s">
        <v>576</v>
      </c>
      <c r="E73" s="91" t="b">
        <v>0</v>
      </c>
      <c r="F73" s="91" t="b">
        <v>0</v>
      </c>
      <c r="G73" s="91" t="b">
        <v>0</v>
      </c>
    </row>
    <row r="74" spans="1:7" ht="15">
      <c r="A74" s="91" t="s">
        <v>856</v>
      </c>
      <c r="B74" s="91">
        <v>2</v>
      </c>
      <c r="C74" s="133">
        <v>0.014032978079990072</v>
      </c>
      <c r="D74" s="91" t="s">
        <v>576</v>
      </c>
      <c r="E74" s="91" t="b">
        <v>0</v>
      </c>
      <c r="F74" s="91" t="b">
        <v>0</v>
      </c>
      <c r="G74" s="91" t="b">
        <v>0</v>
      </c>
    </row>
    <row r="75" spans="1:7" ht="15">
      <c r="A75" s="91" t="s">
        <v>857</v>
      </c>
      <c r="B75" s="91">
        <v>2</v>
      </c>
      <c r="C75" s="133">
        <v>0.014032978079990072</v>
      </c>
      <c r="D75" s="91" t="s">
        <v>576</v>
      </c>
      <c r="E75" s="91" t="b">
        <v>0</v>
      </c>
      <c r="F75" s="91" t="b">
        <v>0</v>
      </c>
      <c r="G75" s="91" t="b">
        <v>0</v>
      </c>
    </row>
    <row r="76" spans="1:7" ht="15">
      <c r="A76" s="91" t="s">
        <v>858</v>
      </c>
      <c r="B76" s="91">
        <v>2</v>
      </c>
      <c r="C76" s="133">
        <v>0.014032978079990072</v>
      </c>
      <c r="D76" s="91" t="s">
        <v>576</v>
      </c>
      <c r="E76" s="91" t="b">
        <v>0</v>
      </c>
      <c r="F76" s="91" t="b">
        <v>0</v>
      </c>
      <c r="G76" s="91" t="b">
        <v>0</v>
      </c>
    </row>
    <row r="77" spans="1:7" ht="15">
      <c r="A77" s="91" t="s">
        <v>859</v>
      </c>
      <c r="B77" s="91">
        <v>2</v>
      </c>
      <c r="C77" s="133">
        <v>0.014032978079990072</v>
      </c>
      <c r="D77" s="91" t="s">
        <v>576</v>
      </c>
      <c r="E77" s="91" t="b">
        <v>0</v>
      </c>
      <c r="F77" s="91" t="b">
        <v>0</v>
      </c>
      <c r="G77" s="91" t="b">
        <v>0</v>
      </c>
    </row>
    <row r="78" spans="1:7" ht="15">
      <c r="A78" s="91" t="s">
        <v>219</v>
      </c>
      <c r="B78" s="91">
        <v>5</v>
      </c>
      <c r="C78" s="133">
        <v>0.0034129847434321045</v>
      </c>
      <c r="D78" s="91" t="s">
        <v>577</v>
      </c>
      <c r="E78" s="91" t="b">
        <v>0</v>
      </c>
      <c r="F78" s="91" t="b">
        <v>0</v>
      </c>
      <c r="G78" s="91" t="b">
        <v>0</v>
      </c>
    </row>
    <row r="79" spans="1:7" ht="15">
      <c r="A79" s="91" t="s">
        <v>671</v>
      </c>
      <c r="B79" s="91">
        <v>5</v>
      </c>
      <c r="C79" s="133">
        <v>0.0034129847434321045</v>
      </c>
      <c r="D79" s="91" t="s">
        <v>577</v>
      </c>
      <c r="E79" s="91" t="b">
        <v>0</v>
      </c>
      <c r="F79" s="91" t="b">
        <v>0</v>
      </c>
      <c r="G79" s="91" t="b">
        <v>0</v>
      </c>
    </row>
    <row r="80" spans="1:7" ht="15">
      <c r="A80" s="91" t="s">
        <v>672</v>
      </c>
      <c r="B80" s="91">
        <v>4</v>
      </c>
      <c r="C80" s="133">
        <v>0.006072112381230388</v>
      </c>
      <c r="D80" s="91" t="s">
        <v>577</v>
      </c>
      <c r="E80" s="91" t="b">
        <v>0</v>
      </c>
      <c r="F80" s="91" t="b">
        <v>0</v>
      </c>
      <c r="G80" s="91" t="b">
        <v>0</v>
      </c>
    </row>
    <row r="81" spans="1:7" ht="15">
      <c r="A81" s="91" t="s">
        <v>686</v>
      </c>
      <c r="B81" s="91">
        <v>4</v>
      </c>
      <c r="C81" s="133">
        <v>0.006072112381230388</v>
      </c>
      <c r="D81" s="91" t="s">
        <v>577</v>
      </c>
      <c r="E81" s="91" t="b">
        <v>0</v>
      </c>
      <c r="F81" s="91" t="b">
        <v>0</v>
      </c>
      <c r="G81" s="91" t="b">
        <v>0</v>
      </c>
    </row>
    <row r="82" spans="1:7" ht="15">
      <c r="A82" s="91" t="s">
        <v>687</v>
      </c>
      <c r="B82" s="91">
        <v>4</v>
      </c>
      <c r="C82" s="133">
        <v>0.006072112381230388</v>
      </c>
      <c r="D82" s="91" t="s">
        <v>577</v>
      </c>
      <c r="E82" s="91" t="b">
        <v>0</v>
      </c>
      <c r="F82" s="91" t="b">
        <v>0</v>
      </c>
      <c r="G82" s="91" t="b">
        <v>0</v>
      </c>
    </row>
    <row r="83" spans="1:7" ht="15">
      <c r="A83" s="91" t="s">
        <v>674</v>
      </c>
      <c r="B83" s="91">
        <v>4</v>
      </c>
      <c r="C83" s="133">
        <v>0.006072112381230388</v>
      </c>
      <c r="D83" s="91" t="s">
        <v>577</v>
      </c>
      <c r="E83" s="91" t="b">
        <v>0</v>
      </c>
      <c r="F83" s="91" t="b">
        <v>0</v>
      </c>
      <c r="G83" s="91" t="b">
        <v>0</v>
      </c>
    </row>
    <row r="84" spans="1:7" ht="15">
      <c r="A84" s="91" t="s">
        <v>673</v>
      </c>
      <c r="B84" s="91">
        <v>4</v>
      </c>
      <c r="C84" s="133">
        <v>0.02683280173736702</v>
      </c>
      <c r="D84" s="91" t="s">
        <v>577</v>
      </c>
      <c r="E84" s="91" t="b">
        <v>0</v>
      </c>
      <c r="F84" s="91" t="b">
        <v>0</v>
      </c>
      <c r="G84" s="91" t="b">
        <v>0</v>
      </c>
    </row>
    <row r="85" spans="1:7" ht="15">
      <c r="A85" s="91" t="s">
        <v>688</v>
      </c>
      <c r="B85" s="91">
        <v>3</v>
      </c>
      <c r="C85" s="133">
        <v>0.007785258508551237</v>
      </c>
      <c r="D85" s="91" t="s">
        <v>577</v>
      </c>
      <c r="E85" s="91" t="b">
        <v>0</v>
      </c>
      <c r="F85" s="91" t="b">
        <v>0</v>
      </c>
      <c r="G85" s="91" t="b">
        <v>0</v>
      </c>
    </row>
    <row r="86" spans="1:7" ht="15">
      <c r="A86" s="91" t="s">
        <v>689</v>
      </c>
      <c r="B86" s="91">
        <v>3</v>
      </c>
      <c r="C86" s="133">
        <v>0.007785258508551237</v>
      </c>
      <c r="D86" s="91" t="s">
        <v>577</v>
      </c>
      <c r="E86" s="91" t="b">
        <v>0</v>
      </c>
      <c r="F86" s="91" t="b">
        <v>0</v>
      </c>
      <c r="G86" s="91" t="b">
        <v>0</v>
      </c>
    </row>
    <row r="87" spans="1:7" ht="15">
      <c r="A87" s="91" t="s">
        <v>690</v>
      </c>
      <c r="B87" s="91">
        <v>3</v>
      </c>
      <c r="C87" s="133">
        <v>0.007785258508551237</v>
      </c>
      <c r="D87" s="91" t="s">
        <v>577</v>
      </c>
      <c r="E87" s="91" t="b">
        <v>0</v>
      </c>
      <c r="F87" s="91" t="b">
        <v>0</v>
      </c>
      <c r="G87" s="91" t="b">
        <v>0</v>
      </c>
    </row>
    <row r="88" spans="1:7" ht="15">
      <c r="A88" s="91" t="s">
        <v>837</v>
      </c>
      <c r="B88" s="91">
        <v>3</v>
      </c>
      <c r="C88" s="133">
        <v>0.007785258508551237</v>
      </c>
      <c r="D88" s="91" t="s">
        <v>577</v>
      </c>
      <c r="E88" s="91" t="b">
        <v>0</v>
      </c>
      <c r="F88" s="91" t="b">
        <v>0</v>
      </c>
      <c r="G88" s="91" t="b">
        <v>0</v>
      </c>
    </row>
    <row r="89" spans="1:7" ht="15">
      <c r="A89" s="91" t="s">
        <v>838</v>
      </c>
      <c r="B89" s="91">
        <v>3</v>
      </c>
      <c r="C89" s="133">
        <v>0.007785258508551237</v>
      </c>
      <c r="D89" s="91" t="s">
        <v>577</v>
      </c>
      <c r="E89" s="91" t="b">
        <v>0</v>
      </c>
      <c r="F89" s="91" t="b">
        <v>0</v>
      </c>
      <c r="G89" s="91" t="b">
        <v>0</v>
      </c>
    </row>
    <row r="90" spans="1:7" ht="15">
      <c r="A90" s="91" t="s">
        <v>839</v>
      </c>
      <c r="B90" s="91">
        <v>3</v>
      </c>
      <c r="C90" s="133">
        <v>0.007785258508551237</v>
      </c>
      <c r="D90" s="91" t="s">
        <v>577</v>
      </c>
      <c r="E90" s="91" t="b">
        <v>0</v>
      </c>
      <c r="F90" s="91" t="b">
        <v>0</v>
      </c>
      <c r="G90" s="91" t="b">
        <v>0</v>
      </c>
    </row>
    <row r="91" spans="1:7" ht="15">
      <c r="A91" s="91" t="s">
        <v>840</v>
      </c>
      <c r="B91" s="91">
        <v>3</v>
      </c>
      <c r="C91" s="133">
        <v>0.007785258508551237</v>
      </c>
      <c r="D91" s="91" t="s">
        <v>577</v>
      </c>
      <c r="E91" s="91" t="b">
        <v>0</v>
      </c>
      <c r="F91" s="91" t="b">
        <v>0</v>
      </c>
      <c r="G91" s="91" t="b">
        <v>0</v>
      </c>
    </row>
    <row r="92" spans="1:7" ht="15">
      <c r="A92" s="91" t="s">
        <v>841</v>
      </c>
      <c r="B92" s="91">
        <v>3</v>
      </c>
      <c r="C92" s="133">
        <v>0.007785258508551237</v>
      </c>
      <c r="D92" s="91" t="s">
        <v>577</v>
      </c>
      <c r="E92" s="91" t="b">
        <v>0</v>
      </c>
      <c r="F92" s="91" t="b">
        <v>0</v>
      </c>
      <c r="G92" s="91" t="b">
        <v>0</v>
      </c>
    </row>
    <row r="93" spans="1:7" ht="15">
      <c r="A93" s="91" t="s">
        <v>216</v>
      </c>
      <c r="B93" s="91">
        <v>3</v>
      </c>
      <c r="C93" s="133">
        <v>0.007785258508551237</v>
      </c>
      <c r="D93" s="91" t="s">
        <v>577</v>
      </c>
      <c r="E93" s="91" t="b">
        <v>0</v>
      </c>
      <c r="F93" s="91" t="b">
        <v>0</v>
      </c>
      <c r="G93" s="91" t="b">
        <v>0</v>
      </c>
    </row>
    <row r="94" spans="1:7" ht="15">
      <c r="A94" s="91" t="s">
        <v>842</v>
      </c>
      <c r="B94" s="91">
        <v>3</v>
      </c>
      <c r="C94" s="133">
        <v>0.007785258508551237</v>
      </c>
      <c r="D94" s="91" t="s">
        <v>577</v>
      </c>
      <c r="E94" s="91" t="b">
        <v>0</v>
      </c>
      <c r="F94" s="91" t="b">
        <v>0</v>
      </c>
      <c r="G94" s="91" t="b">
        <v>0</v>
      </c>
    </row>
    <row r="95" spans="1:7" ht="15">
      <c r="A95" s="91" t="s">
        <v>843</v>
      </c>
      <c r="B95" s="91">
        <v>3</v>
      </c>
      <c r="C95" s="133">
        <v>0.007785258508551237</v>
      </c>
      <c r="D95" s="91" t="s">
        <v>577</v>
      </c>
      <c r="E95" s="91" t="b">
        <v>0</v>
      </c>
      <c r="F95" s="91" t="b">
        <v>0</v>
      </c>
      <c r="G95" s="91" t="b">
        <v>0</v>
      </c>
    </row>
    <row r="96" spans="1:7" ht="15">
      <c r="A96" s="91" t="s">
        <v>218</v>
      </c>
      <c r="B96" s="91">
        <v>2</v>
      </c>
      <c r="C96" s="133">
        <v>0.008226228529649353</v>
      </c>
      <c r="D96" s="91" t="s">
        <v>577</v>
      </c>
      <c r="E96" s="91" t="b">
        <v>0</v>
      </c>
      <c r="F96" s="91" t="b">
        <v>0</v>
      </c>
      <c r="G96" s="91" t="b">
        <v>0</v>
      </c>
    </row>
    <row r="97" spans="1:7" ht="15">
      <c r="A97" s="91" t="s">
        <v>849</v>
      </c>
      <c r="B97" s="91">
        <v>2</v>
      </c>
      <c r="C97" s="133">
        <v>0.008226228529649353</v>
      </c>
      <c r="D97" s="91" t="s">
        <v>577</v>
      </c>
      <c r="E97" s="91" t="b">
        <v>0</v>
      </c>
      <c r="F97" s="91" t="b">
        <v>0</v>
      </c>
      <c r="G97" s="91" t="b">
        <v>0</v>
      </c>
    </row>
    <row r="98" spans="1:7" ht="15">
      <c r="A98" s="91" t="s">
        <v>850</v>
      </c>
      <c r="B98" s="91">
        <v>2</v>
      </c>
      <c r="C98" s="133">
        <v>0.008226228529649353</v>
      </c>
      <c r="D98" s="91" t="s">
        <v>577</v>
      </c>
      <c r="E98" s="91" t="b">
        <v>0</v>
      </c>
      <c r="F98" s="91" t="b">
        <v>0</v>
      </c>
      <c r="G98" s="91" t="b">
        <v>0</v>
      </c>
    </row>
    <row r="99" spans="1:7" ht="15">
      <c r="A99" s="91" t="s">
        <v>851</v>
      </c>
      <c r="B99" s="91">
        <v>2</v>
      </c>
      <c r="C99" s="133">
        <v>0.008226228529649353</v>
      </c>
      <c r="D99" s="91" t="s">
        <v>577</v>
      </c>
      <c r="E99" s="91" t="b">
        <v>0</v>
      </c>
      <c r="F99" s="91" t="b">
        <v>0</v>
      </c>
      <c r="G99" s="91" t="b">
        <v>0</v>
      </c>
    </row>
    <row r="100" spans="1:7" ht="15">
      <c r="A100" s="91" t="s">
        <v>852</v>
      </c>
      <c r="B100" s="91">
        <v>2</v>
      </c>
      <c r="C100" s="133">
        <v>0.008226228529649353</v>
      </c>
      <c r="D100" s="91" t="s">
        <v>577</v>
      </c>
      <c r="E100" s="91" t="b">
        <v>0</v>
      </c>
      <c r="F100" s="91" t="b">
        <v>0</v>
      </c>
      <c r="G100" s="91" t="b">
        <v>0</v>
      </c>
    </row>
    <row r="101" spans="1:7" ht="15">
      <c r="A101" s="91" t="s">
        <v>231</v>
      </c>
      <c r="B101" s="91">
        <v>2</v>
      </c>
      <c r="C101" s="133">
        <v>0.008226228529649353</v>
      </c>
      <c r="D101" s="91" t="s">
        <v>577</v>
      </c>
      <c r="E101" s="91" t="b">
        <v>0</v>
      </c>
      <c r="F101" s="91" t="b">
        <v>0</v>
      </c>
      <c r="G101" s="91" t="b">
        <v>0</v>
      </c>
    </row>
    <row r="102" spans="1:7" ht="15">
      <c r="A102" s="91" t="s">
        <v>853</v>
      </c>
      <c r="B102" s="91">
        <v>2</v>
      </c>
      <c r="C102" s="133">
        <v>0.008226228529649353</v>
      </c>
      <c r="D102" s="91" t="s">
        <v>577</v>
      </c>
      <c r="E102" s="91" t="b">
        <v>0</v>
      </c>
      <c r="F102" s="91" t="b">
        <v>0</v>
      </c>
      <c r="G102" s="91" t="b">
        <v>0</v>
      </c>
    </row>
    <row r="103" spans="1:7" ht="15">
      <c r="A103" s="91" t="s">
        <v>854</v>
      </c>
      <c r="B103" s="91">
        <v>2</v>
      </c>
      <c r="C103" s="133">
        <v>0.008226228529649353</v>
      </c>
      <c r="D103" s="91" t="s">
        <v>577</v>
      </c>
      <c r="E103" s="91" t="b">
        <v>0</v>
      </c>
      <c r="F103" s="91" t="b">
        <v>0</v>
      </c>
      <c r="G103" s="91" t="b">
        <v>0</v>
      </c>
    </row>
    <row r="104" spans="1:7" ht="15">
      <c r="A104" s="91" t="s">
        <v>855</v>
      </c>
      <c r="B104" s="91">
        <v>2</v>
      </c>
      <c r="C104" s="133">
        <v>0.008226228529649353</v>
      </c>
      <c r="D104" s="91" t="s">
        <v>577</v>
      </c>
      <c r="E104" s="91" t="b">
        <v>0</v>
      </c>
      <c r="F104" s="91" t="b">
        <v>0</v>
      </c>
      <c r="G104" s="91" t="b">
        <v>0</v>
      </c>
    </row>
    <row r="105" spans="1:7" ht="15">
      <c r="A105" s="91" t="s">
        <v>672</v>
      </c>
      <c r="B105" s="91">
        <v>5</v>
      </c>
      <c r="C105" s="133">
        <v>0</v>
      </c>
      <c r="D105" s="91" t="s">
        <v>578</v>
      </c>
      <c r="E105" s="91" t="b">
        <v>0</v>
      </c>
      <c r="F105" s="91" t="b">
        <v>0</v>
      </c>
      <c r="G105" s="91" t="b">
        <v>0</v>
      </c>
    </row>
    <row r="106" spans="1:7" ht="15">
      <c r="A106" s="91" t="s">
        <v>671</v>
      </c>
      <c r="B106" s="91">
        <v>5</v>
      </c>
      <c r="C106" s="133">
        <v>0</v>
      </c>
      <c r="D106" s="91" t="s">
        <v>578</v>
      </c>
      <c r="E106" s="91" t="b">
        <v>0</v>
      </c>
      <c r="F106" s="91" t="b">
        <v>0</v>
      </c>
      <c r="G106" s="91" t="b">
        <v>0</v>
      </c>
    </row>
    <row r="107" spans="1:7" ht="15">
      <c r="A107" s="91" t="s">
        <v>692</v>
      </c>
      <c r="B107" s="91">
        <v>3</v>
      </c>
      <c r="C107" s="133">
        <v>0.02218487496163564</v>
      </c>
      <c r="D107" s="91" t="s">
        <v>578</v>
      </c>
      <c r="E107" s="91" t="b">
        <v>0</v>
      </c>
      <c r="F107" s="91" t="b">
        <v>0</v>
      </c>
      <c r="G107" s="91" t="b">
        <v>0</v>
      </c>
    </row>
    <row r="108" spans="1:7" ht="15">
      <c r="A108" s="91" t="s">
        <v>226</v>
      </c>
      <c r="B108" s="91">
        <v>2</v>
      </c>
      <c r="C108" s="133">
        <v>0.026529333911469173</v>
      </c>
      <c r="D108" s="91" t="s">
        <v>578</v>
      </c>
      <c r="E108" s="91" t="b">
        <v>0</v>
      </c>
      <c r="F108" s="91" t="b">
        <v>0</v>
      </c>
      <c r="G108" s="91" t="b">
        <v>0</v>
      </c>
    </row>
    <row r="109" spans="1:7" ht="15">
      <c r="A109" s="91" t="s">
        <v>693</v>
      </c>
      <c r="B109" s="91">
        <v>2</v>
      </c>
      <c r="C109" s="133">
        <v>0.026529333911469173</v>
      </c>
      <c r="D109" s="91" t="s">
        <v>578</v>
      </c>
      <c r="E109" s="91" t="b">
        <v>0</v>
      </c>
      <c r="F109" s="91" t="b">
        <v>0</v>
      </c>
      <c r="G109" s="91" t="b">
        <v>0</v>
      </c>
    </row>
    <row r="110" spans="1:7" ht="15">
      <c r="A110" s="91" t="s">
        <v>694</v>
      </c>
      <c r="B110" s="91">
        <v>2</v>
      </c>
      <c r="C110" s="133">
        <v>0.026529333911469173</v>
      </c>
      <c r="D110" s="91" t="s">
        <v>578</v>
      </c>
      <c r="E110" s="91" t="b">
        <v>0</v>
      </c>
      <c r="F110" s="91" t="b">
        <v>0</v>
      </c>
      <c r="G110" s="91" t="b">
        <v>0</v>
      </c>
    </row>
    <row r="111" spans="1:7" ht="15">
      <c r="A111" s="91" t="s">
        <v>695</v>
      </c>
      <c r="B111" s="91">
        <v>2</v>
      </c>
      <c r="C111" s="133">
        <v>0.026529333911469173</v>
      </c>
      <c r="D111" s="91" t="s">
        <v>578</v>
      </c>
      <c r="E111" s="91" t="b">
        <v>0</v>
      </c>
      <c r="F111" s="91" t="b">
        <v>0</v>
      </c>
      <c r="G111" s="91" t="b">
        <v>0</v>
      </c>
    </row>
    <row r="112" spans="1:7" ht="15">
      <c r="A112" s="91" t="s">
        <v>673</v>
      </c>
      <c r="B112" s="91">
        <v>4</v>
      </c>
      <c r="C112" s="133">
        <v>0</v>
      </c>
      <c r="D112" s="91" t="s">
        <v>579</v>
      </c>
      <c r="E112" s="91" t="b">
        <v>0</v>
      </c>
      <c r="F112" s="91" t="b">
        <v>0</v>
      </c>
      <c r="G112" s="91" t="b">
        <v>0</v>
      </c>
    </row>
    <row r="113" spans="1:7" ht="15">
      <c r="A113" s="91" t="s">
        <v>697</v>
      </c>
      <c r="B113" s="91">
        <v>2</v>
      </c>
      <c r="C113" s="133">
        <v>0</v>
      </c>
      <c r="D113" s="91" t="s">
        <v>579</v>
      </c>
      <c r="E113" s="91" t="b">
        <v>0</v>
      </c>
      <c r="F113" s="91" t="b">
        <v>0</v>
      </c>
      <c r="G113" s="91" t="b">
        <v>0</v>
      </c>
    </row>
    <row r="114" spans="1:7" ht="15">
      <c r="A114" s="91" t="s">
        <v>671</v>
      </c>
      <c r="B114" s="91">
        <v>2</v>
      </c>
      <c r="C114" s="133">
        <v>0</v>
      </c>
      <c r="D114" s="91" t="s">
        <v>580</v>
      </c>
      <c r="E114" s="91" t="b">
        <v>0</v>
      </c>
      <c r="F114" s="91" t="b">
        <v>0</v>
      </c>
      <c r="G114" s="91" t="b">
        <v>0</v>
      </c>
    </row>
    <row r="115" spans="1:7" ht="15">
      <c r="A115" s="91" t="s">
        <v>672</v>
      </c>
      <c r="B115" s="91">
        <v>2</v>
      </c>
      <c r="C115" s="133">
        <v>0</v>
      </c>
      <c r="D115" s="91" t="s">
        <v>580</v>
      </c>
      <c r="E115" s="91" t="b">
        <v>0</v>
      </c>
      <c r="F115" s="91" t="b">
        <v>0</v>
      </c>
      <c r="G115" s="91" t="b">
        <v>0</v>
      </c>
    </row>
    <row r="116" spans="1:7" ht="15">
      <c r="A116" s="91" t="s">
        <v>232</v>
      </c>
      <c r="B116" s="91">
        <v>2</v>
      </c>
      <c r="C116" s="133">
        <v>0</v>
      </c>
      <c r="D116" s="91" t="s">
        <v>581</v>
      </c>
      <c r="E116" s="91" t="b">
        <v>0</v>
      </c>
      <c r="F116" s="91" t="b">
        <v>0</v>
      </c>
      <c r="G116" s="91" t="b">
        <v>0</v>
      </c>
    </row>
    <row r="117" spans="1:7" ht="15">
      <c r="A117" s="91" t="s">
        <v>700</v>
      </c>
      <c r="B117" s="91">
        <v>2</v>
      </c>
      <c r="C117" s="133">
        <v>0</v>
      </c>
      <c r="D117" s="91" t="s">
        <v>581</v>
      </c>
      <c r="E117" s="91" t="b">
        <v>0</v>
      </c>
      <c r="F117" s="91" t="b">
        <v>0</v>
      </c>
      <c r="G117"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866</v>
      </c>
      <c r="B1" s="13" t="s">
        <v>867</v>
      </c>
      <c r="C1" s="13" t="s">
        <v>860</v>
      </c>
      <c r="D1" s="13" t="s">
        <v>861</v>
      </c>
      <c r="E1" s="13" t="s">
        <v>868</v>
      </c>
      <c r="F1" s="13" t="s">
        <v>144</v>
      </c>
      <c r="G1" s="13" t="s">
        <v>869</v>
      </c>
      <c r="H1" s="13" t="s">
        <v>870</v>
      </c>
      <c r="I1" s="13" t="s">
        <v>871</v>
      </c>
      <c r="J1" s="13" t="s">
        <v>872</v>
      </c>
      <c r="K1" s="13" t="s">
        <v>873</v>
      </c>
      <c r="L1" s="13" t="s">
        <v>874</v>
      </c>
    </row>
    <row r="2" spans="1:12" ht="15">
      <c r="A2" s="91" t="s">
        <v>672</v>
      </c>
      <c r="B2" s="91" t="s">
        <v>671</v>
      </c>
      <c r="C2" s="91">
        <v>4</v>
      </c>
      <c r="D2" s="133">
        <v>0.0095097959773608</v>
      </c>
      <c r="E2" s="133">
        <v>0.7845380490450442</v>
      </c>
      <c r="F2" s="91" t="s">
        <v>862</v>
      </c>
      <c r="G2" s="91" t="b">
        <v>0</v>
      </c>
      <c r="H2" s="91" t="b">
        <v>0</v>
      </c>
      <c r="I2" s="91" t="b">
        <v>0</v>
      </c>
      <c r="J2" s="91" t="b">
        <v>0</v>
      </c>
      <c r="K2" s="91" t="b">
        <v>0</v>
      </c>
      <c r="L2" s="91" t="b">
        <v>0</v>
      </c>
    </row>
    <row r="3" spans="1:12" ht="15">
      <c r="A3" s="91" t="s">
        <v>686</v>
      </c>
      <c r="B3" s="91" t="s">
        <v>687</v>
      </c>
      <c r="C3" s="91">
        <v>4</v>
      </c>
      <c r="D3" s="133">
        <v>0.0095097959773608</v>
      </c>
      <c r="E3" s="133">
        <v>1.8356905714924256</v>
      </c>
      <c r="F3" s="91" t="s">
        <v>862</v>
      </c>
      <c r="G3" s="91" t="b">
        <v>0</v>
      </c>
      <c r="H3" s="91" t="b">
        <v>0</v>
      </c>
      <c r="I3" s="91" t="b">
        <v>0</v>
      </c>
      <c r="J3" s="91" t="b">
        <v>0</v>
      </c>
      <c r="K3" s="91" t="b">
        <v>0</v>
      </c>
      <c r="L3" s="91" t="b">
        <v>0</v>
      </c>
    </row>
    <row r="4" spans="1:12" ht="15">
      <c r="A4" s="91" t="s">
        <v>688</v>
      </c>
      <c r="B4" s="91" t="s">
        <v>689</v>
      </c>
      <c r="C4" s="91">
        <v>3</v>
      </c>
      <c r="D4" s="133">
        <v>0.008407232050452232</v>
      </c>
      <c r="E4" s="133">
        <v>1.9606293081007256</v>
      </c>
      <c r="F4" s="91" t="s">
        <v>862</v>
      </c>
      <c r="G4" s="91" t="b">
        <v>0</v>
      </c>
      <c r="H4" s="91" t="b">
        <v>0</v>
      </c>
      <c r="I4" s="91" t="b">
        <v>0</v>
      </c>
      <c r="J4" s="91" t="b">
        <v>0</v>
      </c>
      <c r="K4" s="91" t="b">
        <v>0</v>
      </c>
      <c r="L4" s="91" t="b">
        <v>0</v>
      </c>
    </row>
    <row r="5" spans="1:12" ht="15">
      <c r="A5" s="91" t="s">
        <v>689</v>
      </c>
      <c r="B5" s="91" t="s">
        <v>690</v>
      </c>
      <c r="C5" s="91">
        <v>3</v>
      </c>
      <c r="D5" s="133">
        <v>0.008407232050452232</v>
      </c>
      <c r="E5" s="133">
        <v>1.9606293081007256</v>
      </c>
      <c r="F5" s="91" t="s">
        <v>862</v>
      </c>
      <c r="G5" s="91" t="b">
        <v>0</v>
      </c>
      <c r="H5" s="91" t="b">
        <v>0</v>
      </c>
      <c r="I5" s="91" t="b">
        <v>0</v>
      </c>
      <c r="J5" s="91" t="b">
        <v>0</v>
      </c>
      <c r="K5" s="91" t="b">
        <v>0</v>
      </c>
      <c r="L5" s="91" t="b">
        <v>0</v>
      </c>
    </row>
    <row r="6" spans="1:12" ht="15">
      <c r="A6" s="91" t="s">
        <v>690</v>
      </c>
      <c r="B6" s="91" t="s">
        <v>837</v>
      </c>
      <c r="C6" s="91">
        <v>3</v>
      </c>
      <c r="D6" s="133">
        <v>0.008407232050452232</v>
      </c>
      <c r="E6" s="133">
        <v>1.9606293081007256</v>
      </c>
      <c r="F6" s="91" t="s">
        <v>862</v>
      </c>
      <c r="G6" s="91" t="b">
        <v>0</v>
      </c>
      <c r="H6" s="91" t="b">
        <v>0</v>
      </c>
      <c r="I6" s="91" t="b">
        <v>0</v>
      </c>
      <c r="J6" s="91" t="b">
        <v>0</v>
      </c>
      <c r="K6" s="91" t="b">
        <v>0</v>
      </c>
      <c r="L6" s="91" t="b">
        <v>0</v>
      </c>
    </row>
    <row r="7" spans="1:12" ht="15">
      <c r="A7" s="91" t="s">
        <v>837</v>
      </c>
      <c r="B7" s="91" t="s">
        <v>672</v>
      </c>
      <c r="C7" s="91">
        <v>3</v>
      </c>
      <c r="D7" s="133">
        <v>0.008407232050452232</v>
      </c>
      <c r="E7" s="133">
        <v>1.358569316772763</v>
      </c>
      <c r="F7" s="91" t="s">
        <v>862</v>
      </c>
      <c r="G7" s="91" t="b">
        <v>0</v>
      </c>
      <c r="H7" s="91" t="b">
        <v>0</v>
      </c>
      <c r="I7" s="91" t="b">
        <v>0</v>
      </c>
      <c r="J7" s="91" t="b">
        <v>0</v>
      </c>
      <c r="K7" s="91" t="b">
        <v>0</v>
      </c>
      <c r="L7" s="91" t="b">
        <v>0</v>
      </c>
    </row>
    <row r="8" spans="1:12" ht="15">
      <c r="A8" s="91" t="s">
        <v>672</v>
      </c>
      <c r="B8" s="91" t="s">
        <v>838</v>
      </c>
      <c r="C8" s="91">
        <v>3</v>
      </c>
      <c r="D8" s="133">
        <v>0.008407232050452232</v>
      </c>
      <c r="E8" s="133">
        <v>1.358569316772763</v>
      </c>
      <c r="F8" s="91" t="s">
        <v>862</v>
      </c>
      <c r="G8" s="91" t="b">
        <v>0</v>
      </c>
      <c r="H8" s="91" t="b">
        <v>0</v>
      </c>
      <c r="I8" s="91" t="b">
        <v>0</v>
      </c>
      <c r="J8" s="91" t="b">
        <v>0</v>
      </c>
      <c r="K8" s="91" t="b">
        <v>0</v>
      </c>
      <c r="L8" s="91" t="b">
        <v>0</v>
      </c>
    </row>
    <row r="9" spans="1:12" ht="15">
      <c r="A9" s="91" t="s">
        <v>838</v>
      </c>
      <c r="B9" s="91" t="s">
        <v>839</v>
      </c>
      <c r="C9" s="91">
        <v>3</v>
      </c>
      <c r="D9" s="133">
        <v>0.008407232050452232</v>
      </c>
      <c r="E9" s="133">
        <v>1.9606293081007256</v>
      </c>
      <c r="F9" s="91" t="s">
        <v>862</v>
      </c>
      <c r="G9" s="91" t="b">
        <v>0</v>
      </c>
      <c r="H9" s="91" t="b">
        <v>0</v>
      </c>
      <c r="I9" s="91" t="b">
        <v>0</v>
      </c>
      <c r="J9" s="91" t="b">
        <v>0</v>
      </c>
      <c r="K9" s="91" t="b">
        <v>0</v>
      </c>
      <c r="L9" s="91" t="b">
        <v>0</v>
      </c>
    </row>
    <row r="10" spans="1:12" ht="15">
      <c r="A10" s="91" t="s">
        <v>839</v>
      </c>
      <c r="B10" s="91" t="s">
        <v>840</v>
      </c>
      <c r="C10" s="91">
        <v>3</v>
      </c>
      <c r="D10" s="133">
        <v>0.008407232050452232</v>
      </c>
      <c r="E10" s="133">
        <v>1.9606293081007256</v>
      </c>
      <c r="F10" s="91" t="s">
        <v>862</v>
      </c>
      <c r="G10" s="91" t="b">
        <v>0</v>
      </c>
      <c r="H10" s="91" t="b">
        <v>0</v>
      </c>
      <c r="I10" s="91" t="b">
        <v>0</v>
      </c>
      <c r="J10" s="91" t="b">
        <v>0</v>
      </c>
      <c r="K10" s="91" t="b">
        <v>0</v>
      </c>
      <c r="L10" s="91" t="b">
        <v>0</v>
      </c>
    </row>
    <row r="11" spans="1:12" ht="15">
      <c r="A11" s="91" t="s">
        <v>840</v>
      </c>
      <c r="B11" s="91" t="s">
        <v>841</v>
      </c>
      <c r="C11" s="91">
        <v>3</v>
      </c>
      <c r="D11" s="133">
        <v>0.008407232050452232</v>
      </c>
      <c r="E11" s="133">
        <v>1.9606293081007256</v>
      </c>
      <c r="F11" s="91" t="s">
        <v>862</v>
      </c>
      <c r="G11" s="91" t="b">
        <v>0</v>
      </c>
      <c r="H11" s="91" t="b">
        <v>0</v>
      </c>
      <c r="I11" s="91" t="b">
        <v>0</v>
      </c>
      <c r="J11" s="91" t="b">
        <v>0</v>
      </c>
      <c r="K11" s="91" t="b">
        <v>0</v>
      </c>
      <c r="L11" s="91" t="b">
        <v>0</v>
      </c>
    </row>
    <row r="12" spans="1:12" ht="15">
      <c r="A12" s="91" t="s">
        <v>841</v>
      </c>
      <c r="B12" s="91" t="s">
        <v>216</v>
      </c>
      <c r="C12" s="91">
        <v>3</v>
      </c>
      <c r="D12" s="133">
        <v>0.008407232050452232</v>
      </c>
      <c r="E12" s="133">
        <v>1.9606293081007256</v>
      </c>
      <c r="F12" s="91" t="s">
        <v>862</v>
      </c>
      <c r="G12" s="91" t="b">
        <v>0</v>
      </c>
      <c r="H12" s="91" t="b">
        <v>0</v>
      </c>
      <c r="I12" s="91" t="b">
        <v>0</v>
      </c>
      <c r="J12" s="91" t="b">
        <v>0</v>
      </c>
      <c r="K12" s="91" t="b">
        <v>0</v>
      </c>
      <c r="L12" s="91" t="b">
        <v>0</v>
      </c>
    </row>
    <row r="13" spans="1:12" ht="15">
      <c r="A13" s="91" t="s">
        <v>216</v>
      </c>
      <c r="B13" s="91" t="s">
        <v>219</v>
      </c>
      <c r="C13" s="91">
        <v>3</v>
      </c>
      <c r="D13" s="133">
        <v>0.008407232050452232</v>
      </c>
      <c r="E13" s="133">
        <v>1.7387805584843692</v>
      </c>
      <c r="F13" s="91" t="s">
        <v>862</v>
      </c>
      <c r="G13" s="91" t="b">
        <v>0</v>
      </c>
      <c r="H13" s="91" t="b">
        <v>0</v>
      </c>
      <c r="I13" s="91" t="b">
        <v>0</v>
      </c>
      <c r="J13" s="91" t="b">
        <v>0</v>
      </c>
      <c r="K13" s="91" t="b">
        <v>0</v>
      </c>
      <c r="L13" s="91" t="b">
        <v>0</v>
      </c>
    </row>
    <row r="14" spans="1:12" ht="15">
      <c r="A14" s="91" t="s">
        <v>219</v>
      </c>
      <c r="B14" s="91" t="s">
        <v>686</v>
      </c>
      <c r="C14" s="91">
        <v>3</v>
      </c>
      <c r="D14" s="133">
        <v>0.008407232050452232</v>
      </c>
      <c r="E14" s="133">
        <v>1.7107518348841257</v>
      </c>
      <c r="F14" s="91" t="s">
        <v>862</v>
      </c>
      <c r="G14" s="91" t="b">
        <v>0</v>
      </c>
      <c r="H14" s="91" t="b">
        <v>0</v>
      </c>
      <c r="I14" s="91" t="b">
        <v>0</v>
      </c>
      <c r="J14" s="91" t="b">
        <v>0</v>
      </c>
      <c r="K14" s="91" t="b">
        <v>0</v>
      </c>
      <c r="L14" s="91" t="b">
        <v>0</v>
      </c>
    </row>
    <row r="15" spans="1:12" ht="15">
      <c r="A15" s="91" t="s">
        <v>687</v>
      </c>
      <c r="B15" s="91" t="s">
        <v>674</v>
      </c>
      <c r="C15" s="91">
        <v>3</v>
      </c>
      <c r="D15" s="133">
        <v>0.008407232050452232</v>
      </c>
      <c r="E15" s="133">
        <v>1.6138418218760693</v>
      </c>
      <c r="F15" s="91" t="s">
        <v>862</v>
      </c>
      <c r="G15" s="91" t="b">
        <v>0</v>
      </c>
      <c r="H15" s="91" t="b">
        <v>0</v>
      </c>
      <c r="I15" s="91" t="b">
        <v>0</v>
      </c>
      <c r="J15" s="91" t="b">
        <v>0</v>
      </c>
      <c r="K15" s="91" t="b">
        <v>0</v>
      </c>
      <c r="L15" s="91" t="b">
        <v>0</v>
      </c>
    </row>
    <row r="16" spans="1:12" ht="15">
      <c r="A16" s="91" t="s">
        <v>674</v>
      </c>
      <c r="B16" s="91" t="s">
        <v>671</v>
      </c>
      <c r="C16" s="91">
        <v>3</v>
      </c>
      <c r="D16" s="133">
        <v>0.008407232050452232</v>
      </c>
      <c r="E16" s="133">
        <v>1.0398105541483504</v>
      </c>
      <c r="F16" s="91" t="s">
        <v>862</v>
      </c>
      <c r="G16" s="91" t="b">
        <v>0</v>
      </c>
      <c r="H16" s="91" t="b">
        <v>0</v>
      </c>
      <c r="I16" s="91" t="b">
        <v>0</v>
      </c>
      <c r="J16" s="91" t="b">
        <v>0</v>
      </c>
      <c r="K16" s="91" t="b">
        <v>0</v>
      </c>
      <c r="L16" s="91" t="b">
        <v>0</v>
      </c>
    </row>
    <row r="17" spans="1:12" ht="15">
      <c r="A17" s="91" t="s">
        <v>671</v>
      </c>
      <c r="B17" s="91" t="s">
        <v>842</v>
      </c>
      <c r="C17" s="91">
        <v>3</v>
      </c>
      <c r="D17" s="133">
        <v>0.008407232050452232</v>
      </c>
      <c r="E17" s="133">
        <v>1.29162252714215</v>
      </c>
      <c r="F17" s="91" t="s">
        <v>862</v>
      </c>
      <c r="G17" s="91" t="b">
        <v>0</v>
      </c>
      <c r="H17" s="91" t="b">
        <v>0</v>
      </c>
      <c r="I17" s="91" t="b">
        <v>0</v>
      </c>
      <c r="J17" s="91" t="b">
        <v>0</v>
      </c>
      <c r="K17" s="91" t="b">
        <v>0</v>
      </c>
      <c r="L17" s="91" t="b">
        <v>0</v>
      </c>
    </row>
    <row r="18" spans="1:12" ht="15">
      <c r="A18" s="91" t="s">
        <v>678</v>
      </c>
      <c r="B18" s="91" t="s">
        <v>676</v>
      </c>
      <c r="C18" s="91">
        <v>2</v>
      </c>
      <c r="D18" s="133">
        <v>0.006802721088435374</v>
      </c>
      <c r="E18" s="133">
        <v>1.9606293081007256</v>
      </c>
      <c r="F18" s="91" t="s">
        <v>862</v>
      </c>
      <c r="G18" s="91" t="b">
        <v>0</v>
      </c>
      <c r="H18" s="91" t="b">
        <v>0</v>
      </c>
      <c r="I18" s="91" t="b">
        <v>0</v>
      </c>
      <c r="J18" s="91" t="b">
        <v>0</v>
      </c>
      <c r="K18" s="91" t="b">
        <v>0</v>
      </c>
      <c r="L18" s="91" t="b">
        <v>0</v>
      </c>
    </row>
    <row r="19" spans="1:12" ht="15">
      <c r="A19" s="91" t="s">
        <v>676</v>
      </c>
      <c r="B19" s="91" t="s">
        <v>679</v>
      </c>
      <c r="C19" s="91">
        <v>2</v>
      </c>
      <c r="D19" s="133">
        <v>0.006802721088435374</v>
      </c>
      <c r="E19" s="133">
        <v>1.9606293081007256</v>
      </c>
      <c r="F19" s="91" t="s">
        <v>862</v>
      </c>
      <c r="G19" s="91" t="b">
        <v>0</v>
      </c>
      <c r="H19" s="91" t="b">
        <v>0</v>
      </c>
      <c r="I19" s="91" t="b">
        <v>0</v>
      </c>
      <c r="J19" s="91" t="b">
        <v>0</v>
      </c>
      <c r="K19" s="91" t="b">
        <v>0</v>
      </c>
      <c r="L19" s="91" t="b">
        <v>0</v>
      </c>
    </row>
    <row r="20" spans="1:12" ht="15">
      <c r="A20" s="91" t="s">
        <v>679</v>
      </c>
      <c r="B20" s="91" t="s">
        <v>680</v>
      </c>
      <c r="C20" s="91">
        <v>2</v>
      </c>
      <c r="D20" s="133">
        <v>0.006802721088435374</v>
      </c>
      <c r="E20" s="133">
        <v>2.1367205671564067</v>
      </c>
      <c r="F20" s="91" t="s">
        <v>862</v>
      </c>
      <c r="G20" s="91" t="b">
        <v>0</v>
      </c>
      <c r="H20" s="91" t="b">
        <v>0</v>
      </c>
      <c r="I20" s="91" t="b">
        <v>0</v>
      </c>
      <c r="J20" s="91" t="b">
        <v>0</v>
      </c>
      <c r="K20" s="91" t="b">
        <v>0</v>
      </c>
      <c r="L20" s="91" t="b">
        <v>0</v>
      </c>
    </row>
    <row r="21" spans="1:12" ht="15">
      <c r="A21" s="91" t="s">
        <v>680</v>
      </c>
      <c r="B21" s="91" t="s">
        <v>681</v>
      </c>
      <c r="C21" s="91">
        <v>2</v>
      </c>
      <c r="D21" s="133">
        <v>0.006802721088435374</v>
      </c>
      <c r="E21" s="133">
        <v>2.1367205671564067</v>
      </c>
      <c r="F21" s="91" t="s">
        <v>862</v>
      </c>
      <c r="G21" s="91" t="b">
        <v>0</v>
      </c>
      <c r="H21" s="91" t="b">
        <v>0</v>
      </c>
      <c r="I21" s="91" t="b">
        <v>0</v>
      </c>
      <c r="J21" s="91" t="b">
        <v>1</v>
      </c>
      <c r="K21" s="91" t="b">
        <v>0</v>
      </c>
      <c r="L21" s="91" t="b">
        <v>0</v>
      </c>
    </row>
    <row r="22" spans="1:12" ht="15">
      <c r="A22" s="91" t="s">
        <v>681</v>
      </c>
      <c r="B22" s="91" t="s">
        <v>682</v>
      </c>
      <c r="C22" s="91">
        <v>2</v>
      </c>
      <c r="D22" s="133">
        <v>0.006802721088435374</v>
      </c>
      <c r="E22" s="133">
        <v>2.1367205671564067</v>
      </c>
      <c r="F22" s="91" t="s">
        <v>862</v>
      </c>
      <c r="G22" s="91" t="b">
        <v>1</v>
      </c>
      <c r="H22" s="91" t="b">
        <v>0</v>
      </c>
      <c r="I22" s="91" t="b">
        <v>0</v>
      </c>
      <c r="J22" s="91" t="b">
        <v>0</v>
      </c>
      <c r="K22" s="91" t="b">
        <v>0</v>
      </c>
      <c r="L22" s="91" t="b">
        <v>0</v>
      </c>
    </row>
    <row r="23" spans="1:12" ht="15">
      <c r="A23" s="91" t="s">
        <v>682</v>
      </c>
      <c r="B23" s="91" t="s">
        <v>683</v>
      </c>
      <c r="C23" s="91">
        <v>2</v>
      </c>
      <c r="D23" s="133">
        <v>0.006802721088435374</v>
      </c>
      <c r="E23" s="133">
        <v>2.1367205671564067</v>
      </c>
      <c r="F23" s="91" t="s">
        <v>862</v>
      </c>
      <c r="G23" s="91" t="b">
        <v>0</v>
      </c>
      <c r="H23" s="91" t="b">
        <v>0</v>
      </c>
      <c r="I23" s="91" t="b">
        <v>0</v>
      </c>
      <c r="J23" s="91" t="b">
        <v>0</v>
      </c>
      <c r="K23" s="91" t="b">
        <v>0</v>
      </c>
      <c r="L23" s="91" t="b">
        <v>0</v>
      </c>
    </row>
    <row r="24" spans="1:12" ht="15">
      <c r="A24" s="91" t="s">
        <v>683</v>
      </c>
      <c r="B24" s="91" t="s">
        <v>684</v>
      </c>
      <c r="C24" s="91">
        <v>2</v>
      </c>
      <c r="D24" s="133">
        <v>0.006802721088435374</v>
      </c>
      <c r="E24" s="133">
        <v>2.1367205671564067</v>
      </c>
      <c r="F24" s="91" t="s">
        <v>862</v>
      </c>
      <c r="G24" s="91" t="b">
        <v>0</v>
      </c>
      <c r="H24" s="91" t="b">
        <v>0</v>
      </c>
      <c r="I24" s="91" t="b">
        <v>0</v>
      </c>
      <c r="J24" s="91" t="b">
        <v>0</v>
      </c>
      <c r="K24" s="91" t="b">
        <v>0</v>
      </c>
      <c r="L24" s="91" t="b">
        <v>0</v>
      </c>
    </row>
    <row r="25" spans="1:12" ht="15">
      <c r="A25" s="91" t="s">
        <v>684</v>
      </c>
      <c r="B25" s="91" t="s">
        <v>844</v>
      </c>
      <c r="C25" s="91">
        <v>2</v>
      </c>
      <c r="D25" s="133">
        <v>0.006802721088435374</v>
      </c>
      <c r="E25" s="133">
        <v>2.1367205671564067</v>
      </c>
      <c r="F25" s="91" t="s">
        <v>862</v>
      </c>
      <c r="G25" s="91" t="b">
        <v>0</v>
      </c>
      <c r="H25" s="91" t="b">
        <v>0</v>
      </c>
      <c r="I25" s="91" t="b">
        <v>0</v>
      </c>
      <c r="J25" s="91" t="b">
        <v>0</v>
      </c>
      <c r="K25" s="91" t="b">
        <v>0</v>
      </c>
      <c r="L25" s="91" t="b">
        <v>0</v>
      </c>
    </row>
    <row r="26" spans="1:12" ht="15">
      <c r="A26" s="91" t="s">
        <v>844</v>
      </c>
      <c r="B26" s="91" t="s">
        <v>677</v>
      </c>
      <c r="C26" s="91">
        <v>2</v>
      </c>
      <c r="D26" s="133">
        <v>0.006802721088435374</v>
      </c>
      <c r="E26" s="133">
        <v>1.9606293081007256</v>
      </c>
      <c r="F26" s="91" t="s">
        <v>862</v>
      </c>
      <c r="G26" s="91" t="b">
        <v>0</v>
      </c>
      <c r="H26" s="91" t="b">
        <v>0</v>
      </c>
      <c r="I26" s="91" t="b">
        <v>0</v>
      </c>
      <c r="J26" s="91" t="b">
        <v>0</v>
      </c>
      <c r="K26" s="91" t="b">
        <v>0</v>
      </c>
      <c r="L26" s="91" t="b">
        <v>0</v>
      </c>
    </row>
    <row r="27" spans="1:12" ht="15">
      <c r="A27" s="91" t="s">
        <v>677</v>
      </c>
      <c r="B27" s="91" t="s">
        <v>845</v>
      </c>
      <c r="C27" s="91">
        <v>2</v>
      </c>
      <c r="D27" s="133">
        <v>0.006802721088435374</v>
      </c>
      <c r="E27" s="133">
        <v>1.9606293081007256</v>
      </c>
      <c r="F27" s="91" t="s">
        <v>862</v>
      </c>
      <c r="G27" s="91" t="b">
        <v>0</v>
      </c>
      <c r="H27" s="91" t="b">
        <v>0</v>
      </c>
      <c r="I27" s="91" t="b">
        <v>0</v>
      </c>
      <c r="J27" s="91" t="b">
        <v>0</v>
      </c>
      <c r="K27" s="91" t="b">
        <v>0</v>
      </c>
      <c r="L27" s="91" t="b">
        <v>0</v>
      </c>
    </row>
    <row r="28" spans="1:12" ht="15">
      <c r="A28" s="91" t="s">
        <v>845</v>
      </c>
      <c r="B28" s="91" t="s">
        <v>846</v>
      </c>
      <c r="C28" s="91">
        <v>2</v>
      </c>
      <c r="D28" s="133">
        <v>0.006802721088435374</v>
      </c>
      <c r="E28" s="133">
        <v>2.1367205671564067</v>
      </c>
      <c r="F28" s="91" t="s">
        <v>862</v>
      </c>
      <c r="G28" s="91" t="b">
        <v>0</v>
      </c>
      <c r="H28" s="91" t="b">
        <v>0</v>
      </c>
      <c r="I28" s="91" t="b">
        <v>0</v>
      </c>
      <c r="J28" s="91" t="b">
        <v>0</v>
      </c>
      <c r="K28" s="91" t="b">
        <v>0</v>
      </c>
      <c r="L28" s="91" t="b">
        <v>0</v>
      </c>
    </row>
    <row r="29" spans="1:12" ht="15">
      <c r="A29" s="91" t="s">
        <v>693</v>
      </c>
      <c r="B29" s="91" t="s">
        <v>694</v>
      </c>
      <c r="C29" s="91">
        <v>2</v>
      </c>
      <c r="D29" s="133">
        <v>0.006802721088435374</v>
      </c>
      <c r="E29" s="133">
        <v>2.1367205671564067</v>
      </c>
      <c r="F29" s="91" t="s">
        <v>862</v>
      </c>
      <c r="G29" s="91" t="b">
        <v>0</v>
      </c>
      <c r="H29" s="91" t="b">
        <v>0</v>
      </c>
      <c r="I29" s="91" t="b">
        <v>0</v>
      </c>
      <c r="J29" s="91" t="b">
        <v>0</v>
      </c>
      <c r="K29" s="91" t="b">
        <v>0</v>
      </c>
      <c r="L29" s="91" t="b">
        <v>0</v>
      </c>
    </row>
    <row r="30" spans="1:12" ht="15">
      <c r="A30" s="91" t="s">
        <v>694</v>
      </c>
      <c r="B30" s="91" t="s">
        <v>695</v>
      </c>
      <c r="C30" s="91">
        <v>2</v>
      </c>
      <c r="D30" s="133">
        <v>0.006802721088435374</v>
      </c>
      <c r="E30" s="133">
        <v>2.1367205671564067</v>
      </c>
      <c r="F30" s="91" t="s">
        <v>862</v>
      </c>
      <c r="G30" s="91" t="b">
        <v>0</v>
      </c>
      <c r="H30" s="91" t="b">
        <v>0</v>
      </c>
      <c r="I30" s="91" t="b">
        <v>0</v>
      </c>
      <c r="J30" s="91" t="b">
        <v>0</v>
      </c>
      <c r="K30" s="91" t="b">
        <v>0</v>
      </c>
      <c r="L30" s="91" t="b">
        <v>0</v>
      </c>
    </row>
    <row r="31" spans="1:12" ht="15">
      <c r="A31" s="91" t="s">
        <v>695</v>
      </c>
      <c r="B31" s="91" t="s">
        <v>672</v>
      </c>
      <c r="C31" s="91">
        <v>2</v>
      </c>
      <c r="D31" s="133">
        <v>0.006802721088435374</v>
      </c>
      <c r="E31" s="133">
        <v>1.358569316772763</v>
      </c>
      <c r="F31" s="91" t="s">
        <v>862</v>
      </c>
      <c r="G31" s="91" t="b">
        <v>0</v>
      </c>
      <c r="H31" s="91" t="b">
        <v>0</v>
      </c>
      <c r="I31" s="91" t="b">
        <v>0</v>
      </c>
      <c r="J31" s="91" t="b">
        <v>0</v>
      </c>
      <c r="K31" s="91" t="b">
        <v>0</v>
      </c>
      <c r="L31" s="91" t="b">
        <v>0</v>
      </c>
    </row>
    <row r="32" spans="1:12" ht="15">
      <c r="A32" s="91" t="s">
        <v>671</v>
      </c>
      <c r="B32" s="91" t="s">
        <v>692</v>
      </c>
      <c r="C32" s="91">
        <v>2</v>
      </c>
      <c r="D32" s="133">
        <v>0.006802721088435374</v>
      </c>
      <c r="E32" s="133">
        <v>1.1155312680864686</v>
      </c>
      <c r="F32" s="91" t="s">
        <v>862</v>
      </c>
      <c r="G32" s="91" t="b">
        <v>0</v>
      </c>
      <c r="H32" s="91" t="b">
        <v>0</v>
      </c>
      <c r="I32" s="91" t="b">
        <v>0</v>
      </c>
      <c r="J32" s="91" t="b">
        <v>0</v>
      </c>
      <c r="K32" s="91" t="b">
        <v>0</v>
      </c>
      <c r="L32" s="91" t="b">
        <v>0</v>
      </c>
    </row>
    <row r="33" spans="1:12" ht="15">
      <c r="A33" s="91" t="s">
        <v>218</v>
      </c>
      <c r="B33" s="91" t="s">
        <v>688</v>
      </c>
      <c r="C33" s="91">
        <v>2</v>
      </c>
      <c r="D33" s="133">
        <v>0.006802721088435374</v>
      </c>
      <c r="E33" s="133">
        <v>2.1367205671564067</v>
      </c>
      <c r="F33" s="91" t="s">
        <v>862</v>
      </c>
      <c r="G33" s="91" t="b">
        <v>0</v>
      </c>
      <c r="H33" s="91" t="b">
        <v>0</v>
      </c>
      <c r="I33" s="91" t="b">
        <v>0</v>
      </c>
      <c r="J33" s="91" t="b">
        <v>0</v>
      </c>
      <c r="K33" s="91" t="b">
        <v>0</v>
      </c>
      <c r="L33" s="91" t="b">
        <v>0</v>
      </c>
    </row>
    <row r="34" spans="1:12" ht="15">
      <c r="A34" s="91" t="s">
        <v>849</v>
      </c>
      <c r="B34" s="91" t="s">
        <v>850</v>
      </c>
      <c r="C34" s="91">
        <v>2</v>
      </c>
      <c r="D34" s="133">
        <v>0.006802721088435374</v>
      </c>
      <c r="E34" s="133">
        <v>2.1367205671564067</v>
      </c>
      <c r="F34" s="91" t="s">
        <v>862</v>
      </c>
      <c r="G34" s="91" t="b">
        <v>0</v>
      </c>
      <c r="H34" s="91" t="b">
        <v>0</v>
      </c>
      <c r="I34" s="91" t="b">
        <v>0</v>
      </c>
      <c r="J34" s="91" t="b">
        <v>0</v>
      </c>
      <c r="K34" s="91" t="b">
        <v>0</v>
      </c>
      <c r="L34" s="91" t="b">
        <v>0</v>
      </c>
    </row>
    <row r="35" spans="1:12" ht="15">
      <c r="A35" s="91" t="s">
        <v>850</v>
      </c>
      <c r="B35" s="91" t="s">
        <v>851</v>
      </c>
      <c r="C35" s="91">
        <v>2</v>
      </c>
      <c r="D35" s="133">
        <v>0.006802721088435374</v>
      </c>
      <c r="E35" s="133">
        <v>2.1367205671564067</v>
      </c>
      <c r="F35" s="91" t="s">
        <v>862</v>
      </c>
      <c r="G35" s="91" t="b">
        <v>0</v>
      </c>
      <c r="H35" s="91" t="b">
        <v>0</v>
      </c>
      <c r="I35" s="91" t="b">
        <v>0</v>
      </c>
      <c r="J35" s="91" t="b">
        <v>0</v>
      </c>
      <c r="K35" s="91" t="b">
        <v>0</v>
      </c>
      <c r="L35" s="91" t="b">
        <v>0</v>
      </c>
    </row>
    <row r="36" spans="1:12" ht="15">
      <c r="A36" s="91" t="s">
        <v>851</v>
      </c>
      <c r="B36" s="91" t="s">
        <v>852</v>
      </c>
      <c r="C36" s="91">
        <v>2</v>
      </c>
      <c r="D36" s="133">
        <v>0.006802721088435374</v>
      </c>
      <c r="E36" s="133">
        <v>2.1367205671564067</v>
      </c>
      <c r="F36" s="91" t="s">
        <v>862</v>
      </c>
      <c r="G36" s="91" t="b">
        <v>0</v>
      </c>
      <c r="H36" s="91" t="b">
        <v>0</v>
      </c>
      <c r="I36" s="91" t="b">
        <v>0</v>
      </c>
      <c r="J36" s="91" t="b">
        <v>0</v>
      </c>
      <c r="K36" s="91" t="b">
        <v>0</v>
      </c>
      <c r="L36" s="91" t="b">
        <v>0</v>
      </c>
    </row>
    <row r="37" spans="1:12" ht="15">
      <c r="A37" s="91" t="s">
        <v>852</v>
      </c>
      <c r="B37" s="91" t="s">
        <v>231</v>
      </c>
      <c r="C37" s="91">
        <v>2</v>
      </c>
      <c r="D37" s="133">
        <v>0.006802721088435374</v>
      </c>
      <c r="E37" s="133">
        <v>1.9606293081007256</v>
      </c>
      <c r="F37" s="91" t="s">
        <v>862</v>
      </c>
      <c r="G37" s="91" t="b">
        <v>0</v>
      </c>
      <c r="H37" s="91" t="b">
        <v>0</v>
      </c>
      <c r="I37" s="91" t="b">
        <v>0</v>
      </c>
      <c r="J37" s="91" t="b">
        <v>0</v>
      </c>
      <c r="K37" s="91" t="b">
        <v>0</v>
      </c>
      <c r="L37" s="91" t="b">
        <v>0</v>
      </c>
    </row>
    <row r="38" spans="1:12" ht="15">
      <c r="A38" s="91" t="s">
        <v>231</v>
      </c>
      <c r="B38" s="91" t="s">
        <v>843</v>
      </c>
      <c r="C38" s="91">
        <v>2</v>
      </c>
      <c r="D38" s="133">
        <v>0.006802721088435374</v>
      </c>
      <c r="E38" s="133">
        <v>1.7845380490450442</v>
      </c>
      <c r="F38" s="91" t="s">
        <v>862</v>
      </c>
      <c r="G38" s="91" t="b">
        <v>0</v>
      </c>
      <c r="H38" s="91" t="b">
        <v>0</v>
      </c>
      <c r="I38" s="91" t="b">
        <v>0</v>
      </c>
      <c r="J38" s="91" t="b">
        <v>0</v>
      </c>
      <c r="K38" s="91" t="b">
        <v>0</v>
      </c>
      <c r="L38" s="91" t="b">
        <v>0</v>
      </c>
    </row>
    <row r="39" spans="1:12" ht="15">
      <c r="A39" s="91" t="s">
        <v>843</v>
      </c>
      <c r="B39" s="91" t="s">
        <v>853</v>
      </c>
      <c r="C39" s="91">
        <v>2</v>
      </c>
      <c r="D39" s="133">
        <v>0.006802721088435374</v>
      </c>
      <c r="E39" s="133">
        <v>1.9606293081007256</v>
      </c>
      <c r="F39" s="91" t="s">
        <v>862</v>
      </c>
      <c r="G39" s="91" t="b">
        <v>0</v>
      </c>
      <c r="H39" s="91" t="b">
        <v>0</v>
      </c>
      <c r="I39" s="91" t="b">
        <v>0</v>
      </c>
      <c r="J39" s="91" t="b">
        <v>0</v>
      </c>
      <c r="K39" s="91" t="b">
        <v>0</v>
      </c>
      <c r="L39" s="91" t="b">
        <v>0</v>
      </c>
    </row>
    <row r="40" spans="1:12" ht="15">
      <c r="A40" s="91" t="s">
        <v>853</v>
      </c>
      <c r="B40" s="91" t="s">
        <v>854</v>
      </c>
      <c r="C40" s="91">
        <v>2</v>
      </c>
      <c r="D40" s="133">
        <v>0.006802721088435374</v>
      </c>
      <c r="E40" s="133">
        <v>2.1367205671564067</v>
      </c>
      <c r="F40" s="91" t="s">
        <v>862</v>
      </c>
      <c r="G40" s="91" t="b">
        <v>0</v>
      </c>
      <c r="H40" s="91" t="b">
        <v>0</v>
      </c>
      <c r="I40" s="91" t="b">
        <v>0</v>
      </c>
      <c r="J40" s="91" t="b">
        <v>0</v>
      </c>
      <c r="K40" s="91" t="b">
        <v>0</v>
      </c>
      <c r="L40" s="91" t="b">
        <v>0</v>
      </c>
    </row>
    <row r="41" spans="1:12" ht="15">
      <c r="A41" s="91" t="s">
        <v>854</v>
      </c>
      <c r="B41" s="91" t="s">
        <v>855</v>
      </c>
      <c r="C41" s="91">
        <v>2</v>
      </c>
      <c r="D41" s="133">
        <v>0.006802721088435374</v>
      </c>
      <c r="E41" s="133">
        <v>2.1367205671564067</v>
      </c>
      <c r="F41" s="91" t="s">
        <v>862</v>
      </c>
      <c r="G41" s="91" t="b">
        <v>0</v>
      </c>
      <c r="H41" s="91" t="b">
        <v>0</v>
      </c>
      <c r="I41" s="91" t="b">
        <v>0</v>
      </c>
      <c r="J41" s="91" t="b">
        <v>0</v>
      </c>
      <c r="K41" s="91" t="b">
        <v>0</v>
      </c>
      <c r="L41" s="91" t="b">
        <v>0</v>
      </c>
    </row>
    <row r="42" spans="1:12" ht="15">
      <c r="A42" s="91" t="s">
        <v>855</v>
      </c>
      <c r="B42" s="91" t="s">
        <v>219</v>
      </c>
      <c r="C42" s="91">
        <v>2</v>
      </c>
      <c r="D42" s="133">
        <v>0.006802721088435374</v>
      </c>
      <c r="E42" s="133">
        <v>1.7387805584843692</v>
      </c>
      <c r="F42" s="91" t="s">
        <v>862</v>
      </c>
      <c r="G42" s="91" t="b">
        <v>0</v>
      </c>
      <c r="H42" s="91" t="b">
        <v>0</v>
      </c>
      <c r="I42" s="91" t="b">
        <v>0</v>
      </c>
      <c r="J42" s="91" t="b">
        <v>0</v>
      </c>
      <c r="K42" s="91" t="b">
        <v>0</v>
      </c>
      <c r="L42" s="91" t="b">
        <v>0</v>
      </c>
    </row>
    <row r="43" spans="1:12" ht="15">
      <c r="A43" s="91" t="s">
        <v>856</v>
      </c>
      <c r="B43" s="91" t="s">
        <v>857</v>
      </c>
      <c r="C43" s="91">
        <v>2</v>
      </c>
      <c r="D43" s="133">
        <v>0.008850544188190349</v>
      </c>
      <c r="E43" s="133">
        <v>2.1367205671564067</v>
      </c>
      <c r="F43" s="91" t="s">
        <v>862</v>
      </c>
      <c r="G43" s="91" t="b">
        <v>0</v>
      </c>
      <c r="H43" s="91" t="b">
        <v>0</v>
      </c>
      <c r="I43" s="91" t="b">
        <v>0</v>
      </c>
      <c r="J43" s="91" t="b">
        <v>0</v>
      </c>
      <c r="K43" s="91" t="b">
        <v>0</v>
      </c>
      <c r="L43" s="91" t="b">
        <v>0</v>
      </c>
    </row>
    <row r="44" spans="1:12" ht="15">
      <c r="A44" s="91" t="s">
        <v>857</v>
      </c>
      <c r="B44" s="91" t="s">
        <v>858</v>
      </c>
      <c r="C44" s="91">
        <v>2</v>
      </c>
      <c r="D44" s="133">
        <v>0.008850544188190349</v>
      </c>
      <c r="E44" s="133">
        <v>2.1367205671564067</v>
      </c>
      <c r="F44" s="91" t="s">
        <v>862</v>
      </c>
      <c r="G44" s="91" t="b">
        <v>0</v>
      </c>
      <c r="H44" s="91" t="b">
        <v>0</v>
      </c>
      <c r="I44" s="91" t="b">
        <v>0</v>
      </c>
      <c r="J44" s="91" t="b">
        <v>0</v>
      </c>
      <c r="K44" s="91" t="b">
        <v>0</v>
      </c>
      <c r="L44" s="91" t="b">
        <v>0</v>
      </c>
    </row>
    <row r="45" spans="1:12" ht="15">
      <c r="A45" s="91" t="s">
        <v>678</v>
      </c>
      <c r="B45" s="91" t="s">
        <v>676</v>
      </c>
      <c r="C45" s="91">
        <v>2</v>
      </c>
      <c r="D45" s="133">
        <v>0.005179154678108272</v>
      </c>
      <c r="E45" s="133">
        <v>1.335792101923193</v>
      </c>
      <c r="F45" s="91" t="s">
        <v>576</v>
      </c>
      <c r="G45" s="91" t="b">
        <v>0</v>
      </c>
      <c r="H45" s="91" t="b">
        <v>0</v>
      </c>
      <c r="I45" s="91" t="b">
        <v>0</v>
      </c>
      <c r="J45" s="91" t="b">
        <v>0</v>
      </c>
      <c r="K45" s="91" t="b">
        <v>0</v>
      </c>
      <c r="L45" s="91" t="b">
        <v>0</v>
      </c>
    </row>
    <row r="46" spans="1:12" ht="15">
      <c r="A46" s="91" t="s">
        <v>676</v>
      </c>
      <c r="B46" s="91" t="s">
        <v>679</v>
      </c>
      <c r="C46" s="91">
        <v>2</v>
      </c>
      <c r="D46" s="133">
        <v>0.005179154678108272</v>
      </c>
      <c r="E46" s="133">
        <v>1.335792101923193</v>
      </c>
      <c r="F46" s="91" t="s">
        <v>576</v>
      </c>
      <c r="G46" s="91" t="b">
        <v>0</v>
      </c>
      <c r="H46" s="91" t="b">
        <v>0</v>
      </c>
      <c r="I46" s="91" t="b">
        <v>0</v>
      </c>
      <c r="J46" s="91" t="b">
        <v>0</v>
      </c>
      <c r="K46" s="91" t="b">
        <v>0</v>
      </c>
      <c r="L46" s="91" t="b">
        <v>0</v>
      </c>
    </row>
    <row r="47" spans="1:12" ht="15">
      <c r="A47" s="91" t="s">
        <v>679</v>
      </c>
      <c r="B47" s="91" t="s">
        <v>680</v>
      </c>
      <c r="C47" s="91">
        <v>2</v>
      </c>
      <c r="D47" s="133">
        <v>0.005179154678108272</v>
      </c>
      <c r="E47" s="133">
        <v>1.5118833609788744</v>
      </c>
      <c r="F47" s="91" t="s">
        <v>576</v>
      </c>
      <c r="G47" s="91" t="b">
        <v>0</v>
      </c>
      <c r="H47" s="91" t="b">
        <v>0</v>
      </c>
      <c r="I47" s="91" t="b">
        <v>0</v>
      </c>
      <c r="J47" s="91" t="b">
        <v>0</v>
      </c>
      <c r="K47" s="91" t="b">
        <v>0</v>
      </c>
      <c r="L47" s="91" t="b">
        <v>0</v>
      </c>
    </row>
    <row r="48" spans="1:12" ht="15">
      <c r="A48" s="91" t="s">
        <v>680</v>
      </c>
      <c r="B48" s="91" t="s">
        <v>681</v>
      </c>
      <c r="C48" s="91">
        <v>2</v>
      </c>
      <c r="D48" s="133">
        <v>0.005179154678108272</v>
      </c>
      <c r="E48" s="133">
        <v>1.5118833609788744</v>
      </c>
      <c r="F48" s="91" t="s">
        <v>576</v>
      </c>
      <c r="G48" s="91" t="b">
        <v>0</v>
      </c>
      <c r="H48" s="91" t="b">
        <v>0</v>
      </c>
      <c r="I48" s="91" t="b">
        <v>0</v>
      </c>
      <c r="J48" s="91" t="b">
        <v>1</v>
      </c>
      <c r="K48" s="91" t="b">
        <v>0</v>
      </c>
      <c r="L48" s="91" t="b">
        <v>0</v>
      </c>
    </row>
    <row r="49" spans="1:12" ht="15">
      <c r="A49" s="91" t="s">
        <v>681</v>
      </c>
      <c r="B49" s="91" t="s">
        <v>682</v>
      </c>
      <c r="C49" s="91">
        <v>2</v>
      </c>
      <c r="D49" s="133">
        <v>0.005179154678108272</v>
      </c>
      <c r="E49" s="133">
        <v>1.5118833609788744</v>
      </c>
      <c r="F49" s="91" t="s">
        <v>576</v>
      </c>
      <c r="G49" s="91" t="b">
        <v>1</v>
      </c>
      <c r="H49" s="91" t="b">
        <v>0</v>
      </c>
      <c r="I49" s="91" t="b">
        <v>0</v>
      </c>
      <c r="J49" s="91" t="b">
        <v>0</v>
      </c>
      <c r="K49" s="91" t="b">
        <v>0</v>
      </c>
      <c r="L49" s="91" t="b">
        <v>0</v>
      </c>
    </row>
    <row r="50" spans="1:12" ht="15">
      <c r="A50" s="91" t="s">
        <v>682</v>
      </c>
      <c r="B50" s="91" t="s">
        <v>683</v>
      </c>
      <c r="C50" s="91">
        <v>2</v>
      </c>
      <c r="D50" s="133">
        <v>0.005179154678108272</v>
      </c>
      <c r="E50" s="133">
        <v>1.5118833609788744</v>
      </c>
      <c r="F50" s="91" t="s">
        <v>576</v>
      </c>
      <c r="G50" s="91" t="b">
        <v>0</v>
      </c>
      <c r="H50" s="91" t="b">
        <v>0</v>
      </c>
      <c r="I50" s="91" t="b">
        <v>0</v>
      </c>
      <c r="J50" s="91" t="b">
        <v>0</v>
      </c>
      <c r="K50" s="91" t="b">
        <v>0</v>
      </c>
      <c r="L50" s="91" t="b">
        <v>0</v>
      </c>
    </row>
    <row r="51" spans="1:12" ht="15">
      <c r="A51" s="91" t="s">
        <v>683</v>
      </c>
      <c r="B51" s="91" t="s">
        <v>684</v>
      </c>
      <c r="C51" s="91">
        <v>2</v>
      </c>
      <c r="D51" s="133">
        <v>0.005179154678108272</v>
      </c>
      <c r="E51" s="133">
        <v>1.5118833609788744</v>
      </c>
      <c r="F51" s="91" t="s">
        <v>576</v>
      </c>
      <c r="G51" s="91" t="b">
        <v>0</v>
      </c>
      <c r="H51" s="91" t="b">
        <v>0</v>
      </c>
      <c r="I51" s="91" t="b">
        <v>0</v>
      </c>
      <c r="J51" s="91" t="b">
        <v>0</v>
      </c>
      <c r="K51" s="91" t="b">
        <v>0</v>
      </c>
      <c r="L51" s="91" t="b">
        <v>0</v>
      </c>
    </row>
    <row r="52" spans="1:12" ht="15">
      <c r="A52" s="91" t="s">
        <v>684</v>
      </c>
      <c r="B52" s="91" t="s">
        <v>844</v>
      </c>
      <c r="C52" s="91">
        <v>2</v>
      </c>
      <c r="D52" s="133">
        <v>0.005179154678108272</v>
      </c>
      <c r="E52" s="133">
        <v>1.5118833609788744</v>
      </c>
      <c r="F52" s="91" t="s">
        <v>576</v>
      </c>
      <c r="G52" s="91" t="b">
        <v>0</v>
      </c>
      <c r="H52" s="91" t="b">
        <v>0</v>
      </c>
      <c r="I52" s="91" t="b">
        <v>0</v>
      </c>
      <c r="J52" s="91" t="b">
        <v>0</v>
      </c>
      <c r="K52" s="91" t="b">
        <v>0</v>
      </c>
      <c r="L52" s="91" t="b">
        <v>0</v>
      </c>
    </row>
    <row r="53" spans="1:12" ht="15">
      <c r="A53" s="91" t="s">
        <v>844</v>
      </c>
      <c r="B53" s="91" t="s">
        <v>677</v>
      </c>
      <c r="C53" s="91">
        <v>2</v>
      </c>
      <c r="D53" s="133">
        <v>0.005179154678108272</v>
      </c>
      <c r="E53" s="133">
        <v>1.335792101923193</v>
      </c>
      <c r="F53" s="91" t="s">
        <v>576</v>
      </c>
      <c r="G53" s="91" t="b">
        <v>0</v>
      </c>
      <c r="H53" s="91" t="b">
        <v>0</v>
      </c>
      <c r="I53" s="91" t="b">
        <v>0</v>
      </c>
      <c r="J53" s="91" t="b">
        <v>0</v>
      </c>
      <c r="K53" s="91" t="b">
        <v>0</v>
      </c>
      <c r="L53" s="91" t="b">
        <v>0</v>
      </c>
    </row>
    <row r="54" spans="1:12" ht="15">
      <c r="A54" s="91" t="s">
        <v>677</v>
      </c>
      <c r="B54" s="91" t="s">
        <v>845</v>
      </c>
      <c r="C54" s="91">
        <v>2</v>
      </c>
      <c r="D54" s="133">
        <v>0.005179154678108272</v>
      </c>
      <c r="E54" s="133">
        <v>1.335792101923193</v>
      </c>
      <c r="F54" s="91" t="s">
        <v>576</v>
      </c>
      <c r="G54" s="91" t="b">
        <v>0</v>
      </c>
      <c r="H54" s="91" t="b">
        <v>0</v>
      </c>
      <c r="I54" s="91" t="b">
        <v>0</v>
      </c>
      <c r="J54" s="91" t="b">
        <v>0</v>
      </c>
      <c r="K54" s="91" t="b">
        <v>0</v>
      </c>
      <c r="L54" s="91" t="b">
        <v>0</v>
      </c>
    </row>
    <row r="55" spans="1:12" ht="15">
      <c r="A55" s="91" t="s">
        <v>845</v>
      </c>
      <c r="B55" s="91" t="s">
        <v>846</v>
      </c>
      <c r="C55" s="91">
        <v>2</v>
      </c>
      <c r="D55" s="133">
        <v>0.005179154678108272</v>
      </c>
      <c r="E55" s="133">
        <v>1.5118833609788744</v>
      </c>
      <c r="F55" s="91" t="s">
        <v>576</v>
      </c>
      <c r="G55" s="91" t="b">
        <v>0</v>
      </c>
      <c r="H55" s="91" t="b">
        <v>0</v>
      </c>
      <c r="I55" s="91" t="b">
        <v>0</v>
      </c>
      <c r="J55" s="91" t="b">
        <v>0</v>
      </c>
      <c r="K55" s="91" t="b">
        <v>0</v>
      </c>
      <c r="L55" s="91" t="b">
        <v>0</v>
      </c>
    </row>
    <row r="56" spans="1:12" ht="15">
      <c r="A56" s="91" t="s">
        <v>856</v>
      </c>
      <c r="B56" s="91" t="s">
        <v>857</v>
      </c>
      <c r="C56" s="91">
        <v>2</v>
      </c>
      <c r="D56" s="133">
        <v>0.014032978079990072</v>
      </c>
      <c r="E56" s="133">
        <v>1.5118833609788744</v>
      </c>
      <c r="F56" s="91" t="s">
        <v>576</v>
      </c>
      <c r="G56" s="91" t="b">
        <v>0</v>
      </c>
      <c r="H56" s="91" t="b">
        <v>0</v>
      </c>
      <c r="I56" s="91" t="b">
        <v>0</v>
      </c>
      <c r="J56" s="91" t="b">
        <v>0</v>
      </c>
      <c r="K56" s="91" t="b">
        <v>0</v>
      </c>
      <c r="L56" s="91" t="b">
        <v>0</v>
      </c>
    </row>
    <row r="57" spans="1:12" ht="15">
      <c r="A57" s="91" t="s">
        <v>857</v>
      </c>
      <c r="B57" s="91" t="s">
        <v>858</v>
      </c>
      <c r="C57" s="91">
        <v>2</v>
      </c>
      <c r="D57" s="133">
        <v>0.014032978079990072</v>
      </c>
      <c r="E57" s="133">
        <v>1.5118833609788744</v>
      </c>
      <c r="F57" s="91" t="s">
        <v>576</v>
      </c>
      <c r="G57" s="91" t="b">
        <v>0</v>
      </c>
      <c r="H57" s="91" t="b">
        <v>0</v>
      </c>
      <c r="I57" s="91" t="b">
        <v>0</v>
      </c>
      <c r="J57" s="91" t="b">
        <v>0</v>
      </c>
      <c r="K57" s="91" t="b">
        <v>0</v>
      </c>
      <c r="L57" s="91" t="b">
        <v>0</v>
      </c>
    </row>
    <row r="58" spans="1:12" ht="15">
      <c r="A58" s="91" t="s">
        <v>686</v>
      </c>
      <c r="B58" s="91" t="s">
        <v>687</v>
      </c>
      <c r="C58" s="91">
        <v>4</v>
      </c>
      <c r="D58" s="133">
        <v>0.006072112381230388</v>
      </c>
      <c r="E58" s="133">
        <v>1.4393326938302626</v>
      </c>
      <c r="F58" s="91" t="s">
        <v>577</v>
      </c>
      <c r="G58" s="91" t="b">
        <v>0</v>
      </c>
      <c r="H58" s="91" t="b">
        <v>0</v>
      </c>
      <c r="I58" s="91" t="b">
        <v>0</v>
      </c>
      <c r="J58" s="91" t="b">
        <v>0</v>
      </c>
      <c r="K58" s="91" t="b">
        <v>0</v>
      </c>
      <c r="L58" s="91" t="b">
        <v>0</v>
      </c>
    </row>
    <row r="59" spans="1:12" ht="15">
      <c r="A59" s="91" t="s">
        <v>688</v>
      </c>
      <c r="B59" s="91" t="s">
        <v>689</v>
      </c>
      <c r="C59" s="91">
        <v>3</v>
      </c>
      <c r="D59" s="133">
        <v>0.007785258508551237</v>
      </c>
      <c r="E59" s="133">
        <v>1.5642714304385625</v>
      </c>
      <c r="F59" s="91" t="s">
        <v>577</v>
      </c>
      <c r="G59" s="91" t="b">
        <v>0</v>
      </c>
      <c r="H59" s="91" t="b">
        <v>0</v>
      </c>
      <c r="I59" s="91" t="b">
        <v>0</v>
      </c>
      <c r="J59" s="91" t="b">
        <v>0</v>
      </c>
      <c r="K59" s="91" t="b">
        <v>0</v>
      </c>
      <c r="L59" s="91" t="b">
        <v>0</v>
      </c>
    </row>
    <row r="60" spans="1:12" ht="15">
      <c r="A60" s="91" t="s">
        <v>689</v>
      </c>
      <c r="B60" s="91" t="s">
        <v>690</v>
      </c>
      <c r="C60" s="91">
        <v>3</v>
      </c>
      <c r="D60" s="133">
        <v>0.007785258508551237</v>
      </c>
      <c r="E60" s="133">
        <v>1.5642714304385625</v>
      </c>
      <c r="F60" s="91" t="s">
        <v>577</v>
      </c>
      <c r="G60" s="91" t="b">
        <v>0</v>
      </c>
      <c r="H60" s="91" t="b">
        <v>0</v>
      </c>
      <c r="I60" s="91" t="b">
        <v>0</v>
      </c>
      <c r="J60" s="91" t="b">
        <v>0</v>
      </c>
      <c r="K60" s="91" t="b">
        <v>0</v>
      </c>
      <c r="L60" s="91" t="b">
        <v>0</v>
      </c>
    </row>
    <row r="61" spans="1:12" ht="15">
      <c r="A61" s="91" t="s">
        <v>690</v>
      </c>
      <c r="B61" s="91" t="s">
        <v>837</v>
      </c>
      <c r="C61" s="91">
        <v>3</v>
      </c>
      <c r="D61" s="133">
        <v>0.007785258508551237</v>
      </c>
      <c r="E61" s="133">
        <v>1.5642714304385625</v>
      </c>
      <c r="F61" s="91" t="s">
        <v>577</v>
      </c>
      <c r="G61" s="91" t="b">
        <v>0</v>
      </c>
      <c r="H61" s="91" t="b">
        <v>0</v>
      </c>
      <c r="I61" s="91" t="b">
        <v>0</v>
      </c>
      <c r="J61" s="91" t="b">
        <v>0</v>
      </c>
      <c r="K61" s="91" t="b">
        <v>0</v>
      </c>
      <c r="L61" s="91" t="b">
        <v>0</v>
      </c>
    </row>
    <row r="62" spans="1:12" ht="15">
      <c r="A62" s="91" t="s">
        <v>837</v>
      </c>
      <c r="B62" s="91" t="s">
        <v>672</v>
      </c>
      <c r="C62" s="91">
        <v>3</v>
      </c>
      <c r="D62" s="133">
        <v>0.007785258508551237</v>
      </c>
      <c r="E62" s="133">
        <v>1.4393326938302626</v>
      </c>
      <c r="F62" s="91" t="s">
        <v>577</v>
      </c>
      <c r="G62" s="91" t="b">
        <v>0</v>
      </c>
      <c r="H62" s="91" t="b">
        <v>0</v>
      </c>
      <c r="I62" s="91" t="b">
        <v>0</v>
      </c>
      <c r="J62" s="91" t="b">
        <v>0</v>
      </c>
      <c r="K62" s="91" t="b">
        <v>0</v>
      </c>
      <c r="L62" s="91" t="b">
        <v>0</v>
      </c>
    </row>
    <row r="63" spans="1:12" ht="15">
      <c r="A63" s="91" t="s">
        <v>672</v>
      </c>
      <c r="B63" s="91" t="s">
        <v>838</v>
      </c>
      <c r="C63" s="91">
        <v>3</v>
      </c>
      <c r="D63" s="133">
        <v>0.007785258508551237</v>
      </c>
      <c r="E63" s="133">
        <v>1.4393326938302626</v>
      </c>
      <c r="F63" s="91" t="s">
        <v>577</v>
      </c>
      <c r="G63" s="91" t="b">
        <v>0</v>
      </c>
      <c r="H63" s="91" t="b">
        <v>0</v>
      </c>
      <c r="I63" s="91" t="b">
        <v>0</v>
      </c>
      <c r="J63" s="91" t="b">
        <v>0</v>
      </c>
      <c r="K63" s="91" t="b">
        <v>0</v>
      </c>
      <c r="L63" s="91" t="b">
        <v>0</v>
      </c>
    </row>
    <row r="64" spans="1:12" ht="15">
      <c r="A64" s="91" t="s">
        <v>838</v>
      </c>
      <c r="B64" s="91" t="s">
        <v>839</v>
      </c>
      <c r="C64" s="91">
        <v>3</v>
      </c>
      <c r="D64" s="133">
        <v>0.007785258508551237</v>
      </c>
      <c r="E64" s="133">
        <v>1.5642714304385625</v>
      </c>
      <c r="F64" s="91" t="s">
        <v>577</v>
      </c>
      <c r="G64" s="91" t="b">
        <v>0</v>
      </c>
      <c r="H64" s="91" t="b">
        <v>0</v>
      </c>
      <c r="I64" s="91" t="b">
        <v>0</v>
      </c>
      <c r="J64" s="91" t="b">
        <v>0</v>
      </c>
      <c r="K64" s="91" t="b">
        <v>0</v>
      </c>
      <c r="L64" s="91" t="b">
        <v>0</v>
      </c>
    </row>
    <row r="65" spans="1:12" ht="15">
      <c r="A65" s="91" t="s">
        <v>839</v>
      </c>
      <c r="B65" s="91" t="s">
        <v>840</v>
      </c>
      <c r="C65" s="91">
        <v>3</v>
      </c>
      <c r="D65" s="133">
        <v>0.007785258508551237</v>
      </c>
      <c r="E65" s="133">
        <v>1.5642714304385625</v>
      </c>
      <c r="F65" s="91" t="s">
        <v>577</v>
      </c>
      <c r="G65" s="91" t="b">
        <v>0</v>
      </c>
      <c r="H65" s="91" t="b">
        <v>0</v>
      </c>
      <c r="I65" s="91" t="b">
        <v>0</v>
      </c>
      <c r="J65" s="91" t="b">
        <v>0</v>
      </c>
      <c r="K65" s="91" t="b">
        <v>0</v>
      </c>
      <c r="L65" s="91" t="b">
        <v>0</v>
      </c>
    </row>
    <row r="66" spans="1:12" ht="15">
      <c r="A66" s="91" t="s">
        <v>840</v>
      </c>
      <c r="B66" s="91" t="s">
        <v>841</v>
      </c>
      <c r="C66" s="91">
        <v>3</v>
      </c>
      <c r="D66" s="133">
        <v>0.007785258508551237</v>
      </c>
      <c r="E66" s="133">
        <v>1.5642714304385625</v>
      </c>
      <c r="F66" s="91" t="s">
        <v>577</v>
      </c>
      <c r="G66" s="91" t="b">
        <v>0</v>
      </c>
      <c r="H66" s="91" t="b">
        <v>0</v>
      </c>
      <c r="I66" s="91" t="b">
        <v>0</v>
      </c>
      <c r="J66" s="91" t="b">
        <v>0</v>
      </c>
      <c r="K66" s="91" t="b">
        <v>0</v>
      </c>
      <c r="L66" s="91" t="b">
        <v>0</v>
      </c>
    </row>
    <row r="67" spans="1:12" ht="15">
      <c r="A67" s="91" t="s">
        <v>841</v>
      </c>
      <c r="B67" s="91" t="s">
        <v>216</v>
      </c>
      <c r="C67" s="91">
        <v>3</v>
      </c>
      <c r="D67" s="133">
        <v>0.007785258508551237</v>
      </c>
      <c r="E67" s="133">
        <v>1.5642714304385625</v>
      </c>
      <c r="F67" s="91" t="s">
        <v>577</v>
      </c>
      <c r="G67" s="91" t="b">
        <v>0</v>
      </c>
      <c r="H67" s="91" t="b">
        <v>0</v>
      </c>
      <c r="I67" s="91" t="b">
        <v>0</v>
      </c>
      <c r="J67" s="91" t="b">
        <v>0</v>
      </c>
      <c r="K67" s="91" t="b">
        <v>0</v>
      </c>
      <c r="L67" s="91" t="b">
        <v>0</v>
      </c>
    </row>
    <row r="68" spans="1:12" ht="15">
      <c r="A68" s="91" t="s">
        <v>216</v>
      </c>
      <c r="B68" s="91" t="s">
        <v>219</v>
      </c>
      <c r="C68" s="91">
        <v>3</v>
      </c>
      <c r="D68" s="133">
        <v>0.007785258508551237</v>
      </c>
      <c r="E68" s="133">
        <v>1.3424226808222062</v>
      </c>
      <c r="F68" s="91" t="s">
        <v>577</v>
      </c>
      <c r="G68" s="91" t="b">
        <v>0</v>
      </c>
      <c r="H68" s="91" t="b">
        <v>0</v>
      </c>
      <c r="I68" s="91" t="b">
        <v>0</v>
      </c>
      <c r="J68" s="91" t="b">
        <v>0</v>
      </c>
      <c r="K68" s="91" t="b">
        <v>0</v>
      </c>
      <c r="L68" s="91" t="b">
        <v>0</v>
      </c>
    </row>
    <row r="69" spans="1:12" ht="15">
      <c r="A69" s="91" t="s">
        <v>219</v>
      </c>
      <c r="B69" s="91" t="s">
        <v>686</v>
      </c>
      <c r="C69" s="91">
        <v>3</v>
      </c>
      <c r="D69" s="133">
        <v>0.007785258508551237</v>
      </c>
      <c r="E69" s="133">
        <v>1.3143939572219627</v>
      </c>
      <c r="F69" s="91" t="s">
        <v>577</v>
      </c>
      <c r="G69" s="91" t="b">
        <v>0</v>
      </c>
      <c r="H69" s="91" t="b">
        <v>0</v>
      </c>
      <c r="I69" s="91" t="b">
        <v>0</v>
      </c>
      <c r="J69" s="91" t="b">
        <v>0</v>
      </c>
      <c r="K69" s="91" t="b">
        <v>0</v>
      </c>
      <c r="L69" s="91" t="b">
        <v>0</v>
      </c>
    </row>
    <row r="70" spans="1:12" ht="15">
      <c r="A70" s="91" t="s">
        <v>687</v>
      </c>
      <c r="B70" s="91" t="s">
        <v>674</v>
      </c>
      <c r="C70" s="91">
        <v>3</v>
      </c>
      <c r="D70" s="133">
        <v>0.007785258508551237</v>
      </c>
      <c r="E70" s="133">
        <v>1.3143939572219627</v>
      </c>
      <c r="F70" s="91" t="s">
        <v>577</v>
      </c>
      <c r="G70" s="91" t="b">
        <v>0</v>
      </c>
      <c r="H70" s="91" t="b">
        <v>0</v>
      </c>
      <c r="I70" s="91" t="b">
        <v>0</v>
      </c>
      <c r="J70" s="91" t="b">
        <v>0</v>
      </c>
      <c r="K70" s="91" t="b">
        <v>0</v>
      </c>
      <c r="L70" s="91" t="b">
        <v>0</v>
      </c>
    </row>
    <row r="71" spans="1:12" ht="15">
      <c r="A71" s="91" t="s">
        <v>674</v>
      </c>
      <c r="B71" s="91" t="s">
        <v>671</v>
      </c>
      <c r="C71" s="91">
        <v>3</v>
      </c>
      <c r="D71" s="133">
        <v>0.007785258508551237</v>
      </c>
      <c r="E71" s="133">
        <v>1.2174839442139063</v>
      </c>
      <c r="F71" s="91" t="s">
        <v>577</v>
      </c>
      <c r="G71" s="91" t="b">
        <v>0</v>
      </c>
      <c r="H71" s="91" t="b">
        <v>0</v>
      </c>
      <c r="I71" s="91" t="b">
        <v>0</v>
      </c>
      <c r="J71" s="91" t="b">
        <v>0</v>
      </c>
      <c r="K71" s="91" t="b">
        <v>0</v>
      </c>
      <c r="L71" s="91" t="b">
        <v>0</v>
      </c>
    </row>
    <row r="72" spans="1:12" ht="15">
      <c r="A72" s="91" t="s">
        <v>671</v>
      </c>
      <c r="B72" s="91" t="s">
        <v>842</v>
      </c>
      <c r="C72" s="91">
        <v>3</v>
      </c>
      <c r="D72" s="133">
        <v>0.007785258508551237</v>
      </c>
      <c r="E72" s="133">
        <v>1.3424226808222062</v>
      </c>
      <c r="F72" s="91" t="s">
        <v>577</v>
      </c>
      <c r="G72" s="91" t="b">
        <v>0</v>
      </c>
      <c r="H72" s="91" t="b">
        <v>0</v>
      </c>
      <c r="I72" s="91" t="b">
        <v>0</v>
      </c>
      <c r="J72" s="91" t="b">
        <v>0</v>
      </c>
      <c r="K72" s="91" t="b">
        <v>0</v>
      </c>
      <c r="L72" s="91" t="b">
        <v>0</v>
      </c>
    </row>
    <row r="73" spans="1:12" ht="15">
      <c r="A73" s="91" t="s">
        <v>218</v>
      </c>
      <c r="B73" s="91" t="s">
        <v>688</v>
      </c>
      <c r="C73" s="91">
        <v>2</v>
      </c>
      <c r="D73" s="133">
        <v>0.008226228529649353</v>
      </c>
      <c r="E73" s="133">
        <v>1.7403626894942439</v>
      </c>
      <c r="F73" s="91" t="s">
        <v>577</v>
      </c>
      <c r="G73" s="91" t="b">
        <v>0</v>
      </c>
      <c r="H73" s="91" t="b">
        <v>0</v>
      </c>
      <c r="I73" s="91" t="b">
        <v>0</v>
      </c>
      <c r="J73" s="91" t="b">
        <v>0</v>
      </c>
      <c r="K73" s="91" t="b">
        <v>0</v>
      </c>
      <c r="L73" s="91" t="b">
        <v>0</v>
      </c>
    </row>
    <row r="74" spans="1:12" ht="15">
      <c r="A74" s="91" t="s">
        <v>849</v>
      </c>
      <c r="B74" s="91" t="s">
        <v>850</v>
      </c>
      <c r="C74" s="91">
        <v>2</v>
      </c>
      <c r="D74" s="133">
        <v>0.008226228529649353</v>
      </c>
      <c r="E74" s="133">
        <v>1.7403626894942439</v>
      </c>
      <c r="F74" s="91" t="s">
        <v>577</v>
      </c>
      <c r="G74" s="91" t="b">
        <v>0</v>
      </c>
      <c r="H74" s="91" t="b">
        <v>0</v>
      </c>
      <c r="I74" s="91" t="b">
        <v>0</v>
      </c>
      <c r="J74" s="91" t="b">
        <v>0</v>
      </c>
      <c r="K74" s="91" t="b">
        <v>0</v>
      </c>
      <c r="L74" s="91" t="b">
        <v>0</v>
      </c>
    </row>
    <row r="75" spans="1:12" ht="15">
      <c r="A75" s="91" t="s">
        <v>850</v>
      </c>
      <c r="B75" s="91" t="s">
        <v>851</v>
      </c>
      <c r="C75" s="91">
        <v>2</v>
      </c>
      <c r="D75" s="133">
        <v>0.008226228529649353</v>
      </c>
      <c r="E75" s="133">
        <v>1.7403626894942439</v>
      </c>
      <c r="F75" s="91" t="s">
        <v>577</v>
      </c>
      <c r="G75" s="91" t="b">
        <v>0</v>
      </c>
      <c r="H75" s="91" t="b">
        <v>0</v>
      </c>
      <c r="I75" s="91" t="b">
        <v>0</v>
      </c>
      <c r="J75" s="91" t="b">
        <v>0</v>
      </c>
      <c r="K75" s="91" t="b">
        <v>0</v>
      </c>
      <c r="L75" s="91" t="b">
        <v>0</v>
      </c>
    </row>
    <row r="76" spans="1:12" ht="15">
      <c r="A76" s="91" t="s">
        <v>851</v>
      </c>
      <c r="B76" s="91" t="s">
        <v>852</v>
      </c>
      <c r="C76" s="91">
        <v>2</v>
      </c>
      <c r="D76" s="133">
        <v>0.008226228529649353</v>
      </c>
      <c r="E76" s="133">
        <v>1.7403626894942439</v>
      </c>
      <c r="F76" s="91" t="s">
        <v>577</v>
      </c>
      <c r="G76" s="91" t="b">
        <v>0</v>
      </c>
      <c r="H76" s="91" t="b">
        <v>0</v>
      </c>
      <c r="I76" s="91" t="b">
        <v>0</v>
      </c>
      <c r="J76" s="91" t="b">
        <v>0</v>
      </c>
      <c r="K76" s="91" t="b">
        <v>0</v>
      </c>
      <c r="L76" s="91" t="b">
        <v>0</v>
      </c>
    </row>
    <row r="77" spans="1:12" ht="15">
      <c r="A77" s="91" t="s">
        <v>852</v>
      </c>
      <c r="B77" s="91" t="s">
        <v>231</v>
      </c>
      <c r="C77" s="91">
        <v>2</v>
      </c>
      <c r="D77" s="133">
        <v>0.008226228529649353</v>
      </c>
      <c r="E77" s="133">
        <v>1.7403626894942439</v>
      </c>
      <c r="F77" s="91" t="s">
        <v>577</v>
      </c>
      <c r="G77" s="91" t="b">
        <v>0</v>
      </c>
      <c r="H77" s="91" t="b">
        <v>0</v>
      </c>
      <c r="I77" s="91" t="b">
        <v>0</v>
      </c>
      <c r="J77" s="91" t="b">
        <v>0</v>
      </c>
      <c r="K77" s="91" t="b">
        <v>0</v>
      </c>
      <c r="L77" s="91" t="b">
        <v>0</v>
      </c>
    </row>
    <row r="78" spans="1:12" ht="15">
      <c r="A78" s="91" t="s">
        <v>231</v>
      </c>
      <c r="B78" s="91" t="s">
        <v>843</v>
      </c>
      <c r="C78" s="91">
        <v>2</v>
      </c>
      <c r="D78" s="133">
        <v>0.008226228529649353</v>
      </c>
      <c r="E78" s="133">
        <v>1.5642714304385628</v>
      </c>
      <c r="F78" s="91" t="s">
        <v>577</v>
      </c>
      <c r="G78" s="91" t="b">
        <v>0</v>
      </c>
      <c r="H78" s="91" t="b">
        <v>0</v>
      </c>
      <c r="I78" s="91" t="b">
        <v>0</v>
      </c>
      <c r="J78" s="91" t="b">
        <v>0</v>
      </c>
      <c r="K78" s="91" t="b">
        <v>0</v>
      </c>
      <c r="L78" s="91" t="b">
        <v>0</v>
      </c>
    </row>
    <row r="79" spans="1:12" ht="15">
      <c r="A79" s="91" t="s">
        <v>843</v>
      </c>
      <c r="B79" s="91" t="s">
        <v>853</v>
      </c>
      <c r="C79" s="91">
        <v>2</v>
      </c>
      <c r="D79" s="133">
        <v>0.008226228529649353</v>
      </c>
      <c r="E79" s="133">
        <v>1.5642714304385628</v>
      </c>
      <c r="F79" s="91" t="s">
        <v>577</v>
      </c>
      <c r="G79" s="91" t="b">
        <v>0</v>
      </c>
      <c r="H79" s="91" t="b">
        <v>0</v>
      </c>
      <c r="I79" s="91" t="b">
        <v>0</v>
      </c>
      <c r="J79" s="91" t="b">
        <v>0</v>
      </c>
      <c r="K79" s="91" t="b">
        <v>0</v>
      </c>
      <c r="L79" s="91" t="b">
        <v>0</v>
      </c>
    </row>
    <row r="80" spans="1:12" ht="15">
      <c r="A80" s="91" t="s">
        <v>853</v>
      </c>
      <c r="B80" s="91" t="s">
        <v>854</v>
      </c>
      <c r="C80" s="91">
        <v>2</v>
      </c>
      <c r="D80" s="133">
        <v>0.008226228529649353</v>
      </c>
      <c r="E80" s="133">
        <v>1.7403626894942439</v>
      </c>
      <c r="F80" s="91" t="s">
        <v>577</v>
      </c>
      <c r="G80" s="91" t="b">
        <v>0</v>
      </c>
      <c r="H80" s="91" t="b">
        <v>0</v>
      </c>
      <c r="I80" s="91" t="b">
        <v>0</v>
      </c>
      <c r="J80" s="91" t="b">
        <v>0</v>
      </c>
      <c r="K80" s="91" t="b">
        <v>0</v>
      </c>
      <c r="L80" s="91" t="b">
        <v>0</v>
      </c>
    </row>
    <row r="81" spans="1:12" ht="15">
      <c r="A81" s="91" t="s">
        <v>854</v>
      </c>
      <c r="B81" s="91" t="s">
        <v>855</v>
      </c>
      <c r="C81" s="91">
        <v>2</v>
      </c>
      <c r="D81" s="133">
        <v>0.008226228529649353</v>
      </c>
      <c r="E81" s="133">
        <v>1.7403626894942439</v>
      </c>
      <c r="F81" s="91" t="s">
        <v>577</v>
      </c>
      <c r="G81" s="91" t="b">
        <v>0</v>
      </c>
      <c r="H81" s="91" t="b">
        <v>0</v>
      </c>
      <c r="I81" s="91" t="b">
        <v>0</v>
      </c>
      <c r="J81" s="91" t="b">
        <v>0</v>
      </c>
      <c r="K81" s="91" t="b">
        <v>0</v>
      </c>
      <c r="L81" s="91" t="b">
        <v>0</v>
      </c>
    </row>
    <row r="82" spans="1:12" ht="15">
      <c r="A82" s="91" t="s">
        <v>855</v>
      </c>
      <c r="B82" s="91" t="s">
        <v>219</v>
      </c>
      <c r="C82" s="91">
        <v>2</v>
      </c>
      <c r="D82" s="133">
        <v>0.008226228529649353</v>
      </c>
      <c r="E82" s="133">
        <v>1.3424226808222062</v>
      </c>
      <c r="F82" s="91" t="s">
        <v>577</v>
      </c>
      <c r="G82" s="91" t="b">
        <v>0</v>
      </c>
      <c r="H82" s="91" t="b">
        <v>0</v>
      </c>
      <c r="I82" s="91" t="b">
        <v>0</v>
      </c>
      <c r="J82" s="91" t="b">
        <v>0</v>
      </c>
      <c r="K82" s="91" t="b">
        <v>0</v>
      </c>
      <c r="L82" s="91" t="b">
        <v>0</v>
      </c>
    </row>
    <row r="83" spans="1:12" ht="15">
      <c r="A83" s="91" t="s">
        <v>672</v>
      </c>
      <c r="B83" s="91" t="s">
        <v>671</v>
      </c>
      <c r="C83" s="91">
        <v>4</v>
      </c>
      <c r="D83" s="133">
        <v>0.012921335067740855</v>
      </c>
      <c r="E83" s="133">
        <v>0.6020599913279623</v>
      </c>
      <c r="F83" s="91" t="s">
        <v>578</v>
      </c>
      <c r="G83" s="91" t="b">
        <v>0</v>
      </c>
      <c r="H83" s="91" t="b">
        <v>0</v>
      </c>
      <c r="I83" s="91" t="b">
        <v>0</v>
      </c>
      <c r="J83" s="91" t="b">
        <v>0</v>
      </c>
      <c r="K83" s="91" t="b">
        <v>0</v>
      </c>
      <c r="L83" s="91" t="b">
        <v>0</v>
      </c>
    </row>
    <row r="84" spans="1:12" ht="15">
      <c r="A84" s="91" t="s">
        <v>693</v>
      </c>
      <c r="B84" s="91" t="s">
        <v>694</v>
      </c>
      <c r="C84" s="91">
        <v>2</v>
      </c>
      <c r="D84" s="133">
        <v>0.026529333911469173</v>
      </c>
      <c r="E84" s="133">
        <v>1.0969100130080565</v>
      </c>
      <c r="F84" s="91" t="s">
        <v>578</v>
      </c>
      <c r="G84" s="91" t="b">
        <v>0</v>
      </c>
      <c r="H84" s="91" t="b">
        <v>0</v>
      </c>
      <c r="I84" s="91" t="b">
        <v>0</v>
      </c>
      <c r="J84" s="91" t="b">
        <v>0</v>
      </c>
      <c r="K84" s="91" t="b">
        <v>0</v>
      </c>
      <c r="L84" s="91" t="b">
        <v>0</v>
      </c>
    </row>
    <row r="85" spans="1:12" ht="15">
      <c r="A85" s="91" t="s">
        <v>694</v>
      </c>
      <c r="B85" s="91" t="s">
        <v>695</v>
      </c>
      <c r="C85" s="91">
        <v>2</v>
      </c>
      <c r="D85" s="133">
        <v>0.026529333911469173</v>
      </c>
      <c r="E85" s="133">
        <v>1.0969100130080565</v>
      </c>
      <c r="F85" s="91" t="s">
        <v>578</v>
      </c>
      <c r="G85" s="91" t="b">
        <v>0</v>
      </c>
      <c r="H85" s="91" t="b">
        <v>0</v>
      </c>
      <c r="I85" s="91" t="b">
        <v>0</v>
      </c>
      <c r="J85" s="91" t="b">
        <v>0</v>
      </c>
      <c r="K85" s="91" t="b">
        <v>0</v>
      </c>
      <c r="L85" s="91" t="b">
        <v>0</v>
      </c>
    </row>
    <row r="86" spans="1:12" ht="15">
      <c r="A86" s="91" t="s">
        <v>695</v>
      </c>
      <c r="B86" s="91" t="s">
        <v>672</v>
      </c>
      <c r="C86" s="91">
        <v>2</v>
      </c>
      <c r="D86" s="133">
        <v>0.026529333911469173</v>
      </c>
      <c r="E86" s="133">
        <v>0.6989700043360189</v>
      </c>
      <c r="F86" s="91" t="s">
        <v>578</v>
      </c>
      <c r="G86" s="91" t="b">
        <v>0</v>
      </c>
      <c r="H86" s="91" t="b">
        <v>0</v>
      </c>
      <c r="I86" s="91" t="b">
        <v>0</v>
      </c>
      <c r="J86" s="91" t="b">
        <v>0</v>
      </c>
      <c r="K86" s="91" t="b">
        <v>0</v>
      </c>
      <c r="L86" s="91" t="b">
        <v>0</v>
      </c>
    </row>
    <row r="87" spans="1:12" ht="15">
      <c r="A87" s="91" t="s">
        <v>671</v>
      </c>
      <c r="B87" s="91" t="s">
        <v>692</v>
      </c>
      <c r="C87" s="91">
        <v>2</v>
      </c>
      <c r="D87" s="133">
        <v>0.026529333911469173</v>
      </c>
      <c r="E87" s="133">
        <v>0.744727494896694</v>
      </c>
      <c r="F87" s="91" t="s">
        <v>578</v>
      </c>
      <c r="G87" s="91" t="b">
        <v>0</v>
      </c>
      <c r="H87" s="91" t="b">
        <v>0</v>
      </c>
      <c r="I87" s="91" t="b">
        <v>0</v>
      </c>
      <c r="J87" s="91" t="b">
        <v>0</v>
      </c>
      <c r="K87" s="91" t="b">
        <v>0</v>
      </c>
      <c r="L87"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575</v>
      </c>
      <c r="BB2" s="13" t="s">
        <v>593</v>
      </c>
      <c r="BC2" s="13" t="s">
        <v>594</v>
      </c>
      <c r="BD2" s="67" t="s">
        <v>875</v>
      </c>
      <c r="BE2" s="67" t="s">
        <v>876</v>
      </c>
      <c r="BF2" s="67" t="s">
        <v>877</v>
      </c>
      <c r="BG2" s="67" t="s">
        <v>878</v>
      </c>
      <c r="BH2" s="67" t="s">
        <v>879</v>
      </c>
      <c r="BI2" s="67" t="s">
        <v>880</v>
      </c>
      <c r="BJ2" s="67" t="s">
        <v>881</v>
      </c>
      <c r="BK2" s="67" t="s">
        <v>882</v>
      </c>
      <c r="BL2" s="67" t="s">
        <v>883</v>
      </c>
    </row>
    <row r="3" spans="1:64" ht="15" customHeight="1">
      <c r="A3" s="84" t="s">
        <v>212</v>
      </c>
      <c r="B3" s="84" t="s">
        <v>228</v>
      </c>
      <c r="C3" s="53"/>
      <c r="D3" s="54"/>
      <c r="E3" s="65"/>
      <c r="F3" s="55"/>
      <c r="G3" s="53"/>
      <c r="H3" s="57"/>
      <c r="I3" s="56"/>
      <c r="J3" s="56"/>
      <c r="K3" s="36" t="s">
        <v>65</v>
      </c>
      <c r="L3" s="62">
        <v>3</v>
      </c>
      <c r="M3" s="62"/>
      <c r="N3" s="63"/>
      <c r="O3" s="85" t="s">
        <v>235</v>
      </c>
      <c r="P3" s="87">
        <v>43244.69086805556</v>
      </c>
      <c r="Q3" s="85" t="s">
        <v>237</v>
      </c>
      <c r="R3" s="85"/>
      <c r="S3" s="85"/>
      <c r="T3" s="85" t="s">
        <v>270</v>
      </c>
      <c r="U3" s="90" t="s">
        <v>282</v>
      </c>
      <c r="V3" s="90" t="s">
        <v>282</v>
      </c>
      <c r="W3" s="87">
        <v>43244.69086805556</v>
      </c>
      <c r="X3" s="90" t="s">
        <v>299</v>
      </c>
      <c r="Y3" s="85"/>
      <c r="Z3" s="85"/>
      <c r="AA3" s="91" t="s">
        <v>319</v>
      </c>
      <c r="AB3" s="85"/>
      <c r="AC3" s="85" t="b">
        <v>0</v>
      </c>
      <c r="AD3" s="85">
        <v>1717</v>
      </c>
      <c r="AE3" s="91" t="s">
        <v>339</v>
      </c>
      <c r="AF3" s="85" t="b">
        <v>0</v>
      </c>
      <c r="AG3" s="85" t="s">
        <v>341</v>
      </c>
      <c r="AH3" s="85"/>
      <c r="AI3" s="91" t="s">
        <v>339</v>
      </c>
      <c r="AJ3" s="85" t="b">
        <v>0</v>
      </c>
      <c r="AK3" s="85">
        <v>585</v>
      </c>
      <c r="AL3" s="91" t="s">
        <v>339</v>
      </c>
      <c r="AM3" s="85" t="s">
        <v>348</v>
      </c>
      <c r="AN3" s="85" t="b">
        <v>0</v>
      </c>
      <c r="AO3" s="91" t="s">
        <v>319</v>
      </c>
      <c r="AP3" s="85" t="s">
        <v>356</v>
      </c>
      <c r="AQ3" s="85">
        <v>0</v>
      </c>
      <c r="AR3" s="85">
        <v>0</v>
      </c>
      <c r="AS3" s="85"/>
      <c r="AT3" s="85"/>
      <c r="AU3" s="85"/>
      <c r="AV3" s="85"/>
      <c r="AW3" s="85"/>
      <c r="AX3" s="85"/>
      <c r="AY3" s="85"/>
      <c r="AZ3" s="85"/>
      <c r="BA3">
        <v>1</v>
      </c>
      <c r="BB3" s="85" t="str">
        <f>REPLACE(INDEX(GroupVertices[Group],MATCH(Edges24[[#This Row],[Vertex 1]],GroupVertices[Vertex],0)),1,1,"")</f>
        <v>1</v>
      </c>
      <c r="BC3" s="85" t="str">
        <f>REPLACE(INDEX(GroupVertices[Group],MATCH(Edges24[[#This Row],[Vertex 2]],GroupVertices[Vertex],0)),1,1,"")</f>
        <v>1</v>
      </c>
      <c r="BD3" s="51"/>
      <c r="BE3" s="52"/>
      <c r="BF3" s="51"/>
      <c r="BG3" s="52"/>
      <c r="BH3" s="51"/>
      <c r="BI3" s="52"/>
      <c r="BJ3" s="51"/>
      <c r="BK3" s="52"/>
      <c r="BL3" s="51"/>
    </row>
    <row r="4" spans="1:64" ht="15" customHeight="1">
      <c r="A4" s="84" t="s">
        <v>213</v>
      </c>
      <c r="B4" s="84" t="s">
        <v>229</v>
      </c>
      <c r="C4" s="53"/>
      <c r="D4" s="54"/>
      <c r="E4" s="65"/>
      <c r="F4" s="55"/>
      <c r="G4" s="53"/>
      <c r="H4" s="57"/>
      <c r="I4" s="56"/>
      <c r="J4" s="56"/>
      <c r="K4" s="36" t="s">
        <v>65</v>
      </c>
      <c r="L4" s="83">
        <v>4</v>
      </c>
      <c r="M4" s="83"/>
      <c r="N4" s="63"/>
      <c r="O4" s="86" t="s">
        <v>235</v>
      </c>
      <c r="P4" s="88">
        <v>43593.512719907405</v>
      </c>
      <c r="Q4" s="86" t="s">
        <v>238</v>
      </c>
      <c r="R4" s="89" t="s">
        <v>256</v>
      </c>
      <c r="S4" s="86" t="s">
        <v>264</v>
      </c>
      <c r="T4" s="86" t="s">
        <v>230</v>
      </c>
      <c r="U4" s="86"/>
      <c r="V4" s="89" t="s">
        <v>287</v>
      </c>
      <c r="W4" s="88">
        <v>43593.512719907405</v>
      </c>
      <c r="X4" s="89" t="s">
        <v>300</v>
      </c>
      <c r="Y4" s="86"/>
      <c r="Z4" s="86"/>
      <c r="AA4" s="92" t="s">
        <v>320</v>
      </c>
      <c r="AB4" s="86"/>
      <c r="AC4" s="86" t="b">
        <v>0</v>
      </c>
      <c r="AD4" s="86">
        <v>0</v>
      </c>
      <c r="AE4" s="92" t="s">
        <v>339</v>
      </c>
      <c r="AF4" s="86" t="b">
        <v>0</v>
      </c>
      <c r="AG4" s="86" t="s">
        <v>341</v>
      </c>
      <c r="AH4" s="86"/>
      <c r="AI4" s="92" t="s">
        <v>339</v>
      </c>
      <c r="AJ4" s="86" t="b">
        <v>0</v>
      </c>
      <c r="AK4" s="86">
        <v>0</v>
      </c>
      <c r="AL4" s="92" t="s">
        <v>339</v>
      </c>
      <c r="AM4" s="86" t="s">
        <v>349</v>
      </c>
      <c r="AN4" s="86" t="b">
        <v>0</v>
      </c>
      <c r="AO4" s="92" t="s">
        <v>320</v>
      </c>
      <c r="AP4" s="86" t="s">
        <v>176</v>
      </c>
      <c r="AQ4" s="86">
        <v>0</v>
      </c>
      <c r="AR4" s="86">
        <v>0</v>
      </c>
      <c r="AS4" s="86"/>
      <c r="AT4" s="86"/>
      <c r="AU4" s="86"/>
      <c r="AV4" s="86"/>
      <c r="AW4" s="86"/>
      <c r="AX4" s="86"/>
      <c r="AY4" s="86"/>
      <c r="AZ4" s="86"/>
      <c r="BA4">
        <v>1</v>
      </c>
      <c r="BB4" s="85" t="str">
        <f>REPLACE(INDEX(GroupVertices[Group],MATCH(Edges24[[#This Row],[Vertex 1]],GroupVertices[Vertex],0)),1,1,"")</f>
        <v>7</v>
      </c>
      <c r="BC4" s="85" t="str">
        <f>REPLACE(INDEX(GroupVertices[Group],MATCH(Edges24[[#This Row],[Vertex 2]],GroupVertices[Vertex],0)),1,1,"")</f>
        <v>7</v>
      </c>
      <c r="BD4" s="51">
        <v>1</v>
      </c>
      <c r="BE4" s="52">
        <v>4.545454545454546</v>
      </c>
      <c r="BF4" s="51">
        <v>1</v>
      </c>
      <c r="BG4" s="52">
        <v>4.545454545454546</v>
      </c>
      <c r="BH4" s="51">
        <v>0</v>
      </c>
      <c r="BI4" s="52">
        <v>0</v>
      </c>
      <c r="BJ4" s="51">
        <v>20</v>
      </c>
      <c r="BK4" s="52">
        <v>90.9090909090909</v>
      </c>
      <c r="BL4" s="51">
        <v>22</v>
      </c>
    </row>
    <row r="5" spans="1:64" ht="15">
      <c r="A5" s="84" t="s">
        <v>214</v>
      </c>
      <c r="B5" s="84" t="s">
        <v>230</v>
      </c>
      <c r="C5" s="53"/>
      <c r="D5" s="54"/>
      <c r="E5" s="65"/>
      <c r="F5" s="55"/>
      <c r="G5" s="53"/>
      <c r="H5" s="57"/>
      <c r="I5" s="56"/>
      <c r="J5" s="56"/>
      <c r="K5" s="36" t="s">
        <v>65</v>
      </c>
      <c r="L5" s="83">
        <v>6</v>
      </c>
      <c r="M5" s="83"/>
      <c r="N5" s="63"/>
      <c r="O5" s="86" t="s">
        <v>235</v>
      </c>
      <c r="P5" s="88">
        <v>43594.12273148148</v>
      </c>
      <c r="Q5" s="86" t="s">
        <v>239</v>
      </c>
      <c r="R5" s="86"/>
      <c r="S5" s="86"/>
      <c r="T5" s="86"/>
      <c r="U5" s="86"/>
      <c r="V5" s="89" t="s">
        <v>288</v>
      </c>
      <c r="W5" s="88">
        <v>43594.12273148148</v>
      </c>
      <c r="X5" s="89" t="s">
        <v>301</v>
      </c>
      <c r="Y5" s="86"/>
      <c r="Z5" s="86"/>
      <c r="AA5" s="92" t="s">
        <v>321</v>
      </c>
      <c r="AB5" s="86"/>
      <c r="AC5" s="86" t="b">
        <v>0</v>
      </c>
      <c r="AD5" s="86">
        <v>1</v>
      </c>
      <c r="AE5" s="92" t="s">
        <v>339</v>
      </c>
      <c r="AF5" s="86" t="b">
        <v>0</v>
      </c>
      <c r="AG5" s="86" t="s">
        <v>342</v>
      </c>
      <c r="AH5" s="86"/>
      <c r="AI5" s="92" t="s">
        <v>339</v>
      </c>
      <c r="AJ5" s="86" t="b">
        <v>0</v>
      </c>
      <c r="AK5" s="86">
        <v>0</v>
      </c>
      <c r="AL5" s="92" t="s">
        <v>339</v>
      </c>
      <c r="AM5" s="86" t="s">
        <v>348</v>
      </c>
      <c r="AN5" s="86" t="b">
        <v>0</v>
      </c>
      <c r="AO5" s="92" t="s">
        <v>321</v>
      </c>
      <c r="AP5" s="86" t="s">
        <v>176</v>
      </c>
      <c r="AQ5" s="86">
        <v>0</v>
      </c>
      <c r="AR5" s="86">
        <v>0</v>
      </c>
      <c r="AS5" s="86"/>
      <c r="AT5" s="86"/>
      <c r="AU5" s="86"/>
      <c r="AV5" s="86"/>
      <c r="AW5" s="86"/>
      <c r="AX5" s="86"/>
      <c r="AY5" s="86"/>
      <c r="AZ5" s="86"/>
      <c r="BA5">
        <v>1</v>
      </c>
      <c r="BB5" s="85" t="str">
        <f>REPLACE(INDEX(GroupVertices[Group],MATCH(Edges24[[#This Row],[Vertex 1]],GroupVertices[Vertex],0)),1,1,"")</f>
        <v>1</v>
      </c>
      <c r="BC5" s="85" t="str">
        <f>REPLACE(INDEX(GroupVertices[Group],MATCH(Edges24[[#This Row],[Vertex 2]],GroupVertices[Vertex],0)),1,1,"")</f>
        <v>1</v>
      </c>
      <c r="BD5" s="51">
        <v>0</v>
      </c>
      <c r="BE5" s="52">
        <v>0</v>
      </c>
      <c r="BF5" s="51">
        <v>0</v>
      </c>
      <c r="BG5" s="52">
        <v>0</v>
      </c>
      <c r="BH5" s="51">
        <v>0</v>
      </c>
      <c r="BI5" s="52">
        <v>0</v>
      </c>
      <c r="BJ5" s="51">
        <v>34</v>
      </c>
      <c r="BK5" s="52">
        <v>100</v>
      </c>
      <c r="BL5" s="51">
        <v>34</v>
      </c>
    </row>
    <row r="6" spans="1:64" ht="15">
      <c r="A6" s="84" t="s">
        <v>215</v>
      </c>
      <c r="B6" s="84" t="s">
        <v>219</v>
      </c>
      <c r="C6" s="53"/>
      <c r="D6" s="54"/>
      <c r="E6" s="65"/>
      <c r="F6" s="55"/>
      <c r="G6" s="53"/>
      <c r="H6" s="57"/>
      <c r="I6" s="56"/>
      <c r="J6" s="56"/>
      <c r="K6" s="36" t="s">
        <v>65</v>
      </c>
      <c r="L6" s="83">
        <v>7</v>
      </c>
      <c r="M6" s="83"/>
      <c r="N6" s="63"/>
      <c r="O6" s="86" t="s">
        <v>235</v>
      </c>
      <c r="P6" s="88">
        <v>43594.27082175926</v>
      </c>
      <c r="Q6" s="86" t="s">
        <v>240</v>
      </c>
      <c r="R6" s="89" t="s">
        <v>257</v>
      </c>
      <c r="S6" s="86" t="s">
        <v>265</v>
      </c>
      <c r="T6" s="86" t="s">
        <v>271</v>
      </c>
      <c r="U6" s="86"/>
      <c r="V6" s="89" t="s">
        <v>289</v>
      </c>
      <c r="W6" s="88">
        <v>43594.27082175926</v>
      </c>
      <c r="X6" s="89" t="s">
        <v>302</v>
      </c>
      <c r="Y6" s="86"/>
      <c r="Z6" s="86"/>
      <c r="AA6" s="92" t="s">
        <v>322</v>
      </c>
      <c r="AB6" s="86"/>
      <c r="AC6" s="86" t="b">
        <v>0</v>
      </c>
      <c r="AD6" s="86">
        <v>0</v>
      </c>
      <c r="AE6" s="92" t="s">
        <v>339</v>
      </c>
      <c r="AF6" s="86" t="b">
        <v>0</v>
      </c>
      <c r="AG6" s="86" t="s">
        <v>341</v>
      </c>
      <c r="AH6" s="86"/>
      <c r="AI6" s="92" t="s">
        <v>339</v>
      </c>
      <c r="AJ6" s="86" t="b">
        <v>0</v>
      </c>
      <c r="AK6" s="86">
        <v>1</v>
      </c>
      <c r="AL6" s="92" t="s">
        <v>339</v>
      </c>
      <c r="AM6" s="86" t="s">
        <v>350</v>
      </c>
      <c r="AN6" s="86" t="b">
        <v>0</v>
      </c>
      <c r="AO6" s="92" t="s">
        <v>322</v>
      </c>
      <c r="AP6" s="86" t="s">
        <v>176</v>
      </c>
      <c r="AQ6" s="86">
        <v>0</v>
      </c>
      <c r="AR6" s="86">
        <v>0</v>
      </c>
      <c r="AS6" s="86"/>
      <c r="AT6" s="86"/>
      <c r="AU6" s="86"/>
      <c r="AV6" s="86"/>
      <c r="AW6" s="86"/>
      <c r="AX6" s="86"/>
      <c r="AY6" s="86"/>
      <c r="AZ6" s="86"/>
      <c r="BA6">
        <v>1</v>
      </c>
      <c r="BB6" s="85" t="str">
        <f>REPLACE(INDEX(GroupVertices[Group],MATCH(Edges24[[#This Row],[Vertex 1]],GroupVertices[Vertex],0)),1,1,"")</f>
        <v>2</v>
      </c>
      <c r="BC6" s="85" t="str">
        <f>REPLACE(INDEX(GroupVertices[Group],MATCH(Edges24[[#This Row],[Vertex 2]],GroupVertices[Vertex],0)),1,1,"")</f>
        <v>2</v>
      </c>
      <c r="BD6" s="51"/>
      <c r="BE6" s="52"/>
      <c r="BF6" s="51"/>
      <c r="BG6" s="52"/>
      <c r="BH6" s="51"/>
      <c r="BI6" s="52"/>
      <c r="BJ6" s="51"/>
      <c r="BK6" s="52"/>
      <c r="BL6" s="51"/>
    </row>
    <row r="7" spans="1:64" ht="15">
      <c r="A7" s="84" t="s">
        <v>216</v>
      </c>
      <c r="B7" s="84" t="s">
        <v>215</v>
      </c>
      <c r="C7" s="53"/>
      <c r="D7" s="54"/>
      <c r="E7" s="65"/>
      <c r="F7" s="55"/>
      <c r="G7" s="53"/>
      <c r="H7" s="57"/>
      <c r="I7" s="56"/>
      <c r="J7" s="56"/>
      <c r="K7" s="36" t="s">
        <v>65</v>
      </c>
      <c r="L7" s="83">
        <v>9</v>
      </c>
      <c r="M7" s="83"/>
      <c r="N7" s="63"/>
      <c r="O7" s="86" t="s">
        <v>235</v>
      </c>
      <c r="P7" s="88">
        <v>43594.28334490741</v>
      </c>
      <c r="Q7" s="86" t="s">
        <v>241</v>
      </c>
      <c r="R7" s="86"/>
      <c r="S7" s="86"/>
      <c r="T7" s="86"/>
      <c r="U7" s="86"/>
      <c r="V7" s="89" t="s">
        <v>290</v>
      </c>
      <c r="W7" s="88">
        <v>43594.28334490741</v>
      </c>
      <c r="X7" s="89" t="s">
        <v>303</v>
      </c>
      <c r="Y7" s="86"/>
      <c r="Z7" s="86"/>
      <c r="AA7" s="92" t="s">
        <v>323</v>
      </c>
      <c r="AB7" s="86"/>
      <c r="AC7" s="86" t="b">
        <v>0</v>
      </c>
      <c r="AD7" s="86">
        <v>0</v>
      </c>
      <c r="AE7" s="92" t="s">
        <v>339</v>
      </c>
      <c r="AF7" s="86" t="b">
        <v>0</v>
      </c>
      <c r="AG7" s="86" t="s">
        <v>341</v>
      </c>
      <c r="AH7" s="86"/>
      <c r="AI7" s="92" t="s">
        <v>339</v>
      </c>
      <c r="AJ7" s="86" t="b">
        <v>0</v>
      </c>
      <c r="AK7" s="86">
        <v>1</v>
      </c>
      <c r="AL7" s="92" t="s">
        <v>322</v>
      </c>
      <c r="AM7" s="86" t="s">
        <v>351</v>
      </c>
      <c r="AN7" s="86" t="b">
        <v>0</v>
      </c>
      <c r="AO7" s="92" t="s">
        <v>322</v>
      </c>
      <c r="AP7" s="86" t="s">
        <v>176</v>
      </c>
      <c r="AQ7" s="86">
        <v>0</v>
      </c>
      <c r="AR7" s="86">
        <v>0</v>
      </c>
      <c r="AS7" s="86"/>
      <c r="AT7" s="86"/>
      <c r="AU7" s="86"/>
      <c r="AV7" s="86"/>
      <c r="AW7" s="86"/>
      <c r="AX7" s="86"/>
      <c r="AY7" s="86"/>
      <c r="AZ7" s="86"/>
      <c r="BA7">
        <v>1</v>
      </c>
      <c r="BB7" s="85" t="str">
        <f>REPLACE(INDEX(GroupVertices[Group],MATCH(Edges24[[#This Row],[Vertex 1]],GroupVertices[Vertex],0)),1,1,"")</f>
        <v>2</v>
      </c>
      <c r="BC7" s="85" t="str">
        <f>REPLACE(INDEX(GroupVertices[Group],MATCH(Edges24[[#This Row],[Vertex 2]],GroupVertices[Vertex],0)),1,1,"")</f>
        <v>2</v>
      </c>
      <c r="BD7" s="51"/>
      <c r="BE7" s="52"/>
      <c r="BF7" s="51"/>
      <c r="BG7" s="52"/>
      <c r="BH7" s="51"/>
      <c r="BI7" s="52"/>
      <c r="BJ7" s="51"/>
      <c r="BK7" s="52"/>
      <c r="BL7" s="51"/>
    </row>
    <row r="8" spans="1:64" ht="15">
      <c r="A8" s="84" t="s">
        <v>217</v>
      </c>
      <c r="B8" s="84" t="s">
        <v>217</v>
      </c>
      <c r="C8" s="53"/>
      <c r="D8" s="54"/>
      <c r="E8" s="65"/>
      <c r="F8" s="55"/>
      <c r="G8" s="53"/>
      <c r="H8" s="57"/>
      <c r="I8" s="56"/>
      <c r="J8" s="56"/>
      <c r="K8" s="36" t="s">
        <v>65</v>
      </c>
      <c r="L8" s="83">
        <v>10</v>
      </c>
      <c r="M8" s="83"/>
      <c r="N8" s="63"/>
      <c r="O8" s="86" t="s">
        <v>176</v>
      </c>
      <c r="P8" s="88">
        <v>43594.314421296294</v>
      </c>
      <c r="Q8" s="86" t="s">
        <v>242</v>
      </c>
      <c r="R8" s="89" t="s">
        <v>258</v>
      </c>
      <c r="S8" s="86" t="s">
        <v>266</v>
      </c>
      <c r="T8" s="86" t="s">
        <v>272</v>
      </c>
      <c r="U8" s="86"/>
      <c r="V8" s="89" t="s">
        <v>291</v>
      </c>
      <c r="W8" s="88">
        <v>43594.314421296294</v>
      </c>
      <c r="X8" s="89" t="s">
        <v>304</v>
      </c>
      <c r="Y8" s="86"/>
      <c r="Z8" s="86"/>
      <c r="AA8" s="92" t="s">
        <v>324</v>
      </c>
      <c r="AB8" s="86"/>
      <c r="AC8" s="86" t="b">
        <v>0</v>
      </c>
      <c r="AD8" s="86">
        <v>0</v>
      </c>
      <c r="AE8" s="92" t="s">
        <v>339</v>
      </c>
      <c r="AF8" s="86" t="b">
        <v>0</v>
      </c>
      <c r="AG8" s="86" t="s">
        <v>341</v>
      </c>
      <c r="AH8" s="86"/>
      <c r="AI8" s="92" t="s">
        <v>339</v>
      </c>
      <c r="AJ8" s="86" t="b">
        <v>0</v>
      </c>
      <c r="AK8" s="86">
        <v>0</v>
      </c>
      <c r="AL8" s="92" t="s">
        <v>339</v>
      </c>
      <c r="AM8" s="86" t="s">
        <v>352</v>
      </c>
      <c r="AN8" s="86" t="b">
        <v>0</v>
      </c>
      <c r="AO8" s="92" t="s">
        <v>324</v>
      </c>
      <c r="AP8" s="86" t="s">
        <v>176</v>
      </c>
      <c r="AQ8" s="86">
        <v>0</v>
      </c>
      <c r="AR8" s="86">
        <v>0</v>
      </c>
      <c r="AS8" s="86"/>
      <c r="AT8" s="86"/>
      <c r="AU8" s="86"/>
      <c r="AV8" s="86"/>
      <c r="AW8" s="86"/>
      <c r="AX8" s="86"/>
      <c r="AY8" s="86"/>
      <c r="AZ8" s="86"/>
      <c r="BA8">
        <v>1</v>
      </c>
      <c r="BB8" s="85" t="str">
        <f>REPLACE(INDEX(GroupVertices[Group],MATCH(Edges24[[#This Row],[Vertex 1]],GroupVertices[Vertex],0)),1,1,"")</f>
        <v>8</v>
      </c>
      <c r="BC8" s="85" t="str">
        <f>REPLACE(INDEX(GroupVertices[Group],MATCH(Edges24[[#This Row],[Vertex 2]],GroupVertices[Vertex],0)),1,1,"")</f>
        <v>8</v>
      </c>
      <c r="BD8" s="51">
        <v>0</v>
      </c>
      <c r="BE8" s="52">
        <v>0</v>
      </c>
      <c r="BF8" s="51">
        <v>0</v>
      </c>
      <c r="BG8" s="52">
        <v>0</v>
      </c>
      <c r="BH8" s="51">
        <v>0</v>
      </c>
      <c r="BI8" s="52">
        <v>0</v>
      </c>
      <c r="BJ8" s="51">
        <v>11</v>
      </c>
      <c r="BK8" s="52">
        <v>100</v>
      </c>
      <c r="BL8" s="51">
        <v>11</v>
      </c>
    </row>
    <row r="9" spans="1:64" ht="15">
      <c r="A9" s="84" t="s">
        <v>218</v>
      </c>
      <c r="B9" s="84" t="s">
        <v>219</v>
      </c>
      <c r="C9" s="53"/>
      <c r="D9" s="54"/>
      <c r="E9" s="65"/>
      <c r="F9" s="55"/>
      <c r="G9" s="53"/>
      <c r="H9" s="57"/>
      <c r="I9" s="56"/>
      <c r="J9" s="56"/>
      <c r="K9" s="36" t="s">
        <v>66</v>
      </c>
      <c r="L9" s="83">
        <v>12</v>
      </c>
      <c r="M9" s="83"/>
      <c r="N9" s="63"/>
      <c r="O9" s="86" t="s">
        <v>235</v>
      </c>
      <c r="P9" s="88">
        <v>43594.284953703704</v>
      </c>
      <c r="Q9" s="86" t="s">
        <v>243</v>
      </c>
      <c r="R9" s="86"/>
      <c r="S9" s="86"/>
      <c r="T9" s="86" t="s">
        <v>273</v>
      </c>
      <c r="U9" s="89" t="s">
        <v>283</v>
      </c>
      <c r="V9" s="89" t="s">
        <v>283</v>
      </c>
      <c r="W9" s="88">
        <v>43594.284953703704</v>
      </c>
      <c r="X9" s="89" t="s">
        <v>305</v>
      </c>
      <c r="Y9" s="86"/>
      <c r="Z9" s="86"/>
      <c r="AA9" s="92" t="s">
        <v>325</v>
      </c>
      <c r="AB9" s="86"/>
      <c r="AC9" s="86" t="b">
        <v>0</v>
      </c>
      <c r="AD9" s="86">
        <v>4</v>
      </c>
      <c r="AE9" s="92" t="s">
        <v>339</v>
      </c>
      <c r="AF9" s="86" t="b">
        <v>0</v>
      </c>
      <c r="AG9" s="86" t="s">
        <v>343</v>
      </c>
      <c r="AH9" s="86"/>
      <c r="AI9" s="92" t="s">
        <v>339</v>
      </c>
      <c r="AJ9" s="86" t="b">
        <v>0</v>
      </c>
      <c r="AK9" s="86">
        <v>1</v>
      </c>
      <c r="AL9" s="92" t="s">
        <v>339</v>
      </c>
      <c r="AM9" s="86" t="s">
        <v>351</v>
      </c>
      <c r="AN9" s="86" t="b">
        <v>0</v>
      </c>
      <c r="AO9" s="92" t="s">
        <v>325</v>
      </c>
      <c r="AP9" s="86" t="s">
        <v>176</v>
      </c>
      <c r="AQ9" s="86">
        <v>0</v>
      </c>
      <c r="AR9" s="86">
        <v>0</v>
      </c>
      <c r="AS9" s="86"/>
      <c r="AT9" s="86"/>
      <c r="AU9" s="86"/>
      <c r="AV9" s="86"/>
      <c r="AW9" s="86"/>
      <c r="AX9" s="86"/>
      <c r="AY9" s="86"/>
      <c r="AZ9" s="86"/>
      <c r="BA9">
        <v>1</v>
      </c>
      <c r="BB9" s="85" t="str">
        <f>REPLACE(INDEX(GroupVertices[Group],MATCH(Edges24[[#This Row],[Vertex 1]],GroupVertices[Vertex],0)),1,1,"")</f>
        <v>2</v>
      </c>
      <c r="BC9" s="85" t="str">
        <f>REPLACE(INDEX(GroupVertices[Group],MATCH(Edges24[[#This Row],[Vertex 2]],GroupVertices[Vertex],0)),1,1,"")</f>
        <v>2</v>
      </c>
      <c r="BD9" s="51"/>
      <c r="BE9" s="52"/>
      <c r="BF9" s="51"/>
      <c r="BG9" s="52"/>
      <c r="BH9" s="51"/>
      <c r="BI9" s="52"/>
      <c r="BJ9" s="51"/>
      <c r="BK9" s="52"/>
      <c r="BL9" s="51"/>
    </row>
    <row r="10" spans="1:64" ht="15">
      <c r="A10" s="84" t="s">
        <v>219</v>
      </c>
      <c r="B10" s="84" t="s">
        <v>216</v>
      </c>
      <c r="C10" s="53"/>
      <c r="D10" s="54"/>
      <c r="E10" s="65"/>
      <c r="F10" s="55"/>
      <c r="G10" s="53"/>
      <c r="H10" s="57"/>
      <c r="I10" s="56"/>
      <c r="J10" s="56"/>
      <c r="K10" s="36" t="s">
        <v>66</v>
      </c>
      <c r="L10" s="83">
        <v>13</v>
      </c>
      <c r="M10" s="83"/>
      <c r="N10" s="63"/>
      <c r="O10" s="86" t="s">
        <v>235</v>
      </c>
      <c r="P10" s="88">
        <v>43594.34583333333</v>
      </c>
      <c r="Q10" s="86" t="s">
        <v>244</v>
      </c>
      <c r="R10" s="86"/>
      <c r="S10" s="86"/>
      <c r="T10" s="86" t="s">
        <v>273</v>
      </c>
      <c r="U10" s="86"/>
      <c r="V10" s="89" t="s">
        <v>292</v>
      </c>
      <c r="W10" s="88">
        <v>43594.34583333333</v>
      </c>
      <c r="X10" s="89" t="s">
        <v>306</v>
      </c>
      <c r="Y10" s="86"/>
      <c r="Z10" s="86"/>
      <c r="AA10" s="92" t="s">
        <v>326</v>
      </c>
      <c r="AB10" s="86"/>
      <c r="AC10" s="86" t="b">
        <v>0</v>
      </c>
      <c r="AD10" s="86">
        <v>0</v>
      </c>
      <c r="AE10" s="92" t="s">
        <v>339</v>
      </c>
      <c r="AF10" s="86" t="b">
        <v>0</v>
      </c>
      <c r="AG10" s="86" t="s">
        <v>343</v>
      </c>
      <c r="AH10" s="86"/>
      <c r="AI10" s="92" t="s">
        <v>339</v>
      </c>
      <c r="AJ10" s="86" t="b">
        <v>0</v>
      </c>
      <c r="AK10" s="86">
        <v>1</v>
      </c>
      <c r="AL10" s="92" t="s">
        <v>325</v>
      </c>
      <c r="AM10" s="86" t="s">
        <v>351</v>
      </c>
      <c r="AN10" s="86" t="b">
        <v>0</v>
      </c>
      <c r="AO10" s="92" t="s">
        <v>325</v>
      </c>
      <c r="AP10" s="86" t="s">
        <v>176</v>
      </c>
      <c r="AQ10" s="86">
        <v>0</v>
      </c>
      <c r="AR10" s="86">
        <v>0</v>
      </c>
      <c r="AS10" s="86"/>
      <c r="AT10" s="86"/>
      <c r="AU10" s="86"/>
      <c r="AV10" s="86"/>
      <c r="AW10" s="86"/>
      <c r="AX10" s="86"/>
      <c r="AY10" s="86"/>
      <c r="AZ10" s="86"/>
      <c r="BA10">
        <v>1</v>
      </c>
      <c r="BB10" s="85" t="str">
        <f>REPLACE(INDEX(GroupVertices[Group],MATCH(Edges24[[#This Row],[Vertex 1]],GroupVertices[Vertex],0)),1,1,"")</f>
        <v>2</v>
      </c>
      <c r="BC10" s="85" t="str">
        <f>REPLACE(INDEX(GroupVertices[Group],MATCH(Edges24[[#This Row],[Vertex 2]],GroupVertices[Vertex],0)),1,1,"")</f>
        <v>2</v>
      </c>
      <c r="BD10" s="51"/>
      <c r="BE10" s="52"/>
      <c r="BF10" s="51"/>
      <c r="BG10" s="52"/>
      <c r="BH10" s="51"/>
      <c r="BI10" s="52"/>
      <c r="BJ10" s="51"/>
      <c r="BK10" s="52"/>
      <c r="BL10" s="51"/>
    </row>
    <row r="11" spans="1:64" ht="15">
      <c r="A11" s="84" t="s">
        <v>220</v>
      </c>
      <c r="B11" s="84" t="s">
        <v>219</v>
      </c>
      <c r="C11" s="53"/>
      <c r="D11" s="54"/>
      <c r="E11" s="65"/>
      <c r="F11" s="55"/>
      <c r="G11" s="53"/>
      <c r="H11" s="57"/>
      <c r="I11" s="56"/>
      <c r="J11" s="56"/>
      <c r="K11" s="36" t="s">
        <v>65</v>
      </c>
      <c r="L11" s="83">
        <v>15</v>
      </c>
      <c r="M11" s="83"/>
      <c r="N11" s="63"/>
      <c r="O11" s="86" t="s">
        <v>235</v>
      </c>
      <c r="P11" s="88">
        <v>43594.40738425926</v>
      </c>
      <c r="Q11" s="86" t="s">
        <v>244</v>
      </c>
      <c r="R11" s="86"/>
      <c r="S11" s="86"/>
      <c r="T11" s="86" t="s">
        <v>273</v>
      </c>
      <c r="U11" s="86"/>
      <c r="V11" s="89" t="s">
        <v>293</v>
      </c>
      <c r="W11" s="88">
        <v>43594.40738425926</v>
      </c>
      <c r="X11" s="89" t="s">
        <v>307</v>
      </c>
      <c r="Y11" s="86"/>
      <c r="Z11" s="86"/>
      <c r="AA11" s="92" t="s">
        <v>327</v>
      </c>
      <c r="AB11" s="86"/>
      <c r="AC11" s="86" t="b">
        <v>0</v>
      </c>
      <c r="AD11" s="86">
        <v>0</v>
      </c>
      <c r="AE11" s="92" t="s">
        <v>339</v>
      </c>
      <c r="AF11" s="86" t="b">
        <v>0</v>
      </c>
      <c r="AG11" s="86" t="s">
        <v>343</v>
      </c>
      <c r="AH11" s="86"/>
      <c r="AI11" s="92" t="s">
        <v>339</v>
      </c>
      <c r="AJ11" s="86" t="b">
        <v>0</v>
      </c>
      <c r="AK11" s="86">
        <v>2</v>
      </c>
      <c r="AL11" s="92" t="s">
        <v>325</v>
      </c>
      <c r="AM11" s="86" t="s">
        <v>351</v>
      </c>
      <c r="AN11" s="86" t="b">
        <v>0</v>
      </c>
      <c r="AO11" s="92" t="s">
        <v>325</v>
      </c>
      <c r="AP11" s="86" t="s">
        <v>176</v>
      </c>
      <c r="AQ11" s="86">
        <v>0</v>
      </c>
      <c r="AR11" s="86">
        <v>0</v>
      </c>
      <c r="AS11" s="86"/>
      <c r="AT11" s="86"/>
      <c r="AU11" s="86"/>
      <c r="AV11" s="86"/>
      <c r="AW11" s="86"/>
      <c r="AX11" s="86"/>
      <c r="AY11" s="86"/>
      <c r="AZ11" s="86"/>
      <c r="BA11">
        <v>1</v>
      </c>
      <c r="BB11" s="85" t="str">
        <f>REPLACE(INDEX(GroupVertices[Group],MATCH(Edges24[[#This Row],[Vertex 1]],GroupVertices[Vertex],0)),1,1,"")</f>
        <v>2</v>
      </c>
      <c r="BC11" s="85" t="str">
        <f>REPLACE(INDEX(GroupVertices[Group],MATCH(Edges24[[#This Row],[Vertex 2]],GroupVertices[Vertex],0)),1,1,"")</f>
        <v>2</v>
      </c>
      <c r="BD11" s="51"/>
      <c r="BE11" s="52"/>
      <c r="BF11" s="51"/>
      <c r="BG11" s="52"/>
      <c r="BH11" s="51"/>
      <c r="BI11" s="52"/>
      <c r="BJ11" s="51"/>
      <c r="BK11" s="52"/>
      <c r="BL11" s="51"/>
    </row>
    <row r="12" spans="1:64" ht="15">
      <c r="A12" s="84" t="s">
        <v>218</v>
      </c>
      <c r="B12" s="84" t="s">
        <v>218</v>
      </c>
      <c r="C12" s="53"/>
      <c r="D12" s="54"/>
      <c r="E12" s="65"/>
      <c r="F12" s="55"/>
      <c r="G12" s="53"/>
      <c r="H12" s="57"/>
      <c r="I12" s="56"/>
      <c r="J12" s="56"/>
      <c r="K12" s="36" t="s">
        <v>65</v>
      </c>
      <c r="L12" s="83">
        <v>19</v>
      </c>
      <c r="M12" s="83"/>
      <c r="N12" s="63"/>
      <c r="O12" s="86" t="s">
        <v>176</v>
      </c>
      <c r="P12" s="88">
        <v>43592.59421296296</v>
      </c>
      <c r="Q12" s="86" t="s">
        <v>245</v>
      </c>
      <c r="R12" s="86"/>
      <c r="S12" s="86"/>
      <c r="T12" s="86" t="s">
        <v>274</v>
      </c>
      <c r="U12" s="86"/>
      <c r="V12" s="89" t="s">
        <v>294</v>
      </c>
      <c r="W12" s="88">
        <v>43592.59421296296</v>
      </c>
      <c r="X12" s="89" t="s">
        <v>308</v>
      </c>
      <c r="Y12" s="86"/>
      <c r="Z12" s="86"/>
      <c r="AA12" s="92" t="s">
        <v>328</v>
      </c>
      <c r="AB12" s="86"/>
      <c r="AC12" s="86" t="b">
        <v>0</v>
      </c>
      <c r="AD12" s="86">
        <v>4</v>
      </c>
      <c r="AE12" s="92" t="s">
        <v>339</v>
      </c>
      <c r="AF12" s="86" t="b">
        <v>0</v>
      </c>
      <c r="AG12" s="86" t="s">
        <v>343</v>
      </c>
      <c r="AH12" s="86"/>
      <c r="AI12" s="92" t="s">
        <v>339</v>
      </c>
      <c r="AJ12" s="86" t="b">
        <v>0</v>
      </c>
      <c r="AK12" s="86">
        <v>0</v>
      </c>
      <c r="AL12" s="92" t="s">
        <v>339</v>
      </c>
      <c r="AM12" s="86" t="s">
        <v>348</v>
      </c>
      <c r="AN12" s="86" t="b">
        <v>0</v>
      </c>
      <c r="AO12" s="92" t="s">
        <v>328</v>
      </c>
      <c r="AP12" s="86" t="s">
        <v>176</v>
      </c>
      <c r="AQ12" s="86">
        <v>0</v>
      </c>
      <c r="AR12" s="86">
        <v>0</v>
      </c>
      <c r="AS12" s="86"/>
      <c r="AT12" s="86"/>
      <c r="AU12" s="86"/>
      <c r="AV12" s="86"/>
      <c r="AW12" s="86"/>
      <c r="AX12" s="86"/>
      <c r="AY12" s="86"/>
      <c r="AZ12" s="86"/>
      <c r="BA12">
        <v>1</v>
      </c>
      <c r="BB12" s="85" t="str">
        <f>REPLACE(INDEX(GroupVertices[Group],MATCH(Edges24[[#This Row],[Vertex 1]],GroupVertices[Vertex],0)),1,1,"")</f>
        <v>2</v>
      </c>
      <c r="BC12" s="85" t="str">
        <f>REPLACE(INDEX(GroupVertices[Group],MATCH(Edges24[[#This Row],[Vertex 2]],GroupVertices[Vertex],0)),1,1,"")</f>
        <v>2</v>
      </c>
      <c r="BD12" s="51">
        <v>0</v>
      </c>
      <c r="BE12" s="52">
        <v>0</v>
      </c>
      <c r="BF12" s="51">
        <v>0</v>
      </c>
      <c r="BG12" s="52">
        <v>0</v>
      </c>
      <c r="BH12" s="51">
        <v>0</v>
      </c>
      <c r="BI12" s="52">
        <v>0</v>
      </c>
      <c r="BJ12" s="51">
        <v>50</v>
      </c>
      <c r="BK12" s="52">
        <v>100</v>
      </c>
      <c r="BL12" s="51">
        <v>50</v>
      </c>
    </row>
    <row r="13" spans="1:64" ht="15">
      <c r="A13" s="84" t="s">
        <v>221</v>
      </c>
      <c r="B13" s="84" t="s">
        <v>232</v>
      </c>
      <c r="C13" s="53"/>
      <c r="D13" s="54"/>
      <c r="E13" s="65"/>
      <c r="F13" s="55"/>
      <c r="G13" s="53"/>
      <c r="H13" s="57"/>
      <c r="I13" s="56"/>
      <c r="J13" s="56"/>
      <c r="K13" s="36" t="s">
        <v>65</v>
      </c>
      <c r="L13" s="83">
        <v>21</v>
      </c>
      <c r="M13" s="83"/>
      <c r="N13" s="63"/>
      <c r="O13" s="86" t="s">
        <v>236</v>
      </c>
      <c r="P13" s="88">
        <v>43594.543703703705</v>
      </c>
      <c r="Q13" s="86" t="s">
        <v>246</v>
      </c>
      <c r="R13" s="86"/>
      <c r="S13" s="86"/>
      <c r="T13" s="86" t="s">
        <v>230</v>
      </c>
      <c r="U13" s="86"/>
      <c r="V13" s="89" t="s">
        <v>295</v>
      </c>
      <c r="W13" s="88">
        <v>43594.543703703705</v>
      </c>
      <c r="X13" s="89" t="s">
        <v>309</v>
      </c>
      <c r="Y13" s="86"/>
      <c r="Z13" s="86"/>
      <c r="AA13" s="92" t="s">
        <v>329</v>
      </c>
      <c r="AB13" s="86"/>
      <c r="AC13" s="86" t="b">
        <v>0</v>
      </c>
      <c r="AD13" s="86">
        <v>0</v>
      </c>
      <c r="AE13" s="92" t="s">
        <v>340</v>
      </c>
      <c r="AF13" s="86" t="b">
        <v>0</v>
      </c>
      <c r="AG13" s="86" t="s">
        <v>341</v>
      </c>
      <c r="AH13" s="86"/>
      <c r="AI13" s="92" t="s">
        <v>339</v>
      </c>
      <c r="AJ13" s="86" t="b">
        <v>0</v>
      </c>
      <c r="AK13" s="86">
        <v>0</v>
      </c>
      <c r="AL13" s="92" t="s">
        <v>339</v>
      </c>
      <c r="AM13" s="86" t="s">
        <v>353</v>
      </c>
      <c r="AN13" s="86" t="b">
        <v>0</v>
      </c>
      <c r="AO13" s="92" t="s">
        <v>329</v>
      </c>
      <c r="AP13" s="86" t="s">
        <v>176</v>
      </c>
      <c r="AQ13" s="86">
        <v>0</v>
      </c>
      <c r="AR13" s="86">
        <v>0</v>
      </c>
      <c r="AS13" s="86"/>
      <c r="AT13" s="86"/>
      <c r="AU13" s="86"/>
      <c r="AV13" s="86"/>
      <c r="AW13" s="86"/>
      <c r="AX13" s="86"/>
      <c r="AY13" s="86"/>
      <c r="AZ13" s="86"/>
      <c r="BA13">
        <v>1</v>
      </c>
      <c r="BB13" s="85" t="str">
        <f>REPLACE(INDEX(GroupVertices[Group],MATCH(Edges24[[#This Row],[Vertex 1]],GroupVertices[Vertex],0)),1,1,"")</f>
        <v>6</v>
      </c>
      <c r="BC13" s="85" t="str">
        <f>REPLACE(INDEX(GroupVertices[Group],MATCH(Edges24[[#This Row],[Vertex 2]],GroupVertices[Vertex],0)),1,1,"")</f>
        <v>6</v>
      </c>
      <c r="BD13" s="51">
        <v>0</v>
      </c>
      <c r="BE13" s="52">
        <v>0</v>
      </c>
      <c r="BF13" s="51">
        <v>2</v>
      </c>
      <c r="BG13" s="52">
        <v>13.333333333333334</v>
      </c>
      <c r="BH13" s="51">
        <v>0</v>
      </c>
      <c r="BI13" s="52">
        <v>0</v>
      </c>
      <c r="BJ13" s="51">
        <v>13</v>
      </c>
      <c r="BK13" s="52">
        <v>86.66666666666667</v>
      </c>
      <c r="BL13" s="51">
        <v>15</v>
      </c>
    </row>
    <row r="14" spans="1:64" ht="15">
      <c r="A14" s="84" t="s">
        <v>222</v>
      </c>
      <c r="B14" s="84" t="s">
        <v>231</v>
      </c>
      <c r="C14" s="53"/>
      <c r="D14" s="54"/>
      <c r="E14" s="65"/>
      <c r="F14" s="55"/>
      <c r="G14" s="53"/>
      <c r="H14" s="57"/>
      <c r="I14" s="56"/>
      <c r="J14" s="56"/>
      <c r="K14" s="36" t="s">
        <v>65</v>
      </c>
      <c r="L14" s="83">
        <v>22</v>
      </c>
      <c r="M14" s="83"/>
      <c r="N14" s="63"/>
      <c r="O14" s="86" t="s">
        <v>235</v>
      </c>
      <c r="P14" s="88">
        <v>43594.58954861111</v>
      </c>
      <c r="Q14" s="86" t="s">
        <v>247</v>
      </c>
      <c r="R14" s="89" t="s">
        <v>259</v>
      </c>
      <c r="S14" s="86" t="s">
        <v>267</v>
      </c>
      <c r="T14" s="86" t="s">
        <v>275</v>
      </c>
      <c r="U14" s="89" t="s">
        <v>284</v>
      </c>
      <c r="V14" s="89" t="s">
        <v>284</v>
      </c>
      <c r="W14" s="88">
        <v>43594.58954861111</v>
      </c>
      <c r="X14" s="89" t="s">
        <v>310</v>
      </c>
      <c r="Y14" s="86"/>
      <c r="Z14" s="86"/>
      <c r="AA14" s="92" t="s">
        <v>330</v>
      </c>
      <c r="AB14" s="86"/>
      <c r="AC14" s="86" t="b">
        <v>0</v>
      </c>
      <c r="AD14" s="86">
        <v>0</v>
      </c>
      <c r="AE14" s="92" t="s">
        <v>339</v>
      </c>
      <c r="AF14" s="86" t="b">
        <v>0</v>
      </c>
      <c r="AG14" s="86" t="s">
        <v>343</v>
      </c>
      <c r="AH14" s="86"/>
      <c r="AI14" s="92" t="s">
        <v>339</v>
      </c>
      <c r="AJ14" s="86" t="b">
        <v>0</v>
      </c>
      <c r="AK14" s="86">
        <v>0</v>
      </c>
      <c r="AL14" s="92" t="s">
        <v>339</v>
      </c>
      <c r="AM14" s="86" t="s">
        <v>354</v>
      </c>
      <c r="AN14" s="86" t="b">
        <v>0</v>
      </c>
      <c r="AO14" s="92" t="s">
        <v>330</v>
      </c>
      <c r="AP14" s="86" t="s">
        <v>176</v>
      </c>
      <c r="AQ14" s="86">
        <v>0</v>
      </c>
      <c r="AR14" s="86">
        <v>0</v>
      </c>
      <c r="AS14" s="86"/>
      <c r="AT14" s="86"/>
      <c r="AU14" s="86"/>
      <c r="AV14" s="86"/>
      <c r="AW14" s="86"/>
      <c r="AX14" s="86"/>
      <c r="AY14" s="86"/>
      <c r="AZ14" s="86"/>
      <c r="BA14">
        <v>1</v>
      </c>
      <c r="BB14" s="85" t="str">
        <f>REPLACE(INDEX(GroupVertices[Group],MATCH(Edges24[[#This Row],[Vertex 1]],GroupVertices[Vertex],0)),1,1,"")</f>
        <v>4</v>
      </c>
      <c r="BC14" s="85" t="str">
        <f>REPLACE(INDEX(GroupVertices[Group],MATCH(Edges24[[#This Row],[Vertex 2]],GroupVertices[Vertex],0)),1,1,"")</f>
        <v>4</v>
      </c>
      <c r="BD14" s="51"/>
      <c r="BE14" s="52"/>
      <c r="BF14" s="51"/>
      <c r="BG14" s="52"/>
      <c r="BH14" s="51"/>
      <c r="BI14" s="52"/>
      <c r="BJ14" s="51"/>
      <c r="BK14" s="52"/>
      <c r="BL14" s="51"/>
    </row>
    <row r="15" spans="1:64" ht="15">
      <c r="A15" s="84" t="s">
        <v>223</v>
      </c>
      <c r="B15" s="84" t="s">
        <v>226</v>
      </c>
      <c r="C15" s="53"/>
      <c r="D15" s="54"/>
      <c r="E15" s="65"/>
      <c r="F15" s="55"/>
      <c r="G15" s="53"/>
      <c r="H15" s="57"/>
      <c r="I15" s="56"/>
      <c r="J15" s="56"/>
      <c r="K15" s="36" t="s">
        <v>65</v>
      </c>
      <c r="L15" s="83">
        <v>24</v>
      </c>
      <c r="M15" s="83"/>
      <c r="N15" s="63"/>
      <c r="O15" s="86" t="s">
        <v>235</v>
      </c>
      <c r="P15" s="88">
        <v>43594.5975</v>
      </c>
      <c r="Q15" s="86" t="s">
        <v>248</v>
      </c>
      <c r="R15" s="86"/>
      <c r="S15" s="86"/>
      <c r="T15" s="86" t="s">
        <v>276</v>
      </c>
      <c r="U15" s="89" t="s">
        <v>285</v>
      </c>
      <c r="V15" s="89" t="s">
        <v>285</v>
      </c>
      <c r="W15" s="88">
        <v>43594.5975</v>
      </c>
      <c r="X15" s="89" t="s">
        <v>311</v>
      </c>
      <c r="Y15" s="86"/>
      <c r="Z15" s="86"/>
      <c r="AA15" s="92" t="s">
        <v>331</v>
      </c>
      <c r="AB15" s="86"/>
      <c r="AC15" s="86" t="b">
        <v>0</v>
      </c>
      <c r="AD15" s="86">
        <v>0</v>
      </c>
      <c r="AE15" s="92" t="s">
        <v>339</v>
      </c>
      <c r="AF15" s="86" t="b">
        <v>0</v>
      </c>
      <c r="AG15" s="86" t="s">
        <v>341</v>
      </c>
      <c r="AH15" s="86"/>
      <c r="AI15" s="92" t="s">
        <v>339</v>
      </c>
      <c r="AJ15" s="86" t="b">
        <v>0</v>
      </c>
      <c r="AK15" s="86">
        <v>1</v>
      </c>
      <c r="AL15" s="92" t="s">
        <v>335</v>
      </c>
      <c r="AM15" s="86" t="s">
        <v>351</v>
      </c>
      <c r="AN15" s="86" t="b">
        <v>0</v>
      </c>
      <c r="AO15" s="92" t="s">
        <v>335</v>
      </c>
      <c r="AP15" s="86" t="s">
        <v>176</v>
      </c>
      <c r="AQ15" s="86">
        <v>0</v>
      </c>
      <c r="AR15" s="86">
        <v>0</v>
      </c>
      <c r="AS15" s="86"/>
      <c r="AT15" s="86"/>
      <c r="AU15" s="86"/>
      <c r="AV15" s="86"/>
      <c r="AW15" s="86"/>
      <c r="AX15" s="86"/>
      <c r="AY15" s="86"/>
      <c r="AZ15" s="86"/>
      <c r="BA15">
        <v>1</v>
      </c>
      <c r="BB15" s="85" t="str">
        <f>REPLACE(INDEX(GroupVertices[Group],MATCH(Edges24[[#This Row],[Vertex 1]],GroupVertices[Vertex],0)),1,1,"")</f>
        <v>3</v>
      </c>
      <c r="BC15" s="85" t="str">
        <f>REPLACE(INDEX(GroupVertices[Group],MATCH(Edges24[[#This Row],[Vertex 2]],GroupVertices[Vertex],0)),1,1,"")</f>
        <v>3</v>
      </c>
      <c r="BD15" s="51">
        <v>0</v>
      </c>
      <c r="BE15" s="52">
        <v>0</v>
      </c>
      <c r="BF15" s="51">
        <v>0</v>
      </c>
      <c r="BG15" s="52">
        <v>0</v>
      </c>
      <c r="BH15" s="51">
        <v>0</v>
      </c>
      <c r="BI15" s="52">
        <v>0</v>
      </c>
      <c r="BJ15" s="51">
        <v>13</v>
      </c>
      <c r="BK15" s="52">
        <v>100</v>
      </c>
      <c r="BL15" s="51">
        <v>13</v>
      </c>
    </row>
    <row r="16" spans="1:64" ht="15">
      <c r="A16" s="84" t="s">
        <v>224</v>
      </c>
      <c r="B16" s="84" t="s">
        <v>234</v>
      </c>
      <c r="C16" s="53"/>
      <c r="D16" s="54"/>
      <c r="E16" s="65"/>
      <c r="F16" s="55"/>
      <c r="G16" s="53"/>
      <c r="H16" s="57"/>
      <c r="I16" s="56"/>
      <c r="J16" s="56"/>
      <c r="K16" s="36" t="s">
        <v>65</v>
      </c>
      <c r="L16" s="83">
        <v>25</v>
      </c>
      <c r="M16" s="83"/>
      <c r="N16" s="63"/>
      <c r="O16" s="86" t="s">
        <v>235</v>
      </c>
      <c r="P16" s="88">
        <v>43597.303136574075</v>
      </c>
      <c r="Q16" s="86" t="s">
        <v>249</v>
      </c>
      <c r="R16" s="89" t="s">
        <v>260</v>
      </c>
      <c r="S16" s="86" t="s">
        <v>268</v>
      </c>
      <c r="T16" s="86" t="s">
        <v>277</v>
      </c>
      <c r="U16" s="86"/>
      <c r="V16" s="89" t="s">
        <v>296</v>
      </c>
      <c r="W16" s="88">
        <v>43597.303136574075</v>
      </c>
      <c r="X16" s="89" t="s">
        <v>312</v>
      </c>
      <c r="Y16" s="86"/>
      <c r="Z16" s="86"/>
      <c r="AA16" s="92" t="s">
        <v>332</v>
      </c>
      <c r="AB16" s="86"/>
      <c r="AC16" s="86" t="b">
        <v>0</v>
      </c>
      <c r="AD16" s="86">
        <v>1</v>
      </c>
      <c r="AE16" s="92" t="s">
        <v>339</v>
      </c>
      <c r="AF16" s="86" t="b">
        <v>0</v>
      </c>
      <c r="AG16" s="86" t="s">
        <v>344</v>
      </c>
      <c r="AH16" s="86"/>
      <c r="AI16" s="92" t="s">
        <v>339</v>
      </c>
      <c r="AJ16" s="86" t="b">
        <v>0</v>
      </c>
      <c r="AK16" s="86">
        <v>0</v>
      </c>
      <c r="AL16" s="92" t="s">
        <v>339</v>
      </c>
      <c r="AM16" s="86" t="s">
        <v>355</v>
      </c>
      <c r="AN16" s="86" t="b">
        <v>0</v>
      </c>
      <c r="AO16" s="92" t="s">
        <v>332</v>
      </c>
      <c r="AP16" s="86" t="s">
        <v>176</v>
      </c>
      <c r="AQ16" s="86">
        <v>0</v>
      </c>
      <c r="AR16" s="86">
        <v>0</v>
      </c>
      <c r="AS16" s="86"/>
      <c r="AT16" s="86"/>
      <c r="AU16" s="86"/>
      <c r="AV16" s="86"/>
      <c r="AW16" s="86"/>
      <c r="AX16" s="86"/>
      <c r="AY16" s="86"/>
      <c r="AZ16" s="86"/>
      <c r="BA16">
        <v>1</v>
      </c>
      <c r="BB16" s="85" t="str">
        <f>REPLACE(INDEX(GroupVertices[Group],MATCH(Edges24[[#This Row],[Vertex 1]],GroupVertices[Vertex],0)),1,1,"")</f>
        <v>5</v>
      </c>
      <c r="BC16" s="85" t="str">
        <f>REPLACE(INDEX(GroupVertices[Group],MATCH(Edges24[[#This Row],[Vertex 2]],GroupVertices[Vertex],0)),1,1,"")</f>
        <v>5</v>
      </c>
      <c r="BD16" s="51">
        <v>1</v>
      </c>
      <c r="BE16" s="52">
        <v>9.090909090909092</v>
      </c>
      <c r="BF16" s="51">
        <v>0</v>
      </c>
      <c r="BG16" s="52">
        <v>0</v>
      </c>
      <c r="BH16" s="51">
        <v>0</v>
      </c>
      <c r="BI16" s="52">
        <v>0</v>
      </c>
      <c r="BJ16" s="51">
        <v>10</v>
      </c>
      <c r="BK16" s="52">
        <v>90.9090909090909</v>
      </c>
      <c r="BL16" s="51">
        <v>11</v>
      </c>
    </row>
    <row r="17" spans="1:64" ht="15">
      <c r="A17" s="84" t="s">
        <v>224</v>
      </c>
      <c r="B17" s="84" t="s">
        <v>224</v>
      </c>
      <c r="C17" s="53"/>
      <c r="D17" s="54"/>
      <c r="E17" s="65"/>
      <c r="F17" s="55"/>
      <c r="G17" s="53"/>
      <c r="H17" s="57"/>
      <c r="I17" s="56"/>
      <c r="J17" s="56"/>
      <c r="K17" s="36" t="s">
        <v>65</v>
      </c>
      <c r="L17" s="83">
        <v>26</v>
      </c>
      <c r="M17" s="83"/>
      <c r="N17" s="63"/>
      <c r="O17" s="86" t="s">
        <v>176</v>
      </c>
      <c r="P17" s="88">
        <v>43594.56288194445</v>
      </c>
      <c r="Q17" s="86" t="s">
        <v>250</v>
      </c>
      <c r="R17" s="89" t="s">
        <v>261</v>
      </c>
      <c r="S17" s="86" t="s">
        <v>268</v>
      </c>
      <c r="T17" s="86" t="s">
        <v>278</v>
      </c>
      <c r="U17" s="86"/>
      <c r="V17" s="89" t="s">
        <v>296</v>
      </c>
      <c r="W17" s="88">
        <v>43594.56288194445</v>
      </c>
      <c r="X17" s="89" t="s">
        <v>313</v>
      </c>
      <c r="Y17" s="86"/>
      <c r="Z17" s="86"/>
      <c r="AA17" s="92" t="s">
        <v>333</v>
      </c>
      <c r="AB17" s="86"/>
      <c r="AC17" s="86" t="b">
        <v>0</v>
      </c>
      <c r="AD17" s="86">
        <v>1</v>
      </c>
      <c r="AE17" s="92" t="s">
        <v>339</v>
      </c>
      <c r="AF17" s="86" t="b">
        <v>0</v>
      </c>
      <c r="AG17" s="86" t="s">
        <v>341</v>
      </c>
      <c r="AH17" s="86"/>
      <c r="AI17" s="92" t="s">
        <v>339</v>
      </c>
      <c r="AJ17" s="86" t="b">
        <v>0</v>
      </c>
      <c r="AK17" s="86">
        <v>0</v>
      </c>
      <c r="AL17" s="92" t="s">
        <v>339</v>
      </c>
      <c r="AM17" s="86" t="s">
        <v>355</v>
      </c>
      <c r="AN17" s="86" t="b">
        <v>0</v>
      </c>
      <c r="AO17" s="92" t="s">
        <v>333</v>
      </c>
      <c r="AP17" s="86" t="s">
        <v>176</v>
      </c>
      <c r="AQ17" s="86">
        <v>0</v>
      </c>
      <c r="AR17" s="86">
        <v>0</v>
      </c>
      <c r="AS17" s="86"/>
      <c r="AT17" s="86"/>
      <c r="AU17" s="86"/>
      <c r="AV17" s="86"/>
      <c r="AW17" s="86"/>
      <c r="AX17" s="86"/>
      <c r="AY17" s="86"/>
      <c r="AZ17" s="86"/>
      <c r="BA17">
        <v>1</v>
      </c>
      <c r="BB17" s="85" t="str">
        <f>REPLACE(INDEX(GroupVertices[Group],MATCH(Edges24[[#This Row],[Vertex 1]],GroupVertices[Vertex],0)),1,1,"")</f>
        <v>5</v>
      </c>
      <c r="BC17" s="85" t="str">
        <f>REPLACE(INDEX(GroupVertices[Group],MATCH(Edges24[[#This Row],[Vertex 2]],GroupVertices[Vertex],0)),1,1,"")</f>
        <v>5</v>
      </c>
      <c r="BD17" s="51">
        <v>2</v>
      </c>
      <c r="BE17" s="52">
        <v>18.181818181818183</v>
      </c>
      <c r="BF17" s="51">
        <v>0</v>
      </c>
      <c r="BG17" s="52">
        <v>0</v>
      </c>
      <c r="BH17" s="51">
        <v>0</v>
      </c>
      <c r="BI17" s="52">
        <v>0</v>
      </c>
      <c r="BJ17" s="51">
        <v>9</v>
      </c>
      <c r="BK17" s="52">
        <v>81.81818181818181</v>
      </c>
      <c r="BL17" s="51">
        <v>11</v>
      </c>
    </row>
    <row r="18" spans="1:64" ht="15">
      <c r="A18" s="84" t="s">
        <v>225</v>
      </c>
      <c r="B18" s="84" t="s">
        <v>212</v>
      </c>
      <c r="C18" s="53"/>
      <c r="D18" s="54"/>
      <c r="E18" s="65"/>
      <c r="F18" s="55"/>
      <c r="G18" s="53"/>
      <c r="H18" s="57"/>
      <c r="I18" s="56"/>
      <c r="J18" s="56"/>
      <c r="K18" s="36" t="s">
        <v>65</v>
      </c>
      <c r="L18" s="83">
        <v>27</v>
      </c>
      <c r="M18" s="83"/>
      <c r="N18" s="63"/>
      <c r="O18" s="86" t="s">
        <v>235</v>
      </c>
      <c r="P18" s="88">
        <v>43597.48743055556</v>
      </c>
      <c r="Q18" s="86" t="s">
        <v>251</v>
      </c>
      <c r="R18" s="86"/>
      <c r="S18" s="86"/>
      <c r="T18" s="86" t="s">
        <v>279</v>
      </c>
      <c r="U18" s="86"/>
      <c r="V18" s="89" t="s">
        <v>297</v>
      </c>
      <c r="W18" s="88">
        <v>43597.48743055556</v>
      </c>
      <c r="X18" s="89" t="s">
        <v>314</v>
      </c>
      <c r="Y18" s="86"/>
      <c r="Z18" s="86"/>
      <c r="AA18" s="92" t="s">
        <v>334</v>
      </c>
      <c r="AB18" s="86"/>
      <c r="AC18" s="86" t="b">
        <v>0</v>
      </c>
      <c r="AD18" s="86">
        <v>0</v>
      </c>
      <c r="AE18" s="92" t="s">
        <v>339</v>
      </c>
      <c r="AF18" s="86" t="b">
        <v>0</v>
      </c>
      <c r="AG18" s="86" t="s">
        <v>341</v>
      </c>
      <c r="AH18" s="86"/>
      <c r="AI18" s="92" t="s">
        <v>339</v>
      </c>
      <c r="AJ18" s="86" t="b">
        <v>0</v>
      </c>
      <c r="AK18" s="86">
        <v>585</v>
      </c>
      <c r="AL18" s="92" t="s">
        <v>319</v>
      </c>
      <c r="AM18" s="86" t="s">
        <v>348</v>
      </c>
      <c r="AN18" s="86" t="b">
        <v>0</v>
      </c>
      <c r="AO18" s="92" t="s">
        <v>319</v>
      </c>
      <c r="AP18" s="86" t="s">
        <v>176</v>
      </c>
      <c r="AQ18" s="86">
        <v>0</v>
      </c>
      <c r="AR18" s="86">
        <v>0</v>
      </c>
      <c r="AS18" s="86"/>
      <c r="AT18" s="86"/>
      <c r="AU18" s="86"/>
      <c r="AV18" s="86"/>
      <c r="AW18" s="86"/>
      <c r="AX18" s="86"/>
      <c r="AY18" s="86"/>
      <c r="AZ18" s="86"/>
      <c r="BA18">
        <v>1</v>
      </c>
      <c r="BB18" s="85" t="str">
        <f>REPLACE(INDEX(GroupVertices[Group],MATCH(Edges24[[#This Row],[Vertex 1]],GroupVertices[Vertex],0)),1,1,"")</f>
        <v>1</v>
      </c>
      <c r="BC18" s="85" t="str">
        <f>REPLACE(INDEX(GroupVertices[Group],MATCH(Edges24[[#This Row],[Vertex 2]],GroupVertices[Vertex],0)),1,1,"")</f>
        <v>1</v>
      </c>
      <c r="BD18" s="51">
        <v>1</v>
      </c>
      <c r="BE18" s="52">
        <v>3.7037037037037037</v>
      </c>
      <c r="BF18" s="51">
        <v>0</v>
      </c>
      <c r="BG18" s="52">
        <v>0</v>
      </c>
      <c r="BH18" s="51">
        <v>0</v>
      </c>
      <c r="BI18" s="52">
        <v>0</v>
      </c>
      <c r="BJ18" s="51">
        <v>26</v>
      </c>
      <c r="BK18" s="52">
        <v>96.29629629629629</v>
      </c>
      <c r="BL18" s="51">
        <v>27</v>
      </c>
    </row>
    <row r="19" spans="1:64" ht="15">
      <c r="A19" s="84" t="s">
        <v>226</v>
      </c>
      <c r="B19" s="84" t="s">
        <v>226</v>
      </c>
      <c r="C19" s="53"/>
      <c r="D19" s="54"/>
      <c r="E19" s="65"/>
      <c r="F19" s="55"/>
      <c r="G19" s="53"/>
      <c r="H19" s="57"/>
      <c r="I19" s="56"/>
      <c r="J19" s="56"/>
      <c r="K19" s="36" t="s">
        <v>65</v>
      </c>
      <c r="L19" s="83">
        <v>28</v>
      </c>
      <c r="M19" s="83"/>
      <c r="N19" s="63"/>
      <c r="O19" s="86" t="s">
        <v>176</v>
      </c>
      <c r="P19" s="88">
        <v>43594.56675925926</v>
      </c>
      <c r="Q19" s="86" t="s">
        <v>252</v>
      </c>
      <c r="R19" s="86"/>
      <c r="S19" s="86"/>
      <c r="T19" s="86" t="s">
        <v>276</v>
      </c>
      <c r="U19" s="89" t="s">
        <v>285</v>
      </c>
      <c r="V19" s="89" t="s">
        <v>285</v>
      </c>
      <c r="W19" s="88">
        <v>43594.56675925926</v>
      </c>
      <c r="X19" s="89" t="s">
        <v>315</v>
      </c>
      <c r="Y19" s="86"/>
      <c r="Z19" s="86"/>
      <c r="AA19" s="92" t="s">
        <v>335</v>
      </c>
      <c r="AB19" s="86"/>
      <c r="AC19" s="86" t="b">
        <v>0</v>
      </c>
      <c r="AD19" s="86">
        <v>3</v>
      </c>
      <c r="AE19" s="92" t="s">
        <v>339</v>
      </c>
      <c r="AF19" s="86" t="b">
        <v>0</v>
      </c>
      <c r="AG19" s="86" t="s">
        <v>341</v>
      </c>
      <c r="AH19" s="86"/>
      <c r="AI19" s="92" t="s">
        <v>339</v>
      </c>
      <c r="AJ19" s="86" t="b">
        <v>0</v>
      </c>
      <c r="AK19" s="86">
        <v>1</v>
      </c>
      <c r="AL19" s="92" t="s">
        <v>339</v>
      </c>
      <c r="AM19" s="86" t="s">
        <v>354</v>
      </c>
      <c r="AN19" s="86" t="b">
        <v>0</v>
      </c>
      <c r="AO19" s="92" t="s">
        <v>335</v>
      </c>
      <c r="AP19" s="86" t="s">
        <v>176</v>
      </c>
      <c r="AQ19" s="86">
        <v>0</v>
      </c>
      <c r="AR19" s="86">
        <v>0</v>
      </c>
      <c r="AS19" s="86"/>
      <c r="AT19" s="86"/>
      <c r="AU19" s="86"/>
      <c r="AV19" s="86"/>
      <c r="AW19" s="86"/>
      <c r="AX19" s="86"/>
      <c r="AY19" s="86"/>
      <c r="AZ19" s="86"/>
      <c r="BA19">
        <v>1</v>
      </c>
      <c r="BB19" s="85" t="str">
        <f>REPLACE(INDEX(GroupVertices[Group],MATCH(Edges24[[#This Row],[Vertex 1]],GroupVertices[Vertex],0)),1,1,"")</f>
        <v>3</v>
      </c>
      <c r="BC19" s="85" t="str">
        <f>REPLACE(INDEX(GroupVertices[Group],MATCH(Edges24[[#This Row],[Vertex 2]],GroupVertices[Vertex],0)),1,1,"")</f>
        <v>3</v>
      </c>
      <c r="BD19" s="51">
        <v>0</v>
      </c>
      <c r="BE19" s="52">
        <v>0</v>
      </c>
      <c r="BF19" s="51">
        <v>0</v>
      </c>
      <c r="BG19" s="52">
        <v>0</v>
      </c>
      <c r="BH19" s="51">
        <v>0</v>
      </c>
      <c r="BI19" s="52">
        <v>0</v>
      </c>
      <c r="BJ19" s="51">
        <v>11</v>
      </c>
      <c r="BK19" s="52">
        <v>100</v>
      </c>
      <c r="BL19" s="51">
        <v>11</v>
      </c>
    </row>
    <row r="20" spans="1:64" ht="15">
      <c r="A20" s="84" t="s">
        <v>227</v>
      </c>
      <c r="B20" s="84" t="s">
        <v>226</v>
      </c>
      <c r="C20" s="53"/>
      <c r="D20" s="54"/>
      <c r="E20" s="65"/>
      <c r="F20" s="55"/>
      <c r="G20" s="53"/>
      <c r="H20" s="57"/>
      <c r="I20" s="56"/>
      <c r="J20" s="56"/>
      <c r="K20" s="36" t="s">
        <v>65</v>
      </c>
      <c r="L20" s="83">
        <v>29</v>
      </c>
      <c r="M20" s="83"/>
      <c r="N20" s="63"/>
      <c r="O20" s="86" t="s">
        <v>235</v>
      </c>
      <c r="P20" s="88">
        <v>43603.467465277776</v>
      </c>
      <c r="Q20" s="86" t="s">
        <v>253</v>
      </c>
      <c r="R20" s="89" t="s">
        <v>262</v>
      </c>
      <c r="S20" s="86" t="s">
        <v>269</v>
      </c>
      <c r="T20" s="86" t="s">
        <v>280</v>
      </c>
      <c r="U20" s="86"/>
      <c r="V20" s="89" t="s">
        <v>298</v>
      </c>
      <c r="W20" s="88">
        <v>43603.467465277776</v>
      </c>
      <c r="X20" s="89" t="s">
        <v>316</v>
      </c>
      <c r="Y20" s="86"/>
      <c r="Z20" s="86"/>
      <c r="AA20" s="92" t="s">
        <v>336</v>
      </c>
      <c r="AB20" s="86"/>
      <c r="AC20" s="86" t="b">
        <v>0</v>
      </c>
      <c r="AD20" s="86">
        <v>0</v>
      </c>
      <c r="AE20" s="92" t="s">
        <v>339</v>
      </c>
      <c r="AF20" s="86" t="b">
        <v>1</v>
      </c>
      <c r="AG20" s="86" t="s">
        <v>341</v>
      </c>
      <c r="AH20" s="86"/>
      <c r="AI20" s="92" t="s">
        <v>346</v>
      </c>
      <c r="AJ20" s="86" t="b">
        <v>0</v>
      </c>
      <c r="AK20" s="86">
        <v>0</v>
      </c>
      <c r="AL20" s="92" t="s">
        <v>339</v>
      </c>
      <c r="AM20" s="86" t="s">
        <v>354</v>
      </c>
      <c r="AN20" s="86" t="b">
        <v>0</v>
      </c>
      <c r="AO20" s="92" t="s">
        <v>336</v>
      </c>
      <c r="AP20" s="86" t="s">
        <v>176</v>
      </c>
      <c r="AQ20" s="86">
        <v>0</v>
      </c>
      <c r="AR20" s="86">
        <v>0</v>
      </c>
      <c r="AS20" s="86"/>
      <c r="AT20" s="86"/>
      <c r="AU20" s="86"/>
      <c r="AV20" s="86"/>
      <c r="AW20" s="86"/>
      <c r="AX20" s="86"/>
      <c r="AY20" s="86"/>
      <c r="AZ20" s="86"/>
      <c r="BA20">
        <v>1</v>
      </c>
      <c r="BB20" s="85" t="str">
        <f>REPLACE(INDEX(GroupVertices[Group],MATCH(Edges24[[#This Row],[Vertex 1]],GroupVertices[Vertex],0)),1,1,"")</f>
        <v>3</v>
      </c>
      <c r="BC20" s="85" t="str">
        <f>REPLACE(INDEX(GroupVertices[Group],MATCH(Edges24[[#This Row],[Vertex 2]],GroupVertices[Vertex],0)),1,1,"")</f>
        <v>3</v>
      </c>
      <c r="BD20" s="51">
        <v>0</v>
      </c>
      <c r="BE20" s="52">
        <v>0</v>
      </c>
      <c r="BF20" s="51">
        <v>0</v>
      </c>
      <c r="BG20" s="52">
        <v>0</v>
      </c>
      <c r="BH20" s="51">
        <v>0</v>
      </c>
      <c r="BI20" s="52">
        <v>0</v>
      </c>
      <c r="BJ20" s="51">
        <v>8</v>
      </c>
      <c r="BK20" s="52">
        <v>100</v>
      </c>
      <c r="BL20" s="51">
        <v>8</v>
      </c>
    </row>
    <row r="21" spans="1:64" ht="15">
      <c r="A21" s="84" t="s">
        <v>227</v>
      </c>
      <c r="B21" s="84" t="s">
        <v>227</v>
      </c>
      <c r="C21" s="53"/>
      <c r="D21" s="54"/>
      <c r="E21" s="65"/>
      <c r="F21" s="55"/>
      <c r="G21" s="53"/>
      <c r="H21" s="57"/>
      <c r="I21" s="56"/>
      <c r="J21" s="56"/>
      <c r="K21" s="36" t="s">
        <v>65</v>
      </c>
      <c r="L21" s="83">
        <v>30</v>
      </c>
      <c r="M21" s="83"/>
      <c r="N21" s="63"/>
      <c r="O21" s="86" t="s">
        <v>176</v>
      </c>
      <c r="P21" s="88">
        <v>43594.56533564815</v>
      </c>
      <c r="Q21" s="86" t="s">
        <v>254</v>
      </c>
      <c r="R21" s="86"/>
      <c r="S21" s="86"/>
      <c r="T21" s="86" t="s">
        <v>273</v>
      </c>
      <c r="U21" s="89" t="s">
        <v>286</v>
      </c>
      <c r="V21" s="89" t="s">
        <v>286</v>
      </c>
      <c r="W21" s="88">
        <v>43594.56533564815</v>
      </c>
      <c r="X21" s="89" t="s">
        <v>317</v>
      </c>
      <c r="Y21" s="86"/>
      <c r="Z21" s="86"/>
      <c r="AA21" s="92" t="s">
        <v>337</v>
      </c>
      <c r="AB21" s="86"/>
      <c r="AC21" s="86" t="b">
        <v>0</v>
      </c>
      <c r="AD21" s="86">
        <v>0</v>
      </c>
      <c r="AE21" s="92" t="s">
        <v>339</v>
      </c>
      <c r="AF21" s="86" t="b">
        <v>0</v>
      </c>
      <c r="AG21" s="86" t="s">
        <v>341</v>
      </c>
      <c r="AH21" s="86"/>
      <c r="AI21" s="92" t="s">
        <v>339</v>
      </c>
      <c r="AJ21" s="86" t="b">
        <v>0</v>
      </c>
      <c r="AK21" s="86">
        <v>0</v>
      </c>
      <c r="AL21" s="92" t="s">
        <v>339</v>
      </c>
      <c r="AM21" s="86" t="s">
        <v>354</v>
      </c>
      <c r="AN21" s="86" t="b">
        <v>0</v>
      </c>
      <c r="AO21" s="92" t="s">
        <v>337</v>
      </c>
      <c r="AP21" s="86" t="s">
        <v>176</v>
      </c>
      <c r="AQ21" s="86">
        <v>0</v>
      </c>
      <c r="AR21" s="86">
        <v>0</v>
      </c>
      <c r="AS21" s="86"/>
      <c r="AT21" s="86"/>
      <c r="AU21" s="86"/>
      <c r="AV21" s="86"/>
      <c r="AW21" s="86"/>
      <c r="AX21" s="86"/>
      <c r="AY21" s="86"/>
      <c r="AZ21" s="86"/>
      <c r="BA21">
        <v>2</v>
      </c>
      <c r="BB21" s="85" t="str">
        <f>REPLACE(INDEX(GroupVertices[Group],MATCH(Edges24[[#This Row],[Vertex 1]],GroupVertices[Vertex],0)),1,1,"")</f>
        <v>3</v>
      </c>
      <c r="BC21" s="85" t="str">
        <f>REPLACE(INDEX(GroupVertices[Group],MATCH(Edges24[[#This Row],[Vertex 2]],GroupVertices[Vertex],0)),1,1,"")</f>
        <v>3</v>
      </c>
      <c r="BD21" s="51">
        <v>0</v>
      </c>
      <c r="BE21" s="52">
        <v>0</v>
      </c>
      <c r="BF21" s="51">
        <v>0</v>
      </c>
      <c r="BG21" s="52">
        <v>0</v>
      </c>
      <c r="BH21" s="51">
        <v>0</v>
      </c>
      <c r="BI21" s="52">
        <v>0</v>
      </c>
      <c r="BJ21" s="51">
        <v>4</v>
      </c>
      <c r="BK21" s="52">
        <v>100</v>
      </c>
      <c r="BL21" s="51">
        <v>4</v>
      </c>
    </row>
    <row r="22" spans="1:64" ht="15">
      <c r="A22" s="84" t="s">
        <v>227</v>
      </c>
      <c r="B22" s="84" t="s">
        <v>227</v>
      </c>
      <c r="C22" s="53"/>
      <c r="D22" s="54"/>
      <c r="E22" s="65"/>
      <c r="F22" s="55"/>
      <c r="G22" s="53"/>
      <c r="H22" s="57"/>
      <c r="I22" s="56"/>
      <c r="J22" s="56"/>
      <c r="K22" s="36" t="s">
        <v>65</v>
      </c>
      <c r="L22" s="83">
        <v>31</v>
      </c>
      <c r="M22" s="83"/>
      <c r="N22" s="63"/>
      <c r="O22" s="86" t="s">
        <v>176</v>
      </c>
      <c r="P22" s="88">
        <v>43602.22862268519</v>
      </c>
      <c r="Q22" s="86" t="s">
        <v>255</v>
      </c>
      <c r="R22" s="89" t="s">
        <v>263</v>
      </c>
      <c r="S22" s="86" t="s">
        <v>269</v>
      </c>
      <c r="T22" s="86" t="s">
        <v>281</v>
      </c>
      <c r="U22" s="86"/>
      <c r="V22" s="89" t="s">
        <v>298</v>
      </c>
      <c r="W22" s="88">
        <v>43602.22862268519</v>
      </c>
      <c r="X22" s="89" t="s">
        <v>318</v>
      </c>
      <c r="Y22" s="86"/>
      <c r="Z22" s="86"/>
      <c r="AA22" s="92" t="s">
        <v>338</v>
      </c>
      <c r="AB22" s="86"/>
      <c r="AC22" s="86" t="b">
        <v>0</v>
      </c>
      <c r="AD22" s="86">
        <v>0</v>
      </c>
      <c r="AE22" s="92" t="s">
        <v>339</v>
      </c>
      <c r="AF22" s="86" t="b">
        <v>1</v>
      </c>
      <c r="AG22" s="86" t="s">
        <v>345</v>
      </c>
      <c r="AH22" s="86"/>
      <c r="AI22" s="92" t="s">
        <v>347</v>
      </c>
      <c r="AJ22" s="86" t="b">
        <v>0</v>
      </c>
      <c r="AK22" s="86">
        <v>0</v>
      </c>
      <c r="AL22" s="92" t="s">
        <v>339</v>
      </c>
      <c r="AM22" s="86" t="s">
        <v>354</v>
      </c>
      <c r="AN22" s="86" t="b">
        <v>0</v>
      </c>
      <c r="AO22" s="92" t="s">
        <v>338</v>
      </c>
      <c r="AP22" s="86" t="s">
        <v>176</v>
      </c>
      <c r="AQ22" s="86">
        <v>0</v>
      </c>
      <c r="AR22" s="86">
        <v>0</v>
      </c>
      <c r="AS22" s="86"/>
      <c r="AT22" s="86"/>
      <c r="AU22" s="86"/>
      <c r="AV22" s="86"/>
      <c r="AW22" s="86"/>
      <c r="AX22" s="86"/>
      <c r="AY22" s="86"/>
      <c r="AZ22" s="86"/>
      <c r="BA22">
        <v>2</v>
      </c>
      <c r="BB22" s="85" t="str">
        <f>REPLACE(INDEX(GroupVertices[Group],MATCH(Edges24[[#This Row],[Vertex 1]],GroupVertices[Vertex],0)),1,1,"")</f>
        <v>3</v>
      </c>
      <c r="BC22" s="85" t="str">
        <f>REPLACE(INDEX(GroupVertices[Group],MATCH(Edges24[[#This Row],[Vertex 2]],GroupVertices[Vertex],0)),1,1,"")</f>
        <v>3</v>
      </c>
      <c r="BD22" s="51">
        <v>0</v>
      </c>
      <c r="BE22" s="52">
        <v>0</v>
      </c>
      <c r="BF22" s="51">
        <v>0</v>
      </c>
      <c r="BG22" s="52">
        <v>0</v>
      </c>
      <c r="BH22" s="51">
        <v>0</v>
      </c>
      <c r="BI22" s="52">
        <v>0</v>
      </c>
      <c r="BJ22" s="51">
        <v>13</v>
      </c>
      <c r="BK22" s="52">
        <v>100</v>
      </c>
      <c r="BL22" s="51">
        <v>13</v>
      </c>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allowBlank="1" showInputMessage="1" showErrorMessage="1" promptTitle="Vertex 2 Name" prompt="Enter the name of the edge's second vertex." sqref="B3:B22"/>
    <dataValidation allowBlank="1" showInputMessage="1" showErrorMessage="1" promptTitle="Vertex 1 Name" prompt="Enter the name of the edge's first vertex." sqref="A3:A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Color" prompt="To select an optional edge color, right-click and select Select Color on the right-click menu." sqref="C3:C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ErrorMessage="1" sqref="N2:N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s>
  <hyperlinks>
    <hyperlink ref="R4" r:id="rId1" display="https://lnkd.in/gBWraZh"/>
    <hyperlink ref="R6" r:id="rId2" display="https://unfold.pr.co/172942-a-ceo-s-guide-on-how-to-be-an-optimist-in-tech?utm_content=91294846&amp;utm_medium=social&amp;utm_source=twitter&amp;hss_channel=tw-33229929"/>
    <hyperlink ref="R8" r:id="rId3" display="https://www.instagram.com/p/BxO8g8HlQ30Ir1HKAbWq4dhcyAsnYXdzwRpclE0/?utm_source=ig_twitter_share&amp;igshid=8tpzjzhrtcyh"/>
    <hyperlink ref="R14" r:id="rId4" display="http://www.businesscontact.nl/boek/ik-maak-het-uit/"/>
    <hyperlink ref="R16" r:id="rId5" display="http://www.mobypicture.com/user/madamecanard/view/20540149"/>
    <hyperlink ref="R17" r:id="rId6" display="http://www.mobypicture.com/user/madamecanard/view/20538879"/>
    <hyperlink ref="R20" r:id="rId7" display="https://twitter.com/tnwevents/status/1129361850385219590"/>
    <hyperlink ref="R22" r:id="rId8" display="https://twitter.com/PrevionPlus/status/1129041404305580032"/>
    <hyperlink ref="U3" r:id="rId9" display="https://pbs.twimg.com/media/Dd-czaYV0AE1wRQ.jpg"/>
    <hyperlink ref="U9" r:id="rId10" display="https://pbs.twimg.com/ext_tw_video_thumb/1126378795424985093/pu/img/86MnYpiCIT-loMtb.jpg"/>
    <hyperlink ref="U14" r:id="rId11" display="https://pbs.twimg.com/media/D6IX_DBW4AAwcw-.jpg"/>
    <hyperlink ref="U15" r:id="rId12" display="https://pbs.twimg.com/media/D6IQd0lXsAAFrnZ.jpg"/>
    <hyperlink ref="U19" r:id="rId13" display="https://pbs.twimg.com/media/D6IQd0lXsAAFrnZ.jpg"/>
    <hyperlink ref="U21" r:id="rId14" display="https://pbs.twimg.com/media/D6IP_ocWkAATFq1.jpg"/>
    <hyperlink ref="V3" r:id="rId15" display="https://pbs.twimg.com/media/Dd-czaYV0AE1wRQ.jpg"/>
    <hyperlink ref="V4" r:id="rId16" display="http://pbs.twimg.com/profile_images/1108113992826933253/oPjD6C7X_normal.jpg"/>
    <hyperlink ref="V5" r:id="rId17" display="http://pbs.twimg.com/profile_images/1019996589509742593/q0hHwPGU_normal.jpg"/>
    <hyperlink ref="V6" r:id="rId18" display="http://pbs.twimg.com/profile_images/827470913536983040/9S5HkJOS_normal.jpg"/>
    <hyperlink ref="V7" r:id="rId19" display="http://pbs.twimg.com/profile_images/460487777235120128/7XrePepO_normal.jpeg"/>
    <hyperlink ref="V8" r:id="rId20" display="http://pbs.twimg.com/profile_images/954019864628355073/tsDPl4PV_normal.jpg"/>
    <hyperlink ref="V9" r:id="rId21" display="https://pbs.twimg.com/ext_tw_video_thumb/1126378795424985093/pu/img/86MnYpiCIT-loMtb.jpg"/>
    <hyperlink ref="V10" r:id="rId22" display="http://pbs.twimg.com/profile_images/935907447188983808/7lKigQQU_normal.jpg"/>
    <hyperlink ref="V11" r:id="rId23" display="http://pbs.twimg.com/profile_images/1204068716/161820_100001281718673_6381260_q_normal.jpg"/>
    <hyperlink ref="V12" r:id="rId24" display="http://pbs.twimg.com/profile_images/779037741740949505/au50hhjB_normal.jpg"/>
    <hyperlink ref="V13" r:id="rId25" display="http://pbs.twimg.com/profile_images/1082625084496465920/KW95cIsN_normal.jpg"/>
    <hyperlink ref="V14" r:id="rId26" display="https://pbs.twimg.com/media/D6IX_DBW4AAwcw-.jpg"/>
    <hyperlink ref="V15" r:id="rId27" display="https://pbs.twimg.com/media/D6IQd0lXsAAFrnZ.jpg"/>
    <hyperlink ref="V16" r:id="rId28" display="http://pbs.twimg.com/profile_images/2914713372/73f265f0861421aee807ddf6646f0469_normal.jpeg"/>
    <hyperlink ref="V17" r:id="rId29" display="http://pbs.twimg.com/profile_images/2914713372/73f265f0861421aee807ddf6646f0469_normal.jpeg"/>
    <hyperlink ref="V18" r:id="rId30" display="http://abs.twimg.com/sticky/default_profile_images/default_profile_normal.png"/>
    <hyperlink ref="V19" r:id="rId31" display="https://pbs.twimg.com/media/D6IQd0lXsAAFrnZ.jpg"/>
    <hyperlink ref="V20" r:id="rId32" display="http://pbs.twimg.com/profile_images/1003933659198623744/zKMeRYjv_normal.jpg"/>
    <hyperlink ref="V21" r:id="rId33" display="https://pbs.twimg.com/media/D6IP_ocWkAATFq1.jpg"/>
    <hyperlink ref="V22" r:id="rId34" display="http://pbs.twimg.com/profile_images/1003933659198623744/zKMeRYjv_normal.jpg"/>
    <hyperlink ref="X3" r:id="rId35" display="https://twitter.com/#!/ripple/status/999690201130659842"/>
    <hyperlink ref="X4" r:id="rId36" display="https://twitter.com/#!/angrickcapriles/status/1126099006658990082"/>
    <hyperlink ref="X5" r:id="rId37" display="https://twitter.com/#!/naifinisiyatif/status/1126320064490295303"/>
    <hyperlink ref="X6" r:id="rId38" display="https://twitter.com/#!/prdotco/status/1126373733676060672"/>
    <hyperlink ref="X7" r:id="rId39" display="https://twitter.com/#!/patrick/status/1126378272433037312"/>
    <hyperlink ref="X8" r:id="rId40" display="https://twitter.com/#!/elizlarini/status/1126389532700467200"/>
    <hyperlink ref="X9" r:id="rId41" display="https://twitter.com/#!/jruis/status/1126378855718170624"/>
    <hyperlink ref="X10" r:id="rId42" display="https://twitter.com/#!/boris/status/1126400913764167681"/>
    <hyperlink ref="X11" r:id="rId43" display="https://twitter.com/#!/guidoz/status/1126423222331813888"/>
    <hyperlink ref="X12" r:id="rId44" display="https://twitter.com/#!/jruis/status/1125766149239525377"/>
    <hyperlink ref="X13" r:id="rId45" display="https://twitter.com/#!/msowierszenko/status/1126472622366232577"/>
    <hyperlink ref="X14" r:id="rId46" display="https://twitter.com/#!/businessboek/status/1126489234137931776"/>
    <hyperlink ref="X15" r:id="rId47" display="https://twitter.com/#!/webdevil666/status/1126492115083636737"/>
    <hyperlink ref="X16" r:id="rId48" display="https://twitter.com/#!/madamecanard/status/1127472607324966912"/>
    <hyperlink ref="X17" r:id="rId49" display="https://twitter.com/#!/madamecanard/status/1126479570394329088"/>
    <hyperlink ref="X18" r:id="rId50" display="https://twitter.com/#!/cacatpisatunt/status/1127539390622904320"/>
    <hyperlink ref="X19" r:id="rId51" display="https://twitter.com/#!/previonplus/status/1126480976962568193"/>
    <hyperlink ref="X20" r:id="rId52" display="https://twitter.com/#!/djeffrogers/status/1129706484005314561"/>
    <hyperlink ref="X21" r:id="rId53" display="https://twitter.com/#!/djeffrogers/status/1126480461629468672"/>
    <hyperlink ref="X22" r:id="rId54" display="https://twitter.com/#!/djeffrogers/status/1129257542465589255"/>
  </hyperlinks>
  <printOptions/>
  <pageMargins left="0.7" right="0.7" top="0.75" bottom="0.75" header="0.3" footer="0.3"/>
  <pageSetup horizontalDpi="600" verticalDpi="600" orientation="portrait" r:id="rId58"/>
  <legacyDrawing r:id="rId56"/>
  <tableParts>
    <tablePart r:id="rId57"/>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887</v>
      </c>
      <c r="B1" s="13" t="s">
        <v>34</v>
      </c>
    </row>
    <row r="2" spans="1:2" ht="15">
      <c r="A2" s="124" t="s">
        <v>231</v>
      </c>
      <c r="B2" s="85">
        <v>20</v>
      </c>
    </row>
    <row r="3" spans="1:2" ht="15">
      <c r="A3" s="124" t="s">
        <v>216</v>
      </c>
      <c r="B3" s="85">
        <v>17</v>
      </c>
    </row>
    <row r="4" spans="1:2" ht="15">
      <c r="A4" s="124" t="s">
        <v>222</v>
      </c>
      <c r="B4" s="85">
        <v>12</v>
      </c>
    </row>
    <row r="5" spans="1:2" ht="15">
      <c r="A5" s="124" t="s">
        <v>212</v>
      </c>
      <c r="B5" s="85">
        <v>10</v>
      </c>
    </row>
    <row r="6" spans="1:2" ht="15">
      <c r="A6" s="124" t="s">
        <v>230</v>
      </c>
      <c r="B6" s="85">
        <v>6</v>
      </c>
    </row>
    <row r="7" spans="1:2" ht="15">
      <c r="A7" s="124" t="s">
        <v>215</v>
      </c>
      <c r="B7" s="85">
        <v>3</v>
      </c>
    </row>
    <row r="8" spans="1:2" ht="15">
      <c r="A8" s="124" t="s">
        <v>219</v>
      </c>
      <c r="B8" s="85">
        <v>2</v>
      </c>
    </row>
    <row r="9" spans="1:2" ht="15">
      <c r="A9" s="124" t="s">
        <v>226</v>
      </c>
      <c r="B9" s="85">
        <v>2</v>
      </c>
    </row>
    <row r="10" spans="1:2" ht="15">
      <c r="A10" s="124" t="s">
        <v>225</v>
      </c>
      <c r="B10" s="85">
        <v>0</v>
      </c>
    </row>
    <row r="11" spans="1:2" ht="15">
      <c r="A11" s="124" t="s">
        <v>223</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6"/>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5" t="s">
        <v>889</v>
      </c>
      <c r="B25" t="s">
        <v>888</v>
      </c>
    </row>
    <row r="26" spans="1:2" ht="15">
      <c r="A26" s="136">
        <v>43244.69086805556</v>
      </c>
      <c r="B26" s="3">
        <v>1</v>
      </c>
    </row>
    <row r="27" spans="1:2" ht="15">
      <c r="A27" s="136">
        <v>43592.59421296296</v>
      </c>
      <c r="B27" s="3">
        <v>1</v>
      </c>
    </row>
    <row r="28" spans="1:2" ht="15">
      <c r="A28" s="136">
        <v>43593.512719907405</v>
      </c>
      <c r="B28" s="3">
        <v>1</v>
      </c>
    </row>
    <row r="29" spans="1:2" ht="15">
      <c r="A29" s="136">
        <v>43594.12273148148</v>
      </c>
      <c r="B29" s="3">
        <v>1</v>
      </c>
    </row>
    <row r="30" spans="1:2" ht="15">
      <c r="A30" s="136">
        <v>43594.27082175926</v>
      </c>
      <c r="B30" s="3">
        <v>1</v>
      </c>
    </row>
    <row r="31" spans="1:2" ht="15">
      <c r="A31" s="136">
        <v>43594.28334490741</v>
      </c>
      <c r="B31" s="3">
        <v>1</v>
      </c>
    </row>
    <row r="32" spans="1:2" ht="15">
      <c r="A32" s="136">
        <v>43594.284953703704</v>
      </c>
      <c r="B32" s="3">
        <v>1</v>
      </c>
    </row>
    <row r="33" spans="1:2" ht="15">
      <c r="A33" s="136">
        <v>43594.314421296294</v>
      </c>
      <c r="B33" s="3">
        <v>1</v>
      </c>
    </row>
    <row r="34" spans="1:2" ht="15">
      <c r="A34" s="136">
        <v>43594.34583333333</v>
      </c>
      <c r="B34" s="3">
        <v>1</v>
      </c>
    </row>
    <row r="35" spans="1:2" ht="15">
      <c r="A35" s="136">
        <v>43594.40738425926</v>
      </c>
      <c r="B35" s="3">
        <v>1</v>
      </c>
    </row>
    <row r="36" spans="1:2" ht="15">
      <c r="A36" s="136">
        <v>43594.543703703705</v>
      </c>
      <c r="B36" s="3">
        <v>1</v>
      </c>
    </row>
    <row r="37" spans="1:2" ht="15">
      <c r="A37" s="136">
        <v>43594.56288194445</v>
      </c>
      <c r="B37" s="3">
        <v>1</v>
      </c>
    </row>
    <row r="38" spans="1:2" ht="15">
      <c r="A38" s="136">
        <v>43594.56533564815</v>
      </c>
      <c r="B38" s="3">
        <v>1</v>
      </c>
    </row>
    <row r="39" spans="1:2" ht="15">
      <c r="A39" s="136">
        <v>43594.56675925926</v>
      </c>
      <c r="B39" s="3">
        <v>1</v>
      </c>
    </row>
    <row r="40" spans="1:2" ht="15">
      <c r="A40" s="136">
        <v>43594.58954861111</v>
      </c>
      <c r="B40" s="3">
        <v>1</v>
      </c>
    </row>
    <row r="41" spans="1:2" ht="15">
      <c r="A41" s="136">
        <v>43594.5975</v>
      </c>
      <c r="B41" s="3">
        <v>1</v>
      </c>
    </row>
    <row r="42" spans="1:2" ht="15">
      <c r="A42" s="136">
        <v>43597.303136574075</v>
      </c>
      <c r="B42" s="3">
        <v>1</v>
      </c>
    </row>
    <row r="43" spans="1:2" ht="15">
      <c r="A43" s="136">
        <v>43597.48743055556</v>
      </c>
      <c r="B43" s="3">
        <v>1</v>
      </c>
    </row>
    <row r="44" spans="1:2" ht="15">
      <c r="A44" s="136">
        <v>43602.22862268519</v>
      </c>
      <c r="B44" s="3">
        <v>1</v>
      </c>
    </row>
    <row r="45" spans="1:2" ht="15">
      <c r="A45" s="136">
        <v>43603.467465277776</v>
      </c>
      <c r="B45" s="3">
        <v>1</v>
      </c>
    </row>
    <row r="46" spans="1:2" ht="15">
      <c r="A46" s="136" t="s">
        <v>890</v>
      </c>
      <c r="B46" s="3">
        <v>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357</v>
      </c>
      <c r="AE2" s="13" t="s">
        <v>358</v>
      </c>
      <c r="AF2" s="13" t="s">
        <v>359</v>
      </c>
      <c r="AG2" s="13" t="s">
        <v>360</v>
      </c>
      <c r="AH2" s="13" t="s">
        <v>361</v>
      </c>
      <c r="AI2" s="13" t="s">
        <v>362</v>
      </c>
      <c r="AJ2" s="13" t="s">
        <v>363</v>
      </c>
      <c r="AK2" s="13" t="s">
        <v>364</v>
      </c>
      <c r="AL2" s="13" t="s">
        <v>365</v>
      </c>
      <c r="AM2" s="13" t="s">
        <v>366</v>
      </c>
      <c r="AN2" s="13" t="s">
        <v>367</v>
      </c>
      <c r="AO2" s="13" t="s">
        <v>368</v>
      </c>
      <c r="AP2" s="13" t="s">
        <v>369</v>
      </c>
      <c r="AQ2" s="13" t="s">
        <v>370</v>
      </c>
      <c r="AR2" s="13" t="s">
        <v>371</v>
      </c>
      <c r="AS2" s="13" t="s">
        <v>192</v>
      </c>
      <c r="AT2" s="13" t="s">
        <v>372</v>
      </c>
      <c r="AU2" s="13" t="s">
        <v>373</v>
      </c>
      <c r="AV2" s="13" t="s">
        <v>374</v>
      </c>
      <c r="AW2" s="13" t="s">
        <v>375</v>
      </c>
      <c r="AX2" s="13" t="s">
        <v>376</v>
      </c>
      <c r="AY2" s="13" t="s">
        <v>377</v>
      </c>
      <c r="AZ2" s="13" t="s">
        <v>592</v>
      </c>
      <c r="BA2" s="130" t="s">
        <v>788</v>
      </c>
      <c r="BB2" s="130" t="s">
        <v>789</v>
      </c>
      <c r="BC2" s="130" t="s">
        <v>790</v>
      </c>
      <c r="BD2" s="130" t="s">
        <v>791</v>
      </c>
      <c r="BE2" s="130" t="s">
        <v>792</v>
      </c>
      <c r="BF2" s="130" t="s">
        <v>794</v>
      </c>
      <c r="BG2" s="130" t="s">
        <v>798</v>
      </c>
      <c r="BH2" s="130" t="s">
        <v>814</v>
      </c>
      <c r="BI2" s="130" t="s">
        <v>818</v>
      </c>
      <c r="BJ2" s="130" t="s">
        <v>833</v>
      </c>
      <c r="BK2" s="130" t="s">
        <v>875</v>
      </c>
      <c r="BL2" s="130" t="s">
        <v>876</v>
      </c>
      <c r="BM2" s="130" t="s">
        <v>877</v>
      </c>
      <c r="BN2" s="130" t="s">
        <v>878</v>
      </c>
      <c r="BO2" s="130" t="s">
        <v>879</v>
      </c>
      <c r="BP2" s="130" t="s">
        <v>880</v>
      </c>
      <c r="BQ2" s="130" t="s">
        <v>881</v>
      </c>
      <c r="BR2" s="130" t="s">
        <v>882</v>
      </c>
      <c r="BS2" s="130" t="s">
        <v>884</v>
      </c>
      <c r="BT2" s="3"/>
      <c r="BU2" s="3"/>
    </row>
    <row r="3" spans="1:73" ht="15" customHeight="1">
      <c r="A3" s="50" t="s">
        <v>212</v>
      </c>
      <c r="B3" s="53"/>
      <c r="C3" s="53" t="s">
        <v>64</v>
      </c>
      <c r="D3" s="54">
        <v>1000</v>
      </c>
      <c r="E3" s="55"/>
      <c r="F3" s="112" t="s">
        <v>479</v>
      </c>
      <c r="G3" s="53"/>
      <c r="H3" s="57" t="s">
        <v>212</v>
      </c>
      <c r="I3" s="56"/>
      <c r="J3" s="56"/>
      <c r="K3" s="114" t="s">
        <v>514</v>
      </c>
      <c r="L3" s="59">
        <v>5000</v>
      </c>
      <c r="M3" s="60">
        <v>3081.7861328125</v>
      </c>
      <c r="N3" s="60">
        <v>2203.92578125</v>
      </c>
      <c r="O3" s="58"/>
      <c r="P3" s="61"/>
      <c r="Q3" s="61"/>
      <c r="R3" s="51"/>
      <c r="S3" s="51">
        <v>1</v>
      </c>
      <c r="T3" s="51">
        <v>2</v>
      </c>
      <c r="U3" s="52">
        <v>10</v>
      </c>
      <c r="V3" s="52">
        <v>0.2</v>
      </c>
      <c r="W3" s="52">
        <v>0</v>
      </c>
      <c r="X3" s="52">
        <v>1.78775</v>
      </c>
      <c r="Y3" s="52">
        <v>0</v>
      </c>
      <c r="Z3" s="52">
        <v>0</v>
      </c>
      <c r="AA3" s="62">
        <v>3</v>
      </c>
      <c r="AB3" s="62"/>
      <c r="AC3" s="63"/>
      <c r="AD3" s="85" t="s">
        <v>378</v>
      </c>
      <c r="AE3" s="85">
        <v>768</v>
      </c>
      <c r="AF3" s="85">
        <v>920792</v>
      </c>
      <c r="AG3" s="85">
        <v>6436</v>
      </c>
      <c r="AH3" s="85">
        <v>4559</v>
      </c>
      <c r="AI3" s="85"/>
      <c r="AJ3" s="85" t="s">
        <v>399</v>
      </c>
      <c r="AK3" s="85"/>
      <c r="AL3" s="85"/>
      <c r="AM3" s="85"/>
      <c r="AN3" s="87">
        <v>41274.82336805556</v>
      </c>
      <c r="AO3" s="90" t="s">
        <v>447</v>
      </c>
      <c r="AP3" s="85" t="b">
        <v>0</v>
      </c>
      <c r="AQ3" s="85" t="b">
        <v>0</v>
      </c>
      <c r="AR3" s="85" t="b">
        <v>0</v>
      </c>
      <c r="AS3" s="85" t="s">
        <v>341</v>
      </c>
      <c r="AT3" s="85">
        <v>7248</v>
      </c>
      <c r="AU3" s="90" t="s">
        <v>470</v>
      </c>
      <c r="AV3" s="85" t="b">
        <v>1</v>
      </c>
      <c r="AW3" s="85" t="s">
        <v>490</v>
      </c>
      <c r="AX3" s="90" t="s">
        <v>491</v>
      </c>
      <c r="AY3" s="85" t="s">
        <v>66</v>
      </c>
      <c r="AZ3" s="85" t="str">
        <f>REPLACE(INDEX(GroupVertices[Group],MATCH(Vertices[[#This Row],[Vertex]],GroupVertices[Vertex],0)),1,1,"")</f>
        <v>1</v>
      </c>
      <c r="BA3" s="51"/>
      <c r="BB3" s="51"/>
      <c r="BC3" s="51"/>
      <c r="BD3" s="51"/>
      <c r="BE3" s="51" t="s">
        <v>270</v>
      </c>
      <c r="BF3" s="51" t="s">
        <v>270</v>
      </c>
      <c r="BG3" s="131" t="s">
        <v>799</v>
      </c>
      <c r="BH3" s="131" t="s">
        <v>799</v>
      </c>
      <c r="BI3" s="131" t="s">
        <v>745</v>
      </c>
      <c r="BJ3" s="131" t="s">
        <v>745</v>
      </c>
      <c r="BK3" s="131">
        <v>2</v>
      </c>
      <c r="BL3" s="134">
        <v>4.878048780487805</v>
      </c>
      <c r="BM3" s="131">
        <v>0</v>
      </c>
      <c r="BN3" s="134">
        <v>0</v>
      </c>
      <c r="BO3" s="131">
        <v>0</v>
      </c>
      <c r="BP3" s="134">
        <v>0</v>
      </c>
      <c r="BQ3" s="131">
        <v>39</v>
      </c>
      <c r="BR3" s="134">
        <v>95.1219512195122</v>
      </c>
      <c r="BS3" s="131">
        <v>41</v>
      </c>
      <c r="BT3" s="3"/>
      <c r="BU3" s="3"/>
    </row>
    <row r="4" spans="1:76" ht="15">
      <c r="A4" s="14" t="s">
        <v>228</v>
      </c>
      <c r="B4" s="15"/>
      <c r="C4" s="15" t="s">
        <v>64</v>
      </c>
      <c r="D4" s="93">
        <v>1000</v>
      </c>
      <c r="E4" s="81"/>
      <c r="F4" s="112" t="s">
        <v>480</v>
      </c>
      <c r="G4" s="15"/>
      <c r="H4" s="16" t="s">
        <v>228</v>
      </c>
      <c r="I4" s="66"/>
      <c r="J4" s="66"/>
      <c r="K4" s="114" t="s">
        <v>515</v>
      </c>
      <c r="L4" s="94">
        <v>1</v>
      </c>
      <c r="M4" s="95">
        <v>3605.3427734375</v>
      </c>
      <c r="N4" s="95">
        <v>4823.046875</v>
      </c>
      <c r="O4" s="77"/>
      <c r="P4" s="96"/>
      <c r="Q4" s="96"/>
      <c r="R4" s="97"/>
      <c r="S4" s="51">
        <v>1</v>
      </c>
      <c r="T4" s="51">
        <v>0</v>
      </c>
      <c r="U4" s="52">
        <v>0</v>
      </c>
      <c r="V4" s="52">
        <v>0.125</v>
      </c>
      <c r="W4" s="52">
        <v>0</v>
      </c>
      <c r="X4" s="52">
        <v>0.656527</v>
      </c>
      <c r="Y4" s="52">
        <v>0</v>
      </c>
      <c r="Z4" s="52">
        <v>0</v>
      </c>
      <c r="AA4" s="82">
        <v>4</v>
      </c>
      <c r="AB4" s="82"/>
      <c r="AC4" s="98"/>
      <c r="AD4" s="85" t="s">
        <v>379</v>
      </c>
      <c r="AE4" s="85">
        <v>460</v>
      </c>
      <c r="AF4" s="85">
        <v>124897</v>
      </c>
      <c r="AG4" s="85">
        <v>7636</v>
      </c>
      <c r="AH4" s="85">
        <v>10938</v>
      </c>
      <c r="AI4" s="85"/>
      <c r="AJ4" s="85" t="s">
        <v>400</v>
      </c>
      <c r="AK4" s="85" t="s">
        <v>420</v>
      </c>
      <c r="AL4" s="90" t="s">
        <v>433</v>
      </c>
      <c r="AM4" s="85"/>
      <c r="AN4" s="87">
        <v>39930.59112268518</v>
      </c>
      <c r="AO4" s="90" t="s">
        <v>448</v>
      </c>
      <c r="AP4" s="85" t="b">
        <v>0</v>
      </c>
      <c r="AQ4" s="85" t="b">
        <v>0</v>
      </c>
      <c r="AR4" s="85" t="b">
        <v>0</v>
      </c>
      <c r="AS4" s="85" t="s">
        <v>341</v>
      </c>
      <c r="AT4" s="85">
        <v>1234</v>
      </c>
      <c r="AU4" s="90" t="s">
        <v>470</v>
      </c>
      <c r="AV4" s="85" t="b">
        <v>0</v>
      </c>
      <c r="AW4" s="85" t="s">
        <v>490</v>
      </c>
      <c r="AX4" s="90" t="s">
        <v>492</v>
      </c>
      <c r="AY4" s="85" t="s">
        <v>65</v>
      </c>
      <c r="AZ4" s="85" t="str">
        <f>REPLACE(INDEX(GroupVertices[Group],MATCH(Vertices[[#This Row],[Vertex]],GroupVertices[Vertex],0)),1,1,"")</f>
        <v>1</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163.70423392262362</v>
      </c>
      <c r="E5" s="81"/>
      <c r="F5" s="112" t="s">
        <v>287</v>
      </c>
      <c r="G5" s="15"/>
      <c r="H5" s="16" t="s">
        <v>213</v>
      </c>
      <c r="I5" s="66"/>
      <c r="J5" s="66"/>
      <c r="K5" s="114" t="s">
        <v>516</v>
      </c>
      <c r="L5" s="94">
        <v>1</v>
      </c>
      <c r="M5" s="95">
        <v>9107.2763671875</v>
      </c>
      <c r="N5" s="95">
        <v>8446.2138671875</v>
      </c>
      <c r="O5" s="77"/>
      <c r="P5" s="96"/>
      <c r="Q5" s="96"/>
      <c r="R5" s="97"/>
      <c r="S5" s="51">
        <v>0</v>
      </c>
      <c r="T5" s="51">
        <v>1</v>
      </c>
      <c r="U5" s="52">
        <v>0</v>
      </c>
      <c r="V5" s="52">
        <v>1</v>
      </c>
      <c r="W5" s="52">
        <v>0</v>
      </c>
      <c r="X5" s="52">
        <v>0.999979</v>
      </c>
      <c r="Y5" s="52">
        <v>0</v>
      </c>
      <c r="Z5" s="52">
        <v>0</v>
      </c>
      <c r="AA5" s="82">
        <v>5</v>
      </c>
      <c r="AB5" s="82"/>
      <c r="AC5" s="98"/>
      <c r="AD5" s="85" t="s">
        <v>380</v>
      </c>
      <c r="AE5" s="85">
        <v>342</v>
      </c>
      <c r="AF5" s="85">
        <v>255</v>
      </c>
      <c r="AG5" s="85">
        <v>4976</v>
      </c>
      <c r="AH5" s="85">
        <v>988</v>
      </c>
      <c r="AI5" s="85"/>
      <c r="AJ5" s="85" t="s">
        <v>401</v>
      </c>
      <c r="AK5" s="85" t="s">
        <v>421</v>
      </c>
      <c r="AL5" s="90" t="s">
        <v>434</v>
      </c>
      <c r="AM5" s="85"/>
      <c r="AN5" s="87">
        <v>41198.45348379629</v>
      </c>
      <c r="AO5" s="90" t="s">
        <v>449</v>
      </c>
      <c r="AP5" s="85" t="b">
        <v>0</v>
      </c>
      <c r="AQ5" s="85" t="b">
        <v>0</v>
      </c>
      <c r="AR5" s="85" t="b">
        <v>0</v>
      </c>
      <c r="AS5" s="85" t="s">
        <v>341</v>
      </c>
      <c r="AT5" s="85">
        <v>8</v>
      </c>
      <c r="AU5" s="90" t="s">
        <v>470</v>
      </c>
      <c r="AV5" s="85" t="b">
        <v>0</v>
      </c>
      <c r="AW5" s="85" t="s">
        <v>490</v>
      </c>
      <c r="AX5" s="90" t="s">
        <v>493</v>
      </c>
      <c r="AY5" s="85" t="s">
        <v>66</v>
      </c>
      <c r="AZ5" s="85" t="str">
        <f>REPLACE(INDEX(GroupVertices[Group],MATCH(Vertices[[#This Row],[Vertex]],GroupVertices[Vertex],0)),1,1,"")</f>
        <v>7</v>
      </c>
      <c r="BA5" s="51" t="s">
        <v>256</v>
      </c>
      <c r="BB5" s="51" t="s">
        <v>256</v>
      </c>
      <c r="BC5" s="51" t="s">
        <v>264</v>
      </c>
      <c r="BD5" s="51" t="s">
        <v>264</v>
      </c>
      <c r="BE5" s="51" t="s">
        <v>230</v>
      </c>
      <c r="BF5" s="51" t="s">
        <v>230</v>
      </c>
      <c r="BG5" s="131" t="s">
        <v>800</v>
      </c>
      <c r="BH5" s="131" t="s">
        <v>800</v>
      </c>
      <c r="BI5" s="131" t="s">
        <v>819</v>
      </c>
      <c r="BJ5" s="131" t="s">
        <v>819</v>
      </c>
      <c r="BK5" s="131">
        <v>1</v>
      </c>
      <c r="BL5" s="134">
        <v>4.545454545454546</v>
      </c>
      <c r="BM5" s="131">
        <v>1</v>
      </c>
      <c r="BN5" s="134">
        <v>4.545454545454546</v>
      </c>
      <c r="BO5" s="131">
        <v>0</v>
      </c>
      <c r="BP5" s="134">
        <v>0</v>
      </c>
      <c r="BQ5" s="131">
        <v>20</v>
      </c>
      <c r="BR5" s="134">
        <v>90.9090909090909</v>
      </c>
      <c r="BS5" s="131">
        <v>22</v>
      </c>
      <c r="BT5" s="2"/>
      <c r="BU5" s="3"/>
      <c r="BV5" s="3"/>
      <c r="BW5" s="3"/>
      <c r="BX5" s="3"/>
    </row>
    <row r="6" spans="1:76" ht="15">
      <c r="A6" s="14" t="s">
        <v>229</v>
      </c>
      <c r="B6" s="15"/>
      <c r="C6" s="15" t="s">
        <v>64</v>
      </c>
      <c r="D6" s="93">
        <v>165.62988406354086</v>
      </c>
      <c r="E6" s="81"/>
      <c r="F6" s="112" t="s">
        <v>481</v>
      </c>
      <c r="G6" s="15"/>
      <c r="H6" s="16" t="s">
        <v>229</v>
      </c>
      <c r="I6" s="66"/>
      <c r="J6" s="66"/>
      <c r="K6" s="114" t="s">
        <v>517</v>
      </c>
      <c r="L6" s="94">
        <v>1</v>
      </c>
      <c r="M6" s="95">
        <v>7713.65380859375</v>
      </c>
      <c r="N6" s="95">
        <v>8446.2138671875</v>
      </c>
      <c r="O6" s="77"/>
      <c r="P6" s="96"/>
      <c r="Q6" s="96"/>
      <c r="R6" s="97"/>
      <c r="S6" s="51">
        <v>1</v>
      </c>
      <c r="T6" s="51">
        <v>0</v>
      </c>
      <c r="U6" s="52">
        <v>0</v>
      </c>
      <c r="V6" s="52">
        <v>1</v>
      </c>
      <c r="W6" s="52">
        <v>0</v>
      </c>
      <c r="X6" s="52">
        <v>0.999979</v>
      </c>
      <c r="Y6" s="52">
        <v>0</v>
      </c>
      <c r="Z6" s="52">
        <v>0</v>
      </c>
      <c r="AA6" s="82">
        <v>6</v>
      </c>
      <c r="AB6" s="82"/>
      <c r="AC6" s="98"/>
      <c r="AD6" s="85" t="s">
        <v>381</v>
      </c>
      <c r="AE6" s="85">
        <v>544</v>
      </c>
      <c r="AF6" s="85">
        <v>542</v>
      </c>
      <c r="AG6" s="85">
        <v>4720</v>
      </c>
      <c r="AH6" s="85">
        <v>12</v>
      </c>
      <c r="AI6" s="85">
        <v>3600</v>
      </c>
      <c r="AJ6" s="85" t="s">
        <v>402</v>
      </c>
      <c r="AK6" s="85" t="s">
        <v>422</v>
      </c>
      <c r="AL6" s="90" t="s">
        <v>435</v>
      </c>
      <c r="AM6" s="85" t="s">
        <v>424</v>
      </c>
      <c r="AN6" s="87">
        <v>40138.52511574074</v>
      </c>
      <c r="AO6" s="90" t="s">
        <v>450</v>
      </c>
      <c r="AP6" s="85" t="b">
        <v>0</v>
      </c>
      <c r="AQ6" s="85" t="b">
        <v>0</v>
      </c>
      <c r="AR6" s="85" t="b">
        <v>1</v>
      </c>
      <c r="AS6" s="85" t="s">
        <v>341</v>
      </c>
      <c r="AT6" s="85">
        <v>26</v>
      </c>
      <c r="AU6" s="90" t="s">
        <v>471</v>
      </c>
      <c r="AV6" s="85" t="b">
        <v>0</v>
      </c>
      <c r="AW6" s="85" t="s">
        <v>490</v>
      </c>
      <c r="AX6" s="90" t="s">
        <v>494</v>
      </c>
      <c r="AY6" s="85" t="s">
        <v>65</v>
      </c>
      <c r="AZ6" s="85" t="str">
        <f>REPLACE(INDEX(GroupVertices[Group],MATCH(Vertices[[#This Row],[Vertex]],GroupVertices[Vertex],0)),1,1,"")</f>
        <v>7</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230</v>
      </c>
      <c r="B7" s="15"/>
      <c r="C7" s="15" t="s">
        <v>64</v>
      </c>
      <c r="D7" s="93">
        <v>162.22141621829363</v>
      </c>
      <c r="E7" s="81"/>
      <c r="F7" s="112" t="s">
        <v>482</v>
      </c>
      <c r="G7" s="15"/>
      <c r="H7" s="16" t="s">
        <v>230</v>
      </c>
      <c r="I7" s="66"/>
      <c r="J7" s="66"/>
      <c r="K7" s="114" t="s">
        <v>518</v>
      </c>
      <c r="L7" s="94">
        <v>3000.4</v>
      </c>
      <c r="M7" s="95">
        <v>1600.845947265625</v>
      </c>
      <c r="N7" s="95">
        <v>1536.31591796875</v>
      </c>
      <c r="O7" s="77"/>
      <c r="P7" s="96"/>
      <c r="Q7" s="96"/>
      <c r="R7" s="97"/>
      <c r="S7" s="51">
        <v>2</v>
      </c>
      <c r="T7" s="51">
        <v>0</v>
      </c>
      <c r="U7" s="52">
        <v>6</v>
      </c>
      <c r="V7" s="52">
        <v>0.166667</v>
      </c>
      <c r="W7" s="52">
        <v>0</v>
      </c>
      <c r="X7" s="52">
        <v>1.227434</v>
      </c>
      <c r="Y7" s="52">
        <v>0</v>
      </c>
      <c r="Z7" s="52">
        <v>0</v>
      </c>
      <c r="AA7" s="82">
        <v>7</v>
      </c>
      <c r="AB7" s="82"/>
      <c r="AC7" s="98"/>
      <c r="AD7" s="85" t="s">
        <v>382</v>
      </c>
      <c r="AE7" s="85">
        <v>14</v>
      </c>
      <c r="AF7" s="85">
        <v>34</v>
      </c>
      <c r="AG7" s="85">
        <v>4</v>
      </c>
      <c r="AH7" s="85">
        <v>1</v>
      </c>
      <c r="AI7" s="85"/>
      <c r="AJ7" s="85"/>
      <c r="AK7" s="85" t="s">
        <v>423</v>
      </c>
      <c r="AL7" s="85"/>
      <c r="AM7" s="85"/>
      <c r="AN7" s="87">
        <v>43374.57376157407</v>
      </c>
      <c r="AO7" s="90" t="s">
        <v>451</v>
      </c>
      <c r="AP7" s="85" t="b">
        <v>1</v>
      </c>
      <c r="AQ7" s="85" t="b">
        <v>0</v>
      </c>
      <c r="AR7" s="85" t="b">
        <v>0</v>
      </c>
      <c r="AS7" s="85" t="s">
        <v>341</v>
      </c>
      <c r="AT7" s="85">
        <v>0</v>
      </c>
      <c r="AU7" s="85"/>
      <c r="AV7" s="85" t="b">
        <v>0</v>
      </c>
      <c r="AW7" s="85" t="s">
        <v>490</v>
      </c>
      <c r="AX7" s="90" t="s">
        <v>495</v>
      </c>
      <c r="AY7" s="85" t="s">
        <v>65</v>
      </c>
      <c r="AZ7" s="85" t="str">
        <f>REPLACE(INDEX(GroupVertices[Group],MATCH(Vertices[[#This Row],[Vertex]],GroupVertices[Vertex],0)),1,1,"")</f>
        <v>1</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214</v>
      </c>
      <c r="B8" s="15"/>
      <c r="C8" s="15" t="s">
        <v>64</v>
      </c>
      <c r="D8" s="93">
        <v>382.4366192672303</v>
      </c>
      <c r="E8" s="81"/>
      <c r="F8" s="112" t="s">
        <v>288</v>
      </c>
      <c r="G8" s="15"/>
      <c r="H8" s="16" t="s">
        <v>214</v>
      </c>
      <c r="I8" s="66"/>
      <c r="J8" s="66"/>
      <c r="K8" s="114" t="s">
        <v>519</v>
      </c>
      <c r="L8" s="94">
        <v>1</v>
      </c>
      <c r="M8" s="95">
        <v>302.2764892578125</v>
      </c>
      <c r="N8" s="95">
        <v>902.5162963867188</v>
      </c>
      <c r="O8" s="77"/>
      <c r="P8" s="96"/>
      <c r="Q8" s="96"/>
      <c r="R8" s="97"/>
      <c r="S8" s="51">
        <v>0</v>
      </c>
      <c r="T8" s="51">
        <v>1</v>
      </c>
      <c r="U8" s="52">
        <v>0</v>
      </c>
      <c r="V8" s="52">
        <v>0.111111</v>
      </c>
      <c r="W8" s="52">
        <v>0</v>
      </c>
      <c r="X8" s="52">
        <v>0.671658</v>
      </c>
      <c r="Y8" s="52">
        <v>0</v>
      </c>
      <c r="Z8" s="52">
        <v>0</v>
      </c>
      <c r="AA8" s="82">
        <v>8</v>
      </c>
      <c r="AB8" s="82"/>
      <c r="AC8" s="98"/>
      <c r="AD8" s="85" t="s">
        <v>383</v>
      </c>
      <c r="AE8" s="85">
        <v>2</v>
      </c>
      <c r="AF8" s="85">
        <v>32855</v>
      </c>
      <c r="AG8" s="85">
        <v>23</v>
      </c>
      <c r="AH8" s="85">
        <v>0</v>
      </c>
      <c r="AI8" s="85"/>
      <c r="AJ8" s="85" t="s">
        <v>403</v>
      </c>
      <c r="AK8" s="85"/>
      <c r="AL8" s="85"/>
      <c r="AM8" s="85"/>
      <c r="AN8" s="87">
        <v>43292.54697916667</v>
      </c>
      <c r="AO8" s="90" t="s">
        <v>452</v>
      </c>
      <c r="AP8" s="85" t="b">
        <v>0</v>
      </c>
      <c r="AQ8" s="85" t="b">
        <v>0</v>
      </c>
      <c r="AR8" s="85" t="b">
        <v>0</v>
      </c>
      <c r="AS8" s="85" t="s">
        <v>342</v>
      </c>
      <c r="AT8" s="85">
        <v>6</v>
      </c>
      <c r="AU8" s="90" t="s">
        <v>470</v>
      </c>
      <c r="AV8" s="85" t="b">
        <v>0</v>
      </c>
      <c r="AW8" s="85" t="s">
        <v>490</v>
      </c>
      <c r="AX8" s="90" t="s">
        <v>496</v>
      </c>
      <c r="AY8" s="85" t="s">
        <v>66</v>
      </c>
      <c r="AZ8" s="85" t="str">
        <f>REPLACE(INDEX(GroupVertices[Group],MATCH(Vertices[[#This Row],[Vertex]],GroupVertices[Vertex],0)),1,1,"")</f>
        <v>1</v>
      </c>
      <c r="BA8" s="51"/>
      <c r="BB8" s="51"/>
      <c r="BC8" s="51"/>
      <c r="BD8" s="51"/>
      <c r="BE8" s="51"/>
      <c r="BF8" s="51"/>
      <c r="BG8" s="131" t="s">
        <v>801</v>
      </c>
      <c r="BH8" s="131" t="s">
        <v>801</v>
      </c>
      <c r="BI8" s="131" t="s">
        <v>820</v>
      </c>
      <c r="BJ8" s="131" t="s">
        <v>820</v>
      </c>
      <c r="BK8" s="131">
        <v>0</v>
      </c>
      <c r="BL8" s="134">
        <v>0</v>
      </c>
      <c r="BM8" s="131">
        <v>0</v>
      </c>
      <c r="BN8" s="134">
        <v>0</v>
      </c>
      <c r="BO8" s="131">
        <v>0</v>
      </c>
      <c r="BP8" s="134">
        <v>0</v>
      </c>
      <c r="BQ8" s="131">
        <v>34</v>
      </c>
      <c r="BR8" s="134">
        <v>100</v>
      </c>
      <c r="BS8" s="131">
        <v>34</v>
      </c>
      <c r="BT8" s="2"/>
      <c r="BU8" s="3"/>
      <c r="BV8" s="3"/>
      <c r="BW8" s="3"/>
      <c r="BX8" s="3"/>
    </row>
    <row r="9" spans="1:76" ht="15">
      <c r="A9" s="14" t="s">
        <v>215</v>
      </c>
      <c r="B9" s="15"/>
      <c r="C9" s="15" t="s">
        <v>64</v>
      </c>
      <c r="D9" s="93">
        <v>206.6321419420958</v>
      </c>
      <c r="E9" s="81"/>
      <c r="F9" s="112" t="s">
        <v>289</v>
      </c>
      <c r="G9" s="15"/>
      <c r="H9" s="16" t="s">
        <v>215</v>
      </c>
      <c r="I9" s="66"/>
      <c r="J9" s="66"/>
      <c r="K9" s="114" t="s">
        <v>520</v>
      </c>
      <c r="L9" s="94">
        <v>1500.7</v>
      </c>
      <c r="M9" s="95">
        <v>247.3761749267578</v>
      </c>
      <c r="N9" s="95">
        <v>9551.103515625</v>
      </c>
      <c r="O9" s="77"/>
      <c r="P9" s="96"/>
      <c r="Q9" s="96"/>
      <c r="R9" s="97"/>
      <c r="S9" s="51">
        <v>1</v>
      </c>
      <c r="T9" s="51">
        <v>2</v>
      </c>
      <c r="U9" s="52">
        <v>3</v>
      </c>
      <c r="V9" s="52">
        <v>0.083333</v>
      </c>
      <c r="W9" s="52">
        <v>0.128855</v>
      </c>
      <c r="X9" s="52">
        <v>0.934156</v>
      </c>
      <c r="Y9" s="52">
        <v>0.5</v>
      </c>
      <c r="Z9" s="52">
        <v>0</v>
      </c>
      <c r="AA9" s="82">
        <v>9</v>
      </c>
      <c r="AB9" s="82"/>
      <c r="AC9" s="98"/>
      <c r="AD9" s="85" t="s">
        <v>265</v>
      </c>
      <c r="AE9" s="85">
        <v>6992</v>
      </c>
      <c r="AF9" s="85">
        <v>6653</v>
      </c>
      <c r="AG9" s="85">
        <v>4147</v>
      </c>
      <c r="AH9" s="85">
        <v>9016</v>
      </c>
      <c r="AI9" s="85"/>
      <c r="AJ9" s="85" t="s">
        <v>404</v>
      </c>
      <c r="AK9" s="85" t="s">
        <v>421</v>
      </c>
      <c r="AL9" s="90" t="s">
        <v>436</v>
      </c>
      <c r="AM9" s="85"/>
      <c r="AN9" s="87">
        <v>39922.657905092594</v>
      </c>
      <c r="AO9" s="90" t="s">
        <v>453</v>
      </c>
      <c r="AP9" s="85" t="b">
        <v>0</v>
      </c>
      <c r="AQ9" s="85" t="b">
        <v>0</v>
      </c>
      <c r="AR9" s="85" t="b">
        <v>1</v>
      </c>
      <c r="AS9" s="85" t="s">
        <v>341</v>
      </c>
      <c r="AT9" s="85">
        <v>260</v>
      </c>
      <c r="AU9" s="90" t="s">
        <v>470</v>
      </c>
      <c r="AV9" s="85" t="b">
        <v>0</v>
      </c>
      <c r="AW9" s="85" t="s">
        <v>490</v>
      </c>
      <c r="AX9" s="90" t="s">
        <v>497</v>
      </c>
      <c r="AY9" s="85" t="s">
        <v>66</v>
      </c>
      <c r="AZ9" s="85" t="str">
        <f>REPLACE(INDEX(GroupVertices[Group],MATCH(Vertices[[#This Row],[Vertex]],GroupVertices[Vertex],0)),1,1,"")</f>
        <v>2</v>
      </c>
      <c r="BA9" s="51" t="s">
        <v>257</v>
      </c>
      <c r="BB9" s="51" t="s">
        <v>257</v>
      </c>
      <c r="BC9" s="51" t="s">
        <v>265</v>
      </c>
      <c r="BD9" s="51" t="s">
        <v>265</v>
      </c>
      <c r="BE9" s="51" t="s">
        <v>271</v>
      </c>
      <c r="BF9" s="51" t="s">
        <v>271</v>
      </c>
      <c r="BG9" s="131" t="s">
        <v>802</v>
      </c>
      <c r="BH9" s="131" t="s">
        <v>802</v>
      </c>
      <c r="BI9" s="131" t="s">
        <v>821</v>
      </c>
      <c r="BJ9" s="131" t="s">
        <v>821</v>
      </c>
      <c r="BK9" s="131">
        <v>0</v>
      </c>
      <c r="BL9" s="134">
        <v>0</v>
      </c>
      <c r="BM9" s="131">
        <v>0</v>
      </c>
      <c r="BN9" s="134">
        <v>0</v>
      </c>
      <c r="BO9" s="131">
        <v>0</v>
      </c>
      <c r="BP9" s="134">
        <v>0</v>
      </c>
      <c r="BQ9" s="131">
        <v>29</v>
      </c>
      <c r="BR9" s="134">
        <v>100</v>
      </c>
      <c r="BS9" s="131">
        <v>29</v>
      </c>
      <c r="BT9" s="2"/>
      <c r="BU9" s="3"/>
      <c r="BV9" s="3"/>
      <c r="BW9" s="3"/>
      <c r="BX9" s="3"/>
    </row>
    <row r="10" spans="1:76" ht="15">
      <c r="A10" s="14" t="s">
        <v>219</v>
      </c>
      <c r="B10" s="15"/>
      <c r="C10" s="15" t="s">
        <v>64</v>
      </c>
      <c r="D10" s="93">
        <v>410.26125736612863</v>
      </c>
      <c r="E10" s="81"/>
      <c r="F10" s="112" t="s">
        <v>292</v>
      </c>
      <c r="G10" s="15"/>
      <c r="H10" s="16" t="s">
        <v>219</v>
      </c>
      <c r="I10" s="66"/>
      <c r="J10" s="66"/>
      <c r="K10" s="114" t="s">
        <v>521</v>
      </c>
      <c r="L10" s="94">
        <v>1000.8</v>
      </c>
      <c r="M10" s="95">
        <v>883.2708129882812</v>
      </c>
      <c r="N10" s="95">
        <v>7026.81640625</v>
      </c>
      <c r="O10" s="77"/>
      <c r="P10" s="96"/>
      <c r="Q10" s="96"/>
      <c r="R10" s="97"/>
      <c r="S10" s="51">
        <v>4</v>
      </c>
      <c r="T10" s="51">
        <v>2</v>
      </c>
      <c r="U10" s="52">
        <v>2</v>
      </c>
      <c r="V10" s="52">
        <v>0.076923</v>
      </c>
      <c r="W10" s="52">
        <v>0.183118</v>
      </c>
      <c r="X10" s="52">
        <v>1.148638</v>
      </c>
      <c r="Y10" s="52">
        <v>0.3333333333333333</v>
      </c>
      <c r="Z10" s="52">
        <v>0.5</v>
      </c>
      <c r="AA10" s="82">
        <v>10</v>
      </c>
      <c r="AB10" s="82"/>
      <c r="AC10" s="98"/>
      <c r="AD10" s="85" t="s">
        <v>384</v>
      </c>
      <c r="AE10" s="85">
        <v>1014</v>
      </c>
      <c r="AF10" s="85">
        <v>37002</v>
      </c>
      <c r="AG10" s="85">
        <v>46493</v>
      </c>
      <c r="AH10" s="85">
        <v>2327</v>
      </c>
      <c r="AI10" s="85"/>
      <c r="AJ10" s="85" t="s">
        <v>405</v>
      </c>
      <c r="AK10" s="85" t="s">
        <v>421</v>
      </c>
      <c r="AL10" s="90" t="s">
        <v>437</v>
      </c>
      <c r="AM10" s="85"/>
      <c r="AN10" s="87">
        <v>39044.36219907407</v>
      </c>
      <c r="AO10" s="90" t="s">
        <v>454</v>
      </c>
      <c r="AP10" s="85" t="b">
        <v>0</v>
      </c>
      <c r="AQ10" s="85" t="b">
        <v>0</v>
      </c>
      <c r="AR10" s="85" t="b">
        <v>1</v>
      </c>
      <c r="AS10" s="85" t="s">
        <v>341</v>
      </c>
      <c r="AT10" s="85">
        <v>2123</v>
      </c>
      <c r="AU10" s="90" t="s">
        <v>470</v>
      </c>
      <c r="AV10" s="85" t="b">
        <v>1</v>
      </c>
      <c r="AW10" s="85" t="s">
        <v>490</v>
      </c>
      <c r="AX10" s="90" t="s">
        <v>498</v>
      </c>
      <c r="AY10" s="85" t="s">
        <v>66</v>
      </c>
      <c r="AZ10" s="85" t="str">
        <f>REPLACE(INDEX(GroupVertices[Group],MATCH(Vertices[[#This Row],[Vertex]],GroupVertices[Vertex],0)),1,1,"")</f>
        <v>2</v>
      </c>
      <c r="BA10" s="51"/>
      <c r="BB10" s="51"/>
      <c r="BC10" s="51"/>
      <c r="BD10" s="51"/>
      <c r="BE10" s="51" t="s">
        <v>273</v>
      </c>
      <c r="BF10" s="51" t="s">
        <v>273</v>
      </c>
      <c r="BG10" s="131" t="s">
        <v>803</v>
      </c>
      <c r="BH10" s="131" t="s">
        <v>803</v>
      </c>
      <c r="BI10" s="131" t="s">
        <v>822</v>
      </c>
      <c r="BJ10" s="131" t="s">
        <v>822</v>
      </c>
      <c r="BK10" s="131">
        <v>0</v>
      </c>
      <c r="BL10" s="134">
        <v>0</v>
      </c>
      <c r="BM10" s="131">
        <v>0</v>
      </c>
      <c r="BN10" s="134">
        <v>0</v>
      </c>
      <c r="BO10" s="131">
        <v>0</v>
      </c>
      <c r="BP10" s="134">
        <v>0</v>
      </c>
      <c r="BQ10" s="131">
        <v>21</v>
      </c>
      <c r="BR10" s="134">
        <v>100</v>
      </c>
      <c r="BS10" s="131">
        <v>21</v>
      </c>
      <c r="BT10" s="2"/>
      <c r="BU10" s="3"/>
      <c r="BV10" s="3"/>
      <c r="BW10" s="3"/>
      <c r="BX10" s="3"/>
    </row>
    <row r="11" spans="1:76" ht="15">
      <c r="A11" s="14" t="s">
        <v>231</v>
      </c>
      <c r="B11" s="15"/>
      <c r="C11" s="15" t="s">
        <v>64</v>
      </c>
      <c r="D11" s="93">
        <v>235.86579233922623</v>
      </c>
      <c r="E11" s="81"/>
      <c r="F11" s="112" t="s">
        <v>483</v>
      </c>
      <c r="G11" s="15"/>
      <c r="H11" s="16" t="s">
        <v>231</v>
      </c>
      <c r="I11" s="66"/>
      <c r="J11" s="66"/>
      <c r="K11" s="114" t="s">
        <v>522</v>
      </c>
      <c r="L11" s="94">
        <v>9999</v>
      </c>
      <c r="M11" s="95">
        <v>5048.22802734375</v>
      </c>
      <c r="N11" s="95">
        <v>6293.48828125</v>
      </c>
      <c r="O11" s="77"/>
      <c r="P11" s="96"/>
      <c r="Q11" s="96"/>
      <c r="R11" s="97"/>
      <c r="S11" s="51">
        <v>3</v>
      </c>
      <c r="T11" s="51">
        <v>0</v>
      </c>
      <c r="U11" s="52">
        <v>20</v>
      </c>
      <c r="V11" s="52">
        <v>0.090909</v>
      </c>
      <c r="W11" s="52">
        <v>0.096086</v>
      </c>
      <c r="X11" s="52">
        <v>1.04071</v>
      </c>
      <c r="Y11" s="52">
        <v>0.16666666666666666</v>
      </c>
      <c r="Z11" s="52">
        <v>0</v>
      </c>
      <c r="AA11" s="82">
        <v>11</v>
      </c>
      <c r="AB11" s="82"/>
      <c r="AC11" s="98"/>
      <c r="AD11" s="85" t="s">
        <v>385</v>
      </c>
      <c r="AE11" s="85">
        <v>931</v>
      </c>
      <c r="AF11" s="85">
        <v>11010</v>
      </c>
      <c r="AG11" s="85">
        <v>9154</v>
      </c>
      <c r="AH11" s="85">
        <v>7409</v>
      </c>
      <c r="AI11" s="85"/>
      <c r="AJ11" s="85" t="s">
        <v>406</v>
      </c>
      <c r="AK11" s="85" t="s">
        <v>424</v>
      </c>
      <c r="AL11" s="90" t="s">
        <v>438</v>
      </c>
      <c r="AM11" s="85"/>
      <c r="AN11" s="87">
        <v>40175.66510416667</v>
      </c>
      <c r="AO11" s="90" t="s">
        <v>455</v>
      </c>
      <c r="AP11" s="85" t="b">
        <v>0</v>
      </c>
      <c r="AQ11" s="85" t="b">
        <v>0</v>
      </c>
      <c r="AR11" s="85" t="b">
        <v>1</v>
      </c>
      <c r="AS11" s="85" t="s">
        <v>341</v>
      </c>
      <c r="AT11" s="85">
        <v>368</v>
      </c>
      <c r="AU11" s="90" t="s">
        <v>470</v>
      </c>
      <c r="AV11" s="85" t="b">
        <v>1</v>
      </c>
      <c r="AW11" s="85" t="s">
        <v>490</v>
      </c>
      <c r="AX11" s="90" t="s">
        <v>499</v>
      </c>
      <c r="AY11" s="85" t="s">
        <v>65</v>
      </c>
      <c r="AZ11" s="85" t="str">
        <f>REPLACE(INDEX(GroupVertices[Group],MATCH(Vertices[[#This Row],[Vertex]],GroupVertices[Vertex],0)),1,1,"")</f>
        <v>4</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14" t="s">
        <v>216</v>
      </c>
      <c r="B12" s="15"/>
      <c r="C12" s="15" t="s">
        <v>64</v>
      </c>
      <c r="D12" s="93">
        <v>301.63982833717654</v>
      </c>
      <c r="E12" s="81"/>
      <c r="F12" s="112" t="s">
        <v>290</v>
      </c>
      <c r="G12" s="15"/>
      <c r="H12" s="16" t="s">
        <v>216</v>
      </c>
      <c r="I12" s="66"/>
      <c r="J12" s="66"/>
      <c r="K12" s="114" t="s">
        <v>523</v>
      </c>
      <c r="L12" s="94">
        <v>8499.3</v>
      </c>
      <c r="M12" s="95">
        <v>2741.250732421875</v>
      </c>
      <c r="N12" s="95">
        <v>8284.35546875</v>
      </c>
      <c r="O12" s="77"/>
      <c r="P12" s="96"/>
      <c r="Q12" s="96"/>
      <c r="R12" s="97"/>
      <c r="S12" s="51">
        <v>3</v>
      </c>
      <c r="T12" s="51">
        <v>3</v>
      </c>
      <c r="U12" s="52">
        <v>17</v>
      </c>
      <c r="V12" s="52">
        <v>0.1</v>
      </c>
      <c r="W12" s="52">
        <v>0.203368</v>
      </c>
      <c r="X12" s="52">
        <v>1.442385</v>
      </c>
      <c r="Y12" s="52">
        <v>0.3</v>
      </c>
      <c r="Z12" s="52">
        <v>0.2</v>
      </c>
      <c r="AA12" s="82">
        <v>12</v>
      </c>
      <c r="AB12" s="82"/>
      <c r="AC12" s="98"/>
      <c r="AD12" s="85" t="s">
        <v>386</v>
      </c>
      <c r="AE12" s="85">
        <v>617</v>
      </c>
      <c r="AF12" s="85">
        <v>20813</v>
      </c>
      <c r="AG12" s="85">
        <v>11356</v>
      </c>
      <c r="AH12" s="85">
        <v>682</v>
      </c>
      <c r="AI12" s="85"/>
      <c r="AJ12" s="85" t="s">
        <v>407</v>
      </c>
      <c r="AK12" s="85" t="s">
        <v>421</v>
      </c>
      <c r="AL12" s="90" t="s">
        <v>437</v>
      </c>
      <c r="AM12" s="85"/>
      <c r="AN12" s="87">
        <v>39185.47006944445</v>
      </c>
      <c r="AO12" s="90" t="s">
        <v>456</v>
      </c>
      <c r="AP12" s="85" t="b">
        <v>0</v>
      </c>
      <c r="AQ12" s="85" t="b">
        <v>0</v>
      </c>
      <c r="AR12" s="85" t="b">
        <v>1</v>
      </c>
      <c r="AS12" s="85" t="s">
        <v>341</v>
      </c>
      <c r="AT12" s="85">
        <v>898</v>
      </c>
      <c r="AU12" s="90" t="s">
        <v>472</v>
      </c>
      <c r="AV12" s="85" t="b">
        <v>1</v>
      </c>
      <c r="AW12" s="85" t="s">
        <v>490</v>
      </c>
      <c r="AX12" s="90" t="s">
        <v>500</v>
      </c>
      <c r="AY12" s="85" t="s">
        <v>66</v>
      </c>
      <c r="AZ12" s="85" t="str">
        <f>REPLACE(INDEX(GroupVertices[Group],MATCH(Vertices[[#This Row],[Vertex]],GroupVertices[Vertex],0)),1,1,"")</f>
        <v>2</v>
      </c>
      <c r="BA12" s="51"/>
      <c r="BB12" s="51"/>
      <c r="BC12" s="51"/>
      <c r="BD12" s="51"/>
      <c r="BE12" s="51"/>
      <c r="BF12" s="51"/>
      <c r="BG12" s="131" t="s">
        <v>804</v>
      </c>
      <c r="BH12" s="131" t="s">
        <v>804</v>
      </c>
      <c r="BI12" s="131" t="s">
        <v>823</v>
      </c>
      <c r="BJ12" s="131" t="s">
        <v>823</v>
      </c>
      <c r="BK12" s="131">
        <v>0</v>
      </c>
      <c r="BL12" s="134">
        <v>0</v>
      </c>
      <c r="BM12" s="131">
        <v>0</v>
      </c>
      <c r="BN12" s="134">
        <v>0</v>
      </c>
      <c r="BO12" s="131">
        <v>0</v>
      </c>
      <c r="BP12" s="134">
        <v>0</v>
      </c>
      <c r="BQ12" s="131">
        <v>22</v>
      </c>
      <c r="BR12" s="134">
        <v>100</v>
      </c>
      <c r="BS12" s="131">
        <v>22</v>
      </c>
      <c r="BT12" s="2"/>
      <c r="BU12" s="3"/>
      <c r="BV12" s="3"/>
      <c r="BW12" s="3"/>
      <c r="BX12" s="3"/>
    </row>
    <row r="13" spans="1:76" ht="15">
      <c r="A13" s="14" t="s">
        <v>217</v>
      </c>
      <c r="B13" s="15"/>
      <c r="C13" s="15" t="s">
        <v>64</v>
      </c>
      <c r="D13" s="93">
        <v>163.07353317960542</v>
      </c>
      <c r="E13" s="81"/>
      <c r="F13" s="112" t="s">
        <v>291</v>
      </c>
      <c r="G13" s="15"/>
      <c r="H13" s="16" t="s">
        <v>217</v>
      </c>
      <c r="I13" s="66"/>
      <c r="J13" s="66"/>
      <c r="K13" s="114" t="s">
        <v>524</v>
      </c>
      <c r="L13" s="94">
        <v>1</v>
      </c>
      <c r="M13" s="95">
        <v>9404.517578125</v>
      </c>
      <c r="N13" s="95">
        <v>2240.952392578125</v>
      </c>
      <c r="O13" s="77"/>
      <c r="P13" s="96"/>
      <c r="Q13" s="96"/>
      <c r="R13" s="97"/>
      <c r="S13" s="51">
        <v>1</v>
      </c>
      <c r="T13" s="51">
        <v>1</v>
      </c>
      <c r="U13" s="52">
        <v>0</v>
      </c>
      <c r="V13" s="52">
        <v>0</v>
      </c>
      <c r="W13" s="52">
        <v>0</v>
      </c>
      <c r="X13" s="52">
        <v>0.999979</v>
      </c>
      <c r="Y13" s="52">
        <v>0</v>
      </c>
      <c r="Z13" s="52" t="s">
        <v>886</v>
      </c>
      <c r="AA13" s="82">
        <v>13</v>
      </c>
      <c r="AB13" s="82"/>
      <c r="AC13" s="98"/>
      <c r="AD13" s="85" t="s">
        <v>387</v>
      </c>
      <c r="AE13" s="85">
        <v>144</v>
      </c>
      <c r="AF13" s="85">
        <v>161</v>
      </c>
      <c r="AG13" s="85">
        <v>1170</v>
      </c>
      <c r="AH13" s="85">
        <v>836</v>
      </c>
      <c r="AI13" s="85"/>
      <c r="AJ13" s="85" t="s">
        <v>408</v>
      </c>
      <c r="AK13" s="85" t="s">
        <v>421</v>
      </c>
      <c r="AL13" s="85"/>
      <c r="AM13" s="85"/>
      <c r="AN13" s="87">
        <v>41889.91420138889</v>
      </c>
      <c r="AO13" s="90" t="s">
        <v>457</v>
      </c>
      <c r="AP13" s="85" t="b">
        <v>0</v>
      </c>
      <c r="AQ13" s="85" t="b">
        <v>0</v>
      </c>
      <c r="AR13" s="85" t="b">
        <v>0</v>
      </c>
      <c r="AS13" s="85" t="s">
        <v>341</v>
      </c>
      <c r="AT13" s="85">
        <v>12</v>
      </c>
      <c r="AU13" s="90" t="s">
        <v>470</v>
      </c>
      <c r="AV13" s="85" t="b">
        <v>0</v>
      </c>
      <c r="AW13" s="85" t="s">
        <v>490</v>
      </c>
      <c r="AX13" s="90" t="s">
        <v>501</v>
      </c>
      <c r="AY13" s="85" t="s">
        <v>66</v>
      </c>
      <c r="AZ13" s="85" t="str">
        <f>REPLACE(INDEX(GroupVertices[Group],MATCH(Vertices[[#This Row],[Vertex]],GroupVertices[Vertex],0)),1,1,"")</f>
        <v>8</v>
      </c>
      <c r="BA13" s="51" t="s">
        <v>258</v>
      </c>
      <c r="BB13" s="51" t="s">
        <v>258</v>
      </c>
      <c r="BC13" s="51" t="s">
        <v>266</v>
      </c>
      <c r="BD13" s="51" t="s">
        <v>266</v>
      </c>
      <c r="BE13" s="51" t="s">
        <v>272</v>
      </c>
      <c r="BF13" s="51" t="s">
        <v>272</v>
      </c>
      <c r="BG13" s="131" t="s">
        <v>805</v>
      </c>
      <c r="BH13" s="131" t="s">
        <v>805</v>
      </c>
      <c r="BI13" s="131" t="s">
        <v>824</v>
      </c>
      <c r="BJ13" s="131" t="s">
        <v>824</v>
      </c>
      <c r="BK13" s="131">
        <v>0</v>
      </c>
      <c r="BL13" s="134">
        <v>0</v>
      </c>
      <c r="BM13" s="131">
        <v>0</v>
      </c>
      <c r="BN13" s="134">
        <v>0</v>
      </c>
      <c r="BO13" s="131">
        <v>0</v>
      </c>
      <c r="BP13" s="134">
        <v>0</v>
      </c>
      <c r="BQ13" s="131">
        <v>11</v>
      </c>
      <c r="BR13" s="134">
        <v>100</v>
      </c>
      <c r="BS13" s="131">
        <v>11</v>
      </c>
      <c r="BT13" s="2"/>
      <c r="BU13" s="3"/>
      <c r="BV13" s="3"/>
      <c r="BW13" s="3"/>
      <c r="BX13" s="3"/>
    </row>
    <row r="14" spans="1:76" ht="15">
      <c r="A14" s="14" t="s">
        <v>218</v>
      </c>
      <c r="B14" s="15"/>
      <c r="C14" s="15" t="s">
        <v>64</v>
      </c>
      <c r="D14" s="93">
        <v>189.03961696131182</v>
      </c>
      <c r="E14" s="81"/>
      <c r="F14" s="112" t="s">
        <v>294</v>
      </c>
      <c r="G14" s="15"/>
      <c r="H14" s="16" t="s">
        <v>218</v>
      </c>
      <c r="I14" s="66"/>
      <c r="J14" s="66"/>
      <c r="K14" s="114" t="s">
        <v>525</v>
      </c>
      <c r="L14" s="94">
        <v>1</v>
      </c>
      <c r="M14" s="95">
        <v>2322.779296875</v>
      </c>
      <c r="N14" s="95">
        <v>5175.953125</v>
      </c>
      <c r="O14" s="77"/>
      <c r="P14" s="96"/>
      <c r="Q14" s="96"/>
      <c r="R14" s="97"/>
      <c r="S14" s="51">
        <v>3</v>
      </c>
      <c r="T14" s="51">
        <v>3</v>
      </c>
      <c r="U14" s="52">
        <v>0</v>
      </c>
      <c r="V14" s="52">
        <v>0.071429</v>
      </c>
      <c r="W14" s="52">
        <v>0.197607</v>
      </c>
      <c r="X14" s="52">
        <v>1.128046</v>
      </c>
      <c r="Y14" s="52">
        <v>0.6666666666666666</v>
      </c>
      <c r="Z14" s="52">
        <v>0.3333333333333333</v>
      </c>
      <c r="AA14" s="82">
        <v>14</v>
      </c>
      <c r="AB14" s="82"/>
      <c r="AC14" s="98"/>
      <c r="AD14" s="85" t="s">
        <v>388</v>
      </c>
      <c r="AE14" s="85">
        <v>1135</v>
      </c>
      <c r="AF14" s="85">
        <v>4031</v>
      </c>
      <c r="AG14" s="85">
        <v>25743</v>
      </c>
      <c r="AH14" s="85">
        <v>2124</v>
      </c>
      <c r="AI14" s="85"/>
      <c r="AJ14" s="85" t="s">
        <v>409</v>
      </c>
      <c r="AK14" s="85" t="s">
        <v>424</v>
      </c>
      <c r="AL14" s="90" t="s">
        <v>439</v>
      </c>
      <c r="AM14" s="85"/>
      <c r="AN14" s="87">
        <v>39241.750659722224</v>
      </c>
      <c r="AO14" s="90" t="s">
        <v>458</v>
      </c>
      <c r="AP14" s="85" t="b">
        <v>0</v>
      </c>
      <c r="AQ14" s="85" t="b">
        <v>0</v>
      </c>
      <c r="AR14" s="85" t="b">
        <v>1</v>
      </c>
      <c r="AS14" s="85" t="s">
        <v>341</v>
      </c>
      <c r="AT14" s="85">
        <v>204</v>
      </c>
      <c r="AU14" s="90" t="s">
        <v>470</v>
      </c>
      <c r="AV14" s="85" t="b">
        <v>0</v>
      </c>
      <c r="AW14" s="85" t="s">
        <v>490</v>
      </c>
      <c r="AX14" s="90" t="s">
        <v>502</v>
      </c>
      <c r="AY14" s="85" t="s">
        <v>66</v>
      </c>
      <c r="AZ14" s="85" t="str">
        <f>REPLACE(INDEX(GroupVertices[Group],MATCH(Vertices[[#This Row],[Vertex]],GroupVertices[Vertex],0)),1,1,"")</f>
        <v>2</v>
      </c>
      <c r="BA14" s="51"/>
      <c r="BB14" s="51"/>
      <c r="BC14" s="51"/>
      <c r="BD14" s="51"/>
      <c r="BE14" s="51" t="s">
        <v>274</v>
      </c>
      <c r="BF14" s="51" t="s">
        <v>795</v>
      </c>
      <c r="BG14" s="131" t="s">
        <v>806</v>
      </c>
      <c r="BH14" s="131" t="s">
        <v>815</v>
      </c>
      <c r="BI14" s="131" t="s">
        <v>825</v>
      </c>
      <c r="BJ14" s="131" t="s">
        <v>834</v>
      </c>
      <c r="BK14" s="131">
        <v>0</v>
      </c>
      <c r="BL14" s="134">
        <v>0</v>
      </c>
      <c r="BM14" s="131">
        <v>0</v>
      </c>
      <c r="BN14" s="134">
        <v>0</v>
      </c>
      <c r="BO14" s="131">
        <v>0</v>
      </c>
      <c r="BP14" s="134">
        <v>0</v>
      </c>
      <c r="BQ14" s="131">
        <v>69</v>
      </c>
      <c r="BR14" s="134">
        <v>100</v>
      </c>
      <c r="BS14" s="131">
        <v>69</v>
      </c>
      <c r="BT14" s="2"/>
      <c r="BU14" s="3"/>
      <c r="BV14" s="3"/>
      <c r="BW14" s="3"/>
      <c r="BX14" s="3"/>
    </row>
    <row r="15" spans="1:76" ht="15">
      <c r="A15" s="14" t="s">
        <v>220</v>
      </c>
      <c r="B15" s="15"/>
      <c r="C15" s="15" t="s">
        <v>64</v>
      </c>
      <c r="D15" s="93">
        <v>188.08014668203947</v>
      </c>
      <c r="E15" s="81"/>
      <c r="F15" s="112" t="s">
        <v>293</v>
      </c>
      <c r="G15" s="15"/>
      <c r="H15" s="16" t="s">
        <v>220</v>
      </c>
      <c r="I15" s="66"/>
      <c r="J15" s="66"/>
      <c r="K15" s="114" t="s">
        <v>526</v>
      </c>
      <c r="L15" s="94">
        <v>1</v>
      </c>
      <c r="M15" s="95">
        <v>4262.08203125</v>
      </c>
      <c r="N15" s="95">
        <v>6487.68505859375</v>
      </c>
      <c r="O15" s="77"/>
      <c r="P15" s="96"/>
      <c r="Q15" s="96"/>
      <c r="R15" s="97"/>
      <c r="S15" s="51">
        <v>0</v>
      </c>
      <c r="T15" s="51">
        <v>3</v>
      </c>
      <c r="U15" s="52">
        <v>0</v>
      </c>
      <c r="V15" s="52">
        <v>0.071429</v>
      </c>
      <c r="W15" s="52">
        <v>0.155963</v>
      </c>
      <c r="X15" s="52">
        <v>0.878998</v>
      </c>
      <c r="Y15" s="52">
        <v>0.8333333333333334</v>
      </c>
      <c r="Z15" s="52">
        <v>0</v>
      </c>
      <c r="AA15" s="82">
        <v>15</v>
      </c>
      <c r="AB15" s="82"/>
      <c r="AC15" s="98"/>
      <c r="AD15" s="85" t="s">
        <v>389</v>
      </c>
      <c r="AE15" s="85">
        <v>4531</v>
      </c>
      <c r="AF15" s="85">
        <v>3888</v>
      </c>
      <c r="AG15" s="85">
        <v>138487</v>
      </c>
      <c r="AH15" s="85">
        <v>17470</v>
      </c>
      <c r="AI15" s="85"/>
      <c r="AJ15" s="85" t="s">
        <v>410</v>
      </c>
      <c r="AK15" s="85" t="s">
        <v>425</v>
      </c>
      <c r="AL15" s="85"/>
      <c r="AM15" s="85"/>
      <c r="AN15" s="87">
        <v>39270.060324074075</v>
      </c>
      <c r="AO15" s="90" t="s">
        <v>459</v>
      </c>
      <c r="AP15" s="85" t="b">
        <v>0</v>
      </c>
      <c r="AQ15" s="85" t="b">
        <v>0</v>
      </c>
      <c r="AR15" s="85" t="b">
        <v>1</v>
      </c>
      <c r="AS15" s="85" t="s">
        <v>343</v>
      </c>
      <c r="AT15" s="85">
        <v>413</v>
      </c>
      <c r="AU15" s="90" t="s">
        <v>470</v>
      </c>
      <c r="AV15" s="85" t="b">
        <v>0</v>
      </c>
      <c r="AW15" s="85" t="s">
        <v>490</v>
      </c>
      <c r="AX15" s="90" t="s">
        <v>503</v>
      </c>
      <c r="AY15" s="85" t="s">
        <v>66</v>
      </c>
      <c r="AZ15" s="85" t="str">
        <f>REPLACE(INDEX(GroupVertices[Group],MATCH(Vertices[[#This Row],[Vertex]],GroupVertices[Vertex],0)),1,1,"")</f>
        <v>2</v>
      </c>
      <c r="BA15" s="51"/>
      <c r="BB15" s="51"/>
      <c r="BC15" s="51"/>
      <c r="BD15" s="51"/>
      <c r="BE15" s="51" t="s">
        <v>273</v>
      </c>
      <c r="BF15" s="51" t="s">
        <v>273</v>
      </c>
      <c r="BG15" s="131" t="s">
        <v>803</v>
      </c>
      <c r="BH15" s="131" t="s">
        <v>803</v>
      </c>
      <c r="BI15" s="131" t="s">
        <v>822</v>
      </c>
      <c r="BJ15" s="131" t="s">
        <v>822</v>
      </c>
      <c r="BK15" s="131">
        <v>0</v>
      </c>
      <c r="BL15" s="134">
        <v>0</v>
      </c>
      <c r="BM15" s="131">
        <v>0</v>
      </c>
      <c r="BN15" s="134">
        <v>0</v>
      </c>
      <c r="BO15" s="131">
        <v>0</v>
      </c>
      <c r="BP15" s="134">
        <v>0</v>
      </c>
      <c r="BQ15" s="131">
        <v>21</v>
      </c>
      <c r="BR15" s="134">
        <v>100</v>
      </c>
      <c r="BS15" s="131">
        <v>21</v>
      </c>
      <c r="BT15" s="2"/>
      <c r="BU15" s="3"/>
      <c r="BV15" s="3"/>
      <c r="BW15" s="3"/>
      <c r="BX15" s="3"/>
    </row>
    <row r="16" spans="1:76" ht="15">
      <c r="A16" s="14" t="s">
        <v>221</v>
      </c>
      <c r="B16" s="15"/>
      <c r="C16" s="15" t="s">
        <v>64</v>
      </c>
      <c r="D16" s="93">
        <v>162.95947027927235</v>
      </c>
      <c r="E16" s="81"/>
      <c r="F16" s="112" t="s">
        <v>295</v>
      </c>
      <c r="G16" s="15"/>
      <c r="H16" s="16" t="s">
        <v>221</v>
      </c>
      <c r="I16" s="66"/>
      <c r="J16" s="66"/>
      <c r="K16" s="114" t="s">
        <v>527</v>
      </c>
      <c r="L16" s="94">
        <v>1</v>
      </c>
      <c r="M16" s="95">
        <v>9107.2763671875</v>
      </c>
      <c r="N16" s="95">
        <v>5687.66650390625</v>
      </c>
      <c r="O16" s="77"/>
      <c r="P16" s="96"/>
      <c r="Q16" s="96"/>
      <c r="R16" s="97"/>
      <c r="S16" s="51">
        <v>0</v>
      </c>
      <c r="T16" s="51">
        <v>1</v>
      </c>
      <c r="U16" s="52">
        <v>0</v>
      </c>
      <c r="V16" s="52">
        <v>1</v>
      </c>
      <c r="W16" s="52">
        <v>0</v>
      </c>
      <c r="X16" s="52">
        <v>0.999979</v>
      </c>
      <c r="Y16" s="52">
        <v>0</v>
      </c>
      <c r="Z16" s="52">
        <v>0</v>
      </c>
      <c r="AA16" s="82">
        <v>16</v>
      </c>
      <c r="AB16" s="82"/>
      <c r="AC16" s="98"/>
      <c r="AD16" s="85" t="s">
        <v>390</v>
      </c>
      <c r="AE16" s="85">
        <v>118</v>
      </c>
      <c r="AF16" s="85">
        <v>144</v>
      </c>
      <c r="AG16" s="85">
        <v>169</v>
      </c>
      <c r="AH16" s="85">
        <v>60</v>
      </c>
      <c r="AI16" s="85"/>
      <c r="AJ16" s="85" t="s">
        <v>411</v>
      </c>
      <c r="AK16" s="85" t="s">
        <v>426</v>
      </c>
      <c r="AL16" s="85"/>
      <c r="AM16" s="85"/>
      <c r="AN16" s="87">
        <v>41742.42599537037</v>
      </c>
      <c r="AO16" s="90" t="s">
        <v>460</v>
      </c>
      <c r="AP16" s="85" t="b">
        <v>0</v>
      </c>
      <c r="AQ16" s="85" t="b">
        <v>0</v>
      </c>
      <c r="AR16" s="85" t="b">
        <v>1</v>
      </c>
      <c r="AS16" s="85" t="s">
        <v>468</v>
      </c>
      <c r="AT16" s="85">
        <v>6</v>
      </c>
      <c r="AU16" s="90" t="s">
        <v>470</v>
      </c>
      <c r="AV16" s="85" t="b">
        <v>0</v>
      </c>
      <c r="AW16" s="85" t="s">
        <v>490</v>
      </c>
      <c r="AX16" s="90" t="s">
        <v>504</v>
      </c>
      <c r="AY16" s="85" t="s">
        <v>66</v>
      </c>
      <c r="AZ16" s="85" t="str">
        <f>REPLACE(INDEX(GroupVertices[Group],MATCH(Vertices[[#This Row],[Vertex]],GroupVertices[Vertex],0)),1,1,"")</f>
        <v>6</v>
      </c>
      <c r="BA16" s="51"/>
      <c r="BB16" s="51"/>
      <c r="BC16" s="51"/>
      <c r="BD16" s="51"/>
      <c r="BE16" s="51" t="s">
        <v>230</v>
      </c>
      <c r="BF16" s="51" t="s">
        <v>230</v>
      </c>
      <c r="BG16" s="131" t="s">
        <v>807</v>
      </c>
      <c r="BH16" s="131" t="s">
        <v>807</v>
      </c>
      <c r="BI16" s="131" t="s">
        <v>826</v>
      </c>
      <c r="BJ16" s="131" t="s">
        <v>826</v>
      </c>
      <c r="BK16" s="131">
        <v>0</v>
      </c>
      <c r="BL16" s="134">
        <v>0</v>
      </c>
      <c r="BM16" s="131">
        <v>2</v>
      </c>
      <c r="BN16" s="134">
        <v>13.333333333333334</v>
      </c>
      <c r="BO16" s="131">
        <v>0</v>
      </c>
      <c r="BP16" s="134">
        <v>0</v>
      </c>
      <c r="BQ16" s="131">
        <v>13</v>
      </c>
      <c r="BR16" s="134">
        <v>86.66666666666667</v>
      </c>
      <c r="BS16" s="131">
        <v>15</v>
      </c>
      <c r="BT16" s="2"/>
      <c r="BU16" s="3"/>
      <c r="BV16" s="3"/>
      <c r="BW16" s="3"/>
      <c r="BX16" s="3"/>
    </row>
    <row r="17" spans="1:76" ht="15">
      <c r="A17" s="14" t="s">
        <v>232</v>
      </c>
      <c r="B17" s="15"/>
      <c r="C17" s="15" t="s">
        <v>64</v>
      </c>
      <c r="D17" s="93">
        <v>1000</v>
      </c>
      <c r="E17" s="81"/>
      <c r="F17" s="112" t="s">
        <v>484</v>
      </c>
      <c r="G17" s="15"/>
      <c r="H17" s="16" t="s">
        <v>232</v>
      </c>
      <c r="I17" s="66"/>
      <c r="J17" s="66"/>
      <c r="K17" s="114" t="s">
        <v>528</v>
      </c>
      <c r="L17" s="94">
        <v>1</v>
      </c>
      <c r="M17" s="95">
        <v>7713.65380859375</v>
      </c>
      <c r="N17" s="95">
        <v>5687.66650390625</v>
      </c>
      <c r="O17" s="77"/>
      <c r="P17" s="96"/>
      <c r="Q17" s="96"/>
      <c r="R17" s="97"/>
      <c r="S17" s="51">
        <v>1</v>
      </c>
      <c r="T17" s="51">
        <v>0</v>
      </c>
      <c r="U17" s="52">
        <v>0</v>
      </c>
      <c r="V17" s="52">
        <v>1</v>
      </c>
      <c r="W17" s="52">
        <v>0</v>
      </c>
      <c r="X17" s="52">
        <v>0.999979</v>
      </c>
      <c r="Y17" s="52">
        <v>0</v>
      </c>
      <c r="Z17" s="52">
        <v>0</v>
      </c>
      <c r="AA17" s="82">
        <v>17</v>
      </c>
      <c r="AB17" s="82"/>
      <c r="AC17" s="98"/>
      <c r="AD17" s="85" t="s">
        <v>391</v>
      </c>
      <c r="AE17" s="85">
        <v>1783</v>
      </c>
      <c r="AF17" s="85">
        <v>633416</v>
      </c>
      <c r="AG17" s="85">
        <v>38467</v>
      </c>
      <c r="AH17" s="85">
        <v>11442</v>
      </c>
      <c r="AI17" s="85"/>
      <c r="AJ17" s="85" t="s">
        <v>412</v>
      </c>
      <c r="AK17" s="85" t="s">
        <v>427</v>
      </c>
      <c r="AL17" s="90" t="s">
        <v>440</v>
      </c>
      <c r="AM17" s="85"/>
      <c r="AN17" s="87">
        <v>40032.746875</v>
      </c>
      <c r="AO17" s="90" t="s">
        <v>461</v>
      </c>
      <c r="AP17" s="85" t="b">
        <v>0</v>
      </c>
      <c r="AQ17" s="85" t="b">
        <v>0</v>
      </c>
      <c r="AR17" s="85" t="b">
        <v>1</v>
      </c>
      <c r="AS17" s="85" t="s">
        <v>341</v>
      </c>
      <c r="AT17" s="85">
        <v>9766</v>
      </c>
      <c r="AU17" s="90" t="s">
        <v>470</v>
      </c>
      <c r="AV17" s="85" t="b">
        <v>1</v>
      </c>
      <c r="AW17" s="85" t="s">
        <v>490</v>
      </c>
      <c r="AX17" s="90" t="s">
        <v>505</v>
      </c>
      <c r="AY17" s="85" t="s">
        <v>65</v>
      </c>
      <c r="AZ17" s="85" t="str">
        <f>REPLACE(INDEX(GroupVertices[Group],MATCH(Vertices[[#This Row],[Vertex]],GroupVertices[Vertex],0)),1,1,"")</f>
        <v>6</v>
      </c>
      <c r="BA17" s="51"/>
      <c r="BB17" s="51"/>
      <c r="BC17" s="51"/>
      <c r="BD17" s="51"/>
      <c r="BE17" s="51"/>
      <c r="BF17" s="51"/>
      <c r="BG17" s="51"/>
      <c r="BH17" s="51"/>
      <c r="BI17" s="51"/>
      <c r="BJ17" s="51"/>
      <c r="BK17" s="51"/>
      <c r="BL17" s="52"/>
      <c r="BM17" s="51"/>
      <c r="BN17" s="52"/>
      <c r="BO17" s="51"/>
      <c r="BP17" s="52"/>
      <c r="BQ17" s="51"/>
      <c r="BR17" s="52"/>
      <c r="BS17" s="51"/>
      <c r="BT17" s="2"/>
      <c r="BU17" s="3"/>
      <c r="BV17" s="3"/>
      <c r="BW17" s="3"/>
      <c r="BX17" s="3"/>
    </row>
    <row r="18" spans="1:76" ht="15">
      <c r="A18" s="14" t="s">
        <v>222</v>
      </c>
      <c r="B18" s="15"/>
      <c r="C18" s="15" t="s">
        <v>64</v>
      </c>
      <c r="D18" s="93">
        <v>173.48009543940557</v>
      </c>
      <c r="E18" s="81"/>
      <c r="F18" s="112" t="s">
        <v>485</v>
      </c>
      <c r="G18" s="15"/>
      <c r="H18" s="16" t="s">
        <v>222</v>
      </c>
      <c r="I18" s="66"/>
      <c r="J18" s="66"/>
      <c r="K18" s="114" t="s">
        <v>529</v>
      </c>
      <c r="L18" s="94">
        <v>5999.8</v>
      </c>
      <c r="M18" s="95">
        <v>6230.69580078125</v>
      </c>
      <c r="N18" s="95">
        <v>8528.55859375</v>
      </c>
      <c r="O18" s="77"/>
      <c r="P18" s="96"/>
      <c r="Q18" s="96"/>
      <c r="R18" s="97"/>
      <c r="S18" s="51">
        <v>0</v>
      </c>
      <c r="T18" s="51">
        <v>2</v>
      </c>
      <c r="U18" s="52">
        <v>12</v>
      </c>
      <c r="V18" s="52">
        <v>0.066667</v>
      </c>
      <c r="W18" s="52">
        <v>0.027626</v>
      </c>
      <c r="X18" s="52">
        <v>0.89607</v>
      </c>
      <c r="Y18" s="52">
        <v>0</v>
      </c>
      <c r="Z18" s="52">
        <v>0</v>
      </c>
      <c r="AA18" s="82">
        <v>18</v>
      </c>
      <c r="AB18" s="82"/>
      <c r="AC18" s="98"/>
      <c r="AD18" s="85" t="s">
        <v>392</v>
      </c>
      <c r="AE18" s="85">
        <v>2551</v>
      </c>
      <c r="AF18" s="85">
        <v>1712</v>
      </c>
      <c r="AG18" s="85">
        <v>4907</v>
      </c>
      <c r="AH18" s="85">
        <v>1020</v>
      </c>
      <c r="AI18" s="85"/>
      <c r="AJ18" s="85" t="s">
        <v>413</v>
      </c>
      <c r="AK18" s="85" t="s">
        <v>424</v>
      </c>
      <c r="AL18" s="90" t="s">
        <v>441</v>
      </c>
      <c r="AM18" s="85"/>
      <c r="AN18" s="87">
        <v>40205.55025462963</v>
      </c>
      <c r="AO18" s="90" t="s">
        <v>462</v>
      </c>
      <c r="AP18" s="85" t="b">
        <v>0</v>
      </c>
      <c r="AQ18" s="85" t="b">
        <v>0</v>
      </c>
      <c r="AR18" s="85" t="b">
        <v>1</v>
      </c>
      <c r="AS18" s="85" t="s">
        <v>343</v>
      </c>
      <c r="AT18" s="85">
        <v>71</v>
      </c>
      <c r="AU18" s="90" t="s">
        <v>473</v>
      </c>
      <c r="AV18" s="85" t="b">
        <v>0</v>
      </c>
      <c r="AW18" s="85" t="s">
        <v>490</v>
      </c>
      <c r="AX18" s="90" t="s">
        <v>506</v>
      </c>
      <c r="AY18" s="85" t="s">
        <v>66</v>
      </c>
      <c r="AZ18" s="85" t="str">
        <f>REPLACE(INDEX(GroupVertices[Group],MATCH(Vertices[[#This Row],[Vertex]],GroupVertices[Vertex],0)),1,1,"")</f>
        <v>4</v>
      </c>
      <c r="BA18" s="51" t="s">
        <v>259</v>
      </c>
      <c r="BB18" s="51" t="s">
        <v>259</v>
      </c>
      <c r="BC18" s="51" t="s">
        <v>267</v>
      </c>
      <c r="BD18" s="51" t="s">
        <v>267</v>
      </c>
      <c r="BE18" s="51" t="s">
        <v>275</v>
      </c>
      <c r="BF18" s="51" t="s">
        <v>275</v>
      </c>
      <c r="BG18" s="131" t="s">
        <v>808</v>
      </c>
      <c r="BH18" s="131" t="s">
        <v>808</v>
      </c>
      <c r="BI18" s="131" t="s">
        <v>827</v>
      </c>
      <c r="BJ18" s="131" t="s">
        <v>827</v>
      </c>
      <c r="BK18" s="131">
        <v>0</v>
      </c>
      <c r="BL18" s="134">
        <v>0</v>
      </c>
      <c r="BM18" s="131">
        <v>0</v>
      </c>
      <c r="BN18" s="134">
        <v>0</v>
      </c>
      <c r="BO18" s="131">
        <v>0</v>
      </c>
      <c r="BP18" s="134">
        <v>0</v>
      </c>
      <c r="BQ18" s="131">
        <v>35</v>
      </c>
      <c r="BR18" s="134">
        <v>100</v>
      </c>
      <c r="BS18" s="131">
        <v>35</v>
      </c>
      <c r="BT18" s="2"/>
      <c r="BU18" s="3"/>
      <c r="BV18" s="3"/>
      <c r="BW18" s="3"/>
      <c r="BX18" s="3"/>
    </row>
    <row r="19" spans="1:76" ht="15">
      <c r="A19" s="14" t="s">
        <v>233</v>
      </c>
      <c r="B19" s="15"/>
      <c r="C19" s="15" t="s">
        <v>64</v>
      </c>
      <c r="D19" s="93">
        <v>191.08603958493467</v>
      </c>
      <c r="E19" s="81"/>
      <c r="F19" s="112" t="s">
        <v>486</v>
      </c>
      <c r="G19" s="15"/>
      <c r="H19" s="16" t="s">
        <v>233</v>
      </c>
      <c r="I19" s="66"/>
      <c r="J19" s="66"/>
      <c r="K19" s="114" t="s">
        <v>530</v>
      </c>
      <c r="L19" s="94">
        <v>1</v>
      </c>
      <c r="M19" s="95">
        <v>5048.22802734375</v>
      </c>
      <c r="N19" s="95">
        <v>8528.55859375</v>
      </c>
      <c r="O19" s="77"/>
      <c r="P19" s="96"/>
      <c r="Q19" s="96"/>
      <c r="R19" s="97"/>
      <c r="S19" s="51">
        <v>1</v>
      </c>
      <c r="T19" s="51">
        <v>0</v>
      </c>
      <c r="U19" s="52">
        <v>0</v>
      </c>
      <c r="V19" s="52">
        <v>0.047619</v>
      </c>
      <c r="W19" s="52">
        <v>0.007377</v>
      </c>
      <c r="X19" s="52">
        <v>0.530829</v>
      </c>
      <c r="Y19" s="52">
        <v>0</v>
      </c>
      <c r="Z19" s="52">
        <v>0</v>
      </c>
      <c r="AA19" s="82">
        <v>19</v>
      </c>
      <c r="AB19" s="82"/>
      <c r="AC19" s="98"/>
      <c r="AD19" s="85" t="s">
        <v>393</v>
      </c>
      <c r="AE19" s="85">
        <v>564</v>
      </c>
      <c r="AF19" s="85">
        <v>4336</v>
      </c>
      <c r="AG19" s="85">
        <v>1956</v>
      </c>
      <c r="AH19" s="85">
        <v>1509</v>
      </c>
      <c r="AI19" s="85"/>
      <c r="AJ19" s="85" t="s">
        <v>414</v>
      </c>
      <c r="AK19" s="85" t="s">
        <v>428</v>
      </c>
      <c r="AL19" s="90" t="s">
        <v>442</v>
      </c>
      <c r="AM19" s="85"/>
      <c r="AN19" s="87">
        <v>40185.758206018516</v>
      </c>
      <c r="AO19" s="90" t="s">
        <v>463</v>
      </c>
      <c r="AP19" s="85" t="b">
        <v>0</v>
      </c>
      <c r="AQ19" s="85" t="b">
        <v>0</v>
      </c>
      <c r="AR19" s="85" t="b">
        <v>0</v>
      </c>
      <c r="AS19" s="85" t="s">
        <v>341</v>
      </c>
      <c r="AT19" s="85">
        <v>66</v>
      </c>
      <c r="AU19" s="90" t="s">
        <v>474</v>
      </c>
      <c r="AV19" s="85" t="b">
        <v>0</v>
      </c>
      <c r="AW19" s="85" t="s">
        <v>490</v>
      </c>
      <c r="AX19" s="90" t="s">
        <v>507</v>
      </c>
      <c r="AY19" s="85" t="s">
        <v>65</v>
      </c>
      <c r="AZ19" s="85" t="str">
        <f>REPLACE(INDEX(GroupVertices[Group],MATCH(Vertices[[#This Row],[Vertex]],GroupVertices[Vertex],0)),1,1,"")</f>
        <v>4</v>
      </c>
      <c r="BA19" s="51"/>
      <c r="BB19" s="51"/>
      <c r="BC19" s="51"/>
      <c r="BD19" s="51"/>
      <c r="BE19" s="51"/>
      <c r="BF19" s="51"/>
      <c r="BG19" s="51"/>
      <c r="BH19" s="51"/>
      <c r="BI19" s="51"/>
      <c r="BJ19" s="51"/>
      <c r="BK19" s="51"/>
      <c r="BL19" s="52"/>
      <c r="BM19" s="51"/>
      <c r="BN19" s="52"/>
      <c r="BO19" s="51"/>
      <c r="BP19" s="52"/>
      <c r="BQ19" s="51"/>
      <c r="BR19" s="52"/>
      <c r="BS19" s="51"/>
      <c r="BT19" s="2"/>
      <c r="BU19" s="3"/>
      <c r="BV19" s="3"/>
      <c r="BW19" s="3"/>
      <c r="BX19" s="3"/>
    </row>
    <row r="20" spans="1:76" ht="15">
      <c r="A20" s="14" t="s">
        <v>223</v>
      </c>
      <c r="B20" s="15"/>
      <c r="C20" s="15" t="s">
        <v>64</v>
      </c>
      <c r="D20" s="93">
        <v>162.85882654368436</v>
      </c>
      <c r="E20" s="81"/>
      <c r="F20" s="112" t="s">
        <v>487</v>
      </c>
      <c r="G20" s="15"/>
      <c r="H20" s="16" t="s">
        <v>223</v>
      </c>
      <c r="I20" s="66"/>
      <c r="J20" s="66"/>
      <c r="K20" s="114" t="s">
        <v>531</v>
      </c>
      <c r="L20" s="94">
        <v>1</v>
      </c>
      <c r="M20" s="95">
        <v>5048.22802734375</v>
      </c>
      <c r="N20" s="95">
        <v>3705.51171875</v>
      </c>
      <c r="O20" s="77"/>
      <c r="P20" s="96"/>
      <c r="Q20" s="96"/>
      <c r="R20" s="97"/>
      <c r="S20" s="51">
        <v>0</v>
      </c>
      <c r="T20" s="51">
        <v>1</v>
      </c>
      <c r="U20" s="52">
        <v>0</v>
      </c>
      <c r="V20" s="52">
        <v>0.333333</v>
      </c>
      <c r="W20" s="52">
        <v>0</v>
      </c>
      <c r="X20" s="52">
        <v>0.563025</v>
      </c>
      <c r="Y20" s="52">
        <v>0</v>
      </c>
      <c r="Z20" s="52">
        <v>0</v>
      </c>
      <c r="AA20" s="82">
        <v>20</v>
      </c>
      <c r="AB20" s="82"/>
      <c r="AC20" s="98"/>
      <c r="AD20" s="85" t="s">
        <v>223</v>
      </c>
      <c r="AE20" s="85">
        <v>178</v>
      </c>
      <c r="AF20" s="85">
        <v>129</v>
      </c>
      <c r="AG20" s="85">
        <v>1498</v>
      </c>
      <c r="AH20" s="85">
        <v>120</v>
      </c>
      <c r="AI20" s="85"/>
      <c r="AJ20" s="85" t="s">
        <v>415</v>
      </c>
      <c r="AK20" s="85" t="s">
        <v>429</v>
      </c>
      <c r="AL20" s="90" t="s">
        <v>443</v>
      </c>
      <c r="AM20" s="85"/>
      <c r="AN20" s="87">
        <v>39569.70091435185</v>
      </c>
      <c r="AO20" s="90" t="s">
        <v>464</v>
      </c>
      <c r="AP20" s="85" t="b">
        <v>0</v>
      </c>
      <c r="AQ20" s="85" t="b">
        <v>0</v>
      </c>
      <c r="AR20" s="85" t="b">
        <v>0</v>
      </c>
      <c r="AS20" s="85" t="s">
        <v>345</v>
      </c>
      <c r="AT20" s="85">
        <v>15</v>
      </c>
      <c r="AU20" s="90" t="s">
        <v>475</v>
      </c>
      <c r="AV20" s="85" t="b">
        <v>0</v>
      </c>
      <c r="AW20" s="85" t="s">
        <v>490</v>
      </c>
      <c r="AX20" s="90" t="s">
        <v>508</v>
      </c>
      <c r="AY20" s="85" t="s">
        <v>66</v>
      </c>
      <c r="AZ20" s="85" t="str">
        <f>REPLACE(INDEX(GroupVertices[Group],MATCH(Vertices[[#This Row],[Vertex]],GroupVertices[Vertex],0)),1,1,"")</f>
        <v>3</v>
      </c>
      <c r="BA20" s="51"/>
      <c r="BB20" s="51"/>
      <c r="BC20" s="51"/>
      <c r="BD20" s="51"/>
      <c r="BE20" s="51" t="s">
        <v>276</v>
      </c>
      <c r="BF20" s="51" t="s">
        <v>276</v>
      </c>
      <c r="BG20" s="131" t="s">
        <v>809</v>
      </c>
      <c r="BH20" s="131" t="s">
        <v>809</v>
      </c>
      <c r="BI20" s="131" t="s">
        <v>828</v>
      </c>
      <c r="BJ20" s="131" t="s">
        <v>828</v>
      </c>
      <c r="BK20" s="131">
        <v>0</v>
      </c>
      <c r="BL20" s="134">
        <v>0</v>
      </c>
      <c r="BM20" s="131">
        <v>0</v>
      </c>
      <c r="BN20" s="134">
        <v>0</v>
      </c>
      <c r="BO20" s="131">
        <v>0</v>
      </c>
      <c r="BP20" s="134">
        <v>0</v>
      </c>
      <c r="BQ20" s="131">
        <v>13</v>
      </c>
      <c r="BR20" s="134">
        <v>100</v>
      </c>
      <c r="BS20" s="131">
        <v>13</v>
      </c>
      <c r="BT20" s="2"/>
      <c r="BU20" s="3"/>
      <c r="BV20" s="3"/>
      <c r="BW20" s="3"/>
      <c r="BX20" s="3"/>
    </row>
    <row r="21" spans="1:76" ht="15">
      <c r="A21" s="14" t="s">
        <v>226</v>
      </c>
      <c r="B21" s="15"/>
      <c r="C21" s="15" t="s">
        <v>64</v>
      </c>
      <c r="D21" s="93">
        <v>166.21361772995132</v>
      </c>
      <c r="E21" s="81"/>
      <c r="F21" s="112" t="s">
        <v>488</v>
      </c>
      <c r="G21" s="15"/>
      <c r="H21" s="16" t="s">
        <v>226</v>
      </c>
      <c r="I21" s="66"/>
      <c r="J21" s="66"/>
      <c r="K21" s="114" t="s">
        <v>532</v>
      </c>
      <c r="L21" s="94">
        <v>1000.8</v>
      </c>
      <c r="M21" s="95">
        <v>5048.22802734375</v>
      </c>
      <c r="N21" s="95">
        <v>1470.441162109375</v>
      </c>
      <c r="O21" s="77"/>
      <c r="P21" s="96"/>
      <c r="Q21" s="96"/>
      <c r="R21" s="97"/>
      <c r="S21" s="51">
        <v>3</v>
      </c>
      <c r="T21" s="51">
        <v>1</v>
      </c>
      <c r="U21" s="52">
        <v>2</v>
      </c>
      <c r="V21" s="52">
        <v>0.5</v>
      </c>
      <c r="W21" s="52">
        <v>0</v>
      </c>
      <c r="X21" s="52">
        <v>1.457741</v>
      </c>
      <c r="Y21" s="52">
        <v>0</v>
      </c>
      <c r="Z21" s="52">
        <v>0</v>
      </c>
      <c r="AA21" s="82">
        <v>21</v>
      </c>
      <c r="AB21" s="82"/>
      <c r="AC21" s="98"/>
      <c r="AD21" s="85" t="s">
        <v>394</v>
      </c>
      <c r="AE21" s="85">
        <v>1624</v>
      </c>
      <c r="AF21" s="85">
        <v>629</v>
      </c>
      <c r="AG21" s="85">
        <v>1733</v>
      </c>
      <c r="AH21" s="85">
        <v>1470</v>
      </c>
      <c r="AI21" s="85"/>
      <c r="AJ21" s="85" t="s">
        <v>416</v>
      </c>
      <c r="AK21" s="85" t="s">
        <v>430</v>
      </c>
      <c r="AL21" s="90" t="s">
        <v>444</v>
      </c>
      <c r="AM21" s="85"/>
      <c r="AN21" s="87">
        <v>41533.30645833333</v>
      </c>
      <c r="AO21" s="90" t="s">
        <v>465</v>
      </c>
      <c r="AP21" s="85" t="b">
        <v>0</v>
      </c>
      <c r="AQ21" s="85" t="b">
        <v>0</v>
      </c>
      <c r="AR21" s="85" t="b">
        <v>1</v>
      </c>
      <c r="AS21" s="85" t="s">
        <v>345</v>
      </c>
      <c r="AT21" s="85">
        <v>152</v>
      </c>
      <c r="AU21" s="90" t="s">
        <v>476</v>
      </c>
      <c r="AV21" s="85" t="b">
        <v>0</v>
      </c>
      <c r="AW21" s="85" t="s">
        <v>490</v>
      </c>
      <c r="AX21" s="90" t="s">
        <v>509</v>
      </c>
      <c r="AY21" s="85" t="s">
        <v>66</v>
      </c>
      <c r="AZ21" s="85" t="str">
        <f>REPLACE(INDEX(GroupVertices[Group],MATCH(Vertices[[#This Row],[Vertex]],GroupVertices[Vertex],0)),1,1,"")</f>
        <v>3</v>
      </c>
      <c r="BA21" s="51"/>
      <c r="BB21" s="51"/>
      <c r="BC21" s="51"/>
      <c r="BD21" s="51"/>
      <c r="BE21" s="51" t="s">
        <v>276</v>
      </c>
      <c r="BF21" s="51" t="s">
        <v>276</v>
      </c>
      <c r="BG21" s="131" t="s">
        <v>810</v>
      </c>
      <c r="BH21" s="131" t="s">
        <v>810</v>
      </c>
      <c r="BI21" s="131" t="s">
        <v>829</v>
      </c>
      <c r="BJ21" s="131" t="s">
        <v>829</v>
      </c>
      <c r="BK21" s="131">
        <v>0</v>
      </c>
      <c r="BL21" s="134">
        <v>0</v>
      </c>
      <c r="BM21" s="131">
        <v>0</v>
      </c>
      <c r="BN21" s="134">
        <v>0</v>
      </c>
      <c r="BO21" s="131">
        <v>0</v>
      </c>
      <c r="BP21" s="134">
        <v>0</v>
      </c>
      <c r="BQ21" s="131">
        <v>11</v>
      </c>
      <c r="BR21" s="134">
        <v>100</v>
      </c>
      <c r="BS21" s="131">
        <v>11</v>
      </c>
      <c r="BT21" s="2"/>
      <c r="BU21" s="3"/>
      <c r="BV21" s="3"/>
      <c r="BW21" s="3"/>
      <c r="BX21" s="3"/>
    </row>
    <row r="22" spans="1:76" ht="15">
      <c r="A22" s="14" t="s">
        <v>224</v>
      </c>
      <c r="B22" s="15"/>
      <c r="C22" s="15" t="s">
        <v>64</v>
      </c>
      <c r="D22" s="93">
        <v>163.5230751985652</v>
      </c>
      <c r="E22" s="81"/>
      <c r="F22" s="112" t="s">
        <v>296</v>
      </c>
      <c r="G22" s="15"/>
      <c r="H22" s="16" t="s">
        <v>224</v>
      </c>
      <c r="I22" s="66"/>
      <c r="J22" s="66"/>
      <c r="K22" s="114" t="s">
        <v>533</v>
      </c>
      <c r="L22" s="94">
        <v>1</v>
      </c>
      <c r="M22" s="95">
        <v>7913.4384765625</v>
      </c>
      <c r="N22" s="95">
        <v>1296.9290771484375</v>
      </c>
      <c r="O22" s="77"/>
      <c r="P22" s="96"/>
      <c r="Q22" s="96"/>
      <c r="R22" s="97"/>
      <c r="S22" s="51">
        <v>1</v>
      </c>
      <c r="T22" s="51">
        <v>2</v>
      </c>
      <c r="U22" s="52">
        <v>0</v>
      </c>
      <c r="V22" s="52">
        <v>1</v>
      </c>
      <c r="W22" s="52">
        <v>0</v>
      </c>
      <c r="X22" s="52">
        <v>1.298218</v>
      </c>
      <c r="Y22" s="52">
        <v>0</v>
      </c>
      <c r="Z22" s="52">
        <v>0</v>
      </c>
      <c r="AA22" s="82">
        <v>22</v>
      </c>
      <c r="AB22" s="82"/>
      <c r="AC22" s="98"/>
      <c r="AD22" s="85" t="s">
        <v>395</v>
      </c>
      <c r="AE22" s="85">
        <v>222</v>
      </c>
      <c r="AF22" s="85">
        <v>228</v>
      </c>
      <c r="AG22" s="85">
        <v>2895</v>
      </c>
      <c r="AH22" s="85">
        <v>43</v>
      </c>
      <c r="AI22" s="85"/>
      <c r="AJ22" s="85" t="s">
        <v>417</v>
      </c>
      <c r="AK22" s="85" t="s">
        <v>431</v>
      </c>
      <c r="AL22" s="90" t="s">
        <v>445</v>
      </c>
      <c r="AM22" s="85"/>
      <c r="AN22" s="87">
        <v>40115.061631944445</v>
      </c>
      <c r="AO22" s="90" t="s">
        <v>466</v>
      </c>
      <c r="AP22" s="85" t="b">
        <v>0</v>
      </c>
      <c r="AQ22" s="85" t="b">
        <v>0</v>
      </c>
      <c r="AR22" s="85" t="b">
        <v>0</v>
      </c>
      <c r="AS22" s="85" t="s">
        <v>341</v>
      </c>
      <c r="AT22" s="85">
        <v>9</v>
      </c>
      <c r="AU22" s="90" t="s">
        <v>477</v>
      </c>
      <c r="AV22" s="85" t="b">
        <v>0</v>
      </c>
      <c r="AW22" s="85" t="s">
        <v>490</v>
      </c>
      <c r="AX22" s="90" t="s">
        <v>510</v>
      </c>
      <c r="AY22" s="85" t="s">
        <v>66</v>
      </c>
      <c r="AZ22" s="85" t="str">
        <f>REPLACE(INDEX(GroupVertices[Group],MATCH(Vertices[[#This Row],[Vertex]],GroupVertices[Vertex],0)),1,1,"")</f>
        <v>5</v>
      </c>
      <c r="BA22" s="51" t="s">
        <v>623</v>
      </c>
      <c r="BB22" s="51" t="s">
        <v>623</v>
      </c>
      <c r="BC22" s="51" t="s">
        <v>268</v>
      </c>
      <c r="BD22" s="51" t="s">
        <v>268</v>
      </c>
      <c r="BE22" s="51" t="s">
        <v>664</v>
      </c>
      <c r="BF22" s="51" t="s">
        <v>796</v>
      </c>
      <c r="BG22" s="131" t="s">
        <v>811</v>
      </c>
      <c r="BH22" s="131" t="s">
        <v>816</v>
      </c>
      <c r="BI22" s="131" t="s">
        <v>830</v>
      </c>
      <c r="BJ22" s="131" t="s">
        <v>830</v>
      </c>
      <c r="BK22" s="131">
        <v>3</v>
      </c>
      <c r="BL22" s="134">
        <v>13.636363636363637</v>
      </c>
      <c r="BM22" s="131">
        <v>0</v>
      </c>
      <c r="BN22" s="134">
        <v>0</v>
      </c>
      <c r="BO22" s="131">
        <v>0</v>
      </c>
      <c r="BP22" s="134">
        <v>0</v>
      </c>
      <c r="BQ22" s="131">
        <v>19</v>
      </c>
      <c r="BR22" s="134">
        <v>86.36363636363636</v>
      </c>
      <c r="BS22" s="131">
        <v>22</v>
      </c>
      <c r="BT22" s="2"/>
      <c r="BU22" s="3"/>
      <c r="BV22" s="3"/>
      <c r="BW22" s="3"/>
      <c r="BX22" s="3"/>
    </row>
    <row r="23" spans="1:76" ht="15">
      <c r="A23" s="14" t="s">
        <v>234</v>
      </c>
      <c r="B23" s="15"/>
      <c r="C23" s="15" t="s">
        <v>64</v>
      </c>
      <c r="D23" s="93">
        <v>162</v>
      </c>
      <c r="E23" s="81"/>
      <c r="F23" s="112" t="s">
        <v>489</v>
      </c>
      <c r="G23" s="15"/>
      <c r="H23" s="16" t="s">
        <v>234</v>
      </c>
      <c r="I23" s="66"/>
      <c r="J23" s="66"/>
      <c r="K23" s="114" t="s">
        <v>534</v>
      </c>
      <c r="L23" s="94">
        <v>1</v>
      </c>
      <c r="M23" s="95">
        <v>7913.4384765625</v>
      </c>
      <c r="N23" s="95">
        <v>3184.9755859375</v>
      </c>
      <c r="O23" s="77"/>
      <c r="P23" s="96"/>
      <c r="Q23" s="96"/>
      <c r="R23" s="97"/>
      <c r="S23" s="51">
        <v>1</v>
      </c>
      <c r="T23" s="51">
        <v>0</v>
      </c>
      <c r="U23" s="52">
        <v>0</v>
      </c>
      <c r="V23" s="52">
        <v>1</v>
      </c>
      <c r="W23" s="52">
        <v>0</v>
      </c>
      <c r="X23" s="52">
        <v>0.70174</v>
      </c>
      <c r="Y23" s="52">
        <v>0</v>
      </c>
      <c r="Z23" s="52">
        <v>0</v>
      </c>
      <c r="AA23" s="82">
        <v>23</v>
      </c>
      <c r="AB23" s="82"/>
      <c r="AC23" s="98"/>
      <c r="AD23" s="85" t="s">
        <v>396</v>
      </c>
      <c r="AE23" s="85">
        <v>75</v>
      </c>
      <c r="AF23" s="85">
        <v>1</v>
      </c>
      <c r="AG23" s="85">
        <v>354</v>
      </c>
      <c r="AH23" s="85">
        <v>0</v>
      </c>
      <c r="AI23" s="85">
        <v>28800</v>
      </c>
      <c r="AJ23" s="85" t="s">
        <v>418</v>
      </c>
      <c r="AK23" s="85"/>
      <c r="AL23" s="85"/>
      <c r="AM23" s="85" t="s">
        <v>446</v>
      </c>
      <c r="AN23" s="87">
        <v>39030.47335648148</v>
      </c>
      <c r="AO23" s="85"/>
      <c r="AP23" s="85" t="b">
        <v>0</v>
      </c>
      <c r="AQ23" s="85" t="b">
        <v>0</v>
      </c>
      <c r="AR23" s="85" t="b">
        <v>0</v>
      </c>
      <c r="AS23" s="85" t="s">
        <v>341</v>
      </c>
      <c r="AT23" s="85">
        <v>7</v>
      </c>
      <c r="AU23" s="90" t="s">
        <v>478</v>
      </c>
      <c r="AV23" s="85" t="b">
        <v>0</v>
      </c>
      <c r="AW23" s="85" t="s">
        <v>490</v>
      </c>
      <c r="AX23" s="90" t="s">
        <v>511</v>
      </c>
      <c r="AY23" s="85" t="s">
        <v>65</v>
      </c>
      <c r="AZ23" s="85" t="str">
        <f>REPLACE(INDEX(GroupVertices[Group],MATCH(Vertices[[#This Row],[Vertex]],GroupVertices[Vertex],0)),1,1,"")</f>
        <v>5</v>
      </c>
      <c r="BA23" s="51"/>
      <c r="BB23" s="51"/>
      <c r="BC23" s="51"/>
      <c r="BD23" s="51"/>
      <c r="BE23" s="51"/>
      <c r="BF23" s="51"/>
      <c r="BG23" s="51"/>
      <c r="BH23" s="51"/>
      <c r="BI23" s="51"/>
      <c r="BJ23" s="51"/>
      <c r="BK23" s="51"/>
      <c r="BL23" s="52"/>
      <c r="BM23" s="51"/>
      <c r="BN23" s="52"/>
      <c r="BO23" s="51"/>
      <c r="BP23" s="52"/>
      <c r="BQ23" s="51"/>
      <c r="BR23" s="52"/>
      <c r="BS23" s="51"/>
      <c r="BT23" s="2"/>
      <c r="BU23" s="3"/>
      <c r="BV23" s="3"/>
      <c r="BW23" s="3"/>
      <c r="BX23" s="3"/>
    </row>
    <row r="24" spans="1:76" ht="15">
      <c r="A24" s="14" t="s">
        <v>225</v>
      </c>
      <c r="B24" s="15"/>
      <c r="C24" s="15" t="s">
        <v>64</v>
      </c>
      <c r="D24" s="93">
        <v>162</v>
      </c>
      <c r="E24" s="81"/>
      <c r="F24" s="112" t="s">
        <v>297</v>
      </c>
      <c r="G24" s="15"/>
      <c r="H24" s="16" t="s">
        <v>225</v>
      </c>
      <c r="I24" s="66"/>
      <c r="J24" s="66"/>
      <c r="K24" s="114" t="s">
        <v>535</v>
      </c>
      <c r="L24" s="94">
        <v>1</v>
      </c>
      <c r="M24" s="95">
        <v>4262.08203125</v>
      </c>
      <c r="N24" s="95">
        <v>417.3109130859375</v>
      </c>
      <c r="O24" s="77"/>
      <c r="P24" s="96"/>
      <c r="Q24" s="96"/>
      <c r="R24" s="97"/>
      <c r="S24" s="51">
        <v>0</v>
      </c>
      <c r="T24" s="51">
        <v>1</v>
      </c>
      <c r="U24" s="52">
        <v>0</v>
      </c>
      <c r="V24" s="52">
        <v>0.125</v>
      </c>
      <c r="W24" s="52">
        <v>0</v>
      </c>
      <c r="X24" s="52">
        <v>0.656527</v>
      </c>
      <c r="Y24" s="52">
        <v>0</v>
      </c>
      <c r="Z24" s="52">
        <v>0</v>
      </c>
      <c r="AA24" s="82">
        <v>24</v>
      </c>
      <c r="AB24" s="82"/>
      <c r="AC24" s="98"/>
      <c r="AD24" s="85" t="s">
        <v>397</v>
      </c>
      <c r="AE24" s="85">
        <v>21</v>
      </c>
      <c r="AF24" s="85">
        <v>1</v>
      </c>
      <c r="AG24" s="85">
        <v>2</v>
      </c>
      <c r="AH24" s="85">
        <v>2</v>
      </c>
      <c r="AI24" s="85"/>
      <c r="AJ24" s="85"/>
      <c r="AK24" s="85"/>
      <c r="AL24" s="85"/>
      <c r="AM24" s="85"/>
      <c r="AN24" s="87">
        <v>42982.71503472222</v>
      </c>
      <c r="AO24" s="85"/>
      <c r="AP24" s="85" t="b">
        <v>1</v>
      </c>
      <c r="AQ24" s="85" t="b">
        <v>0</v>
      </c>
      <c r="AR24" s="85" t="b">
        <v>0</v>
      </c>
      <c r="AS24" s="85" t="s">
        <v>469</v>
      </c>
      <c r="AT24" s="85">
        <v>0</v>
      </c>
      <c r="AU24" s="85"/>
      <c r="AV24" s="85" t="b">
        <v>0</v>
      </c>
      <c r="AW24" s="85" t="s">
        <v>490</v>
      </c>
      <c r="AX24" s="90" t="s">
        <v>512</v>
      </c>
      <c r="AY24" s="85" t="s">
        <v>66</v>
      </c>
      <c r="AZ24" s="85" t="str">
        <f>REPLACE(INDEX(GroupVertices[Group],MATCH(Vertices[[#This Row],[Vertex]],GroupVertices[Vertex],0)),1,1,"")</f>
        <v>1</v>
      </c>
      <c r="BA24" s="51"/>
      <c r="BB24" s="51"/>
      <c r="BC24" s="51"/>
      <c r="BD24" s="51"/>
      <c r="BE24" s="51" t="s">
        <v>279</v>
      </c>
      <c r="BF24" s="51" t="s">
        <v>279</v>
      </c>
      <c r="BG24" s="131" t="s">
        <v>812</v>
      </c>
      <c r="BH24" s="131" t="s">
        <v>812</v>
      </c>
      <c r="BI24" s="131" t="s">
        <v>831</v>
      </c>
      <c r="BJ24" s="131" t="s">
        <v>831</v>
      </c>
      <c r="BK24" s="131">
        <v>1</v>
      </c>
      <c r="BL24" s="134">
        <v>3.7037037037037037</v>
      </c>
      <c r="BM24" s="131">
        <v>0</v>
      </c>
      <c r="BN24" s="134">
        <v>0</v>
      </c>
      <c r="BO24" s="131">
        <v>0</v>
      </c>
      <c r="BP24" s="134">
        <v>0</v>
      </c>
      <c r="BQ24" s="131">
        <v>26</v>
      </c>
      <c r="BR24" s="134">
        <v>96.29629629629629</v>
      </c>
      <c r="BS24" s="131">
        <v>27</v>
      </c>
      <c r="BT24" s="2"/>
      <c r="BU24" s="3"/>
      <c r="BV24" s="3"/>
      <c r="BW24" s="3"/>
      <c r="BX24" s="3"/>
    </row>
    <row r="25" spans="1:76" ht="15">
      <c r="A25" s="99" t="s">
        <v>227</v>
      </c>
      <c r="B25" s="100"/>
      <c r="C25" s="100" t="s">
        <v>64</v>
      </c>
      <c r="D25" s="101">
        <v>164.34835383038688</v>
      </c>
      <c r="E25" s="102"/>
      <c r="F25" s="113" t="s">
        <v>298</v>
      </c>
      <c r="G25" s="100"/>
      <c r="H25" s="103" t="s">
        <v>227</v>
      </c>
      <c r="I25" s="104"/>
      <c r="J25" s="104"/>
      <c r="K25" s="115" t="s">
        <v>536</v>
      </c>
      <c r="L25" s="105">
        <v>1</v>
      </c>
      <c r="M25" s="106">
        <v>6230.69580078125</v>
      </c>
      <c r="N25" s="106">
        <v>3705.51171875</v>
      </c>
      <c r="O25" s="107"/>
      <c r="P25" s="108"/>
      <c r="Q25" s="108"/>
      <c r="R25" s="109"/>
      <c r="S25" s="51">
        <v>1</v>
      </c>
      <c r="T25" s="51">
        <v>2</v>
      </c>
      <c r="U25" s="52">
        <v>0</v>
      </c>
      <c r="V25" s="52">
        <v>0.333333</v>
      </c>
      <c r="W25" s="52">
        <v>0</v>
      </c>
      <c r="X25" s="52">
        <v>0.979171</v>
      </c>
      <c r="Y25" s="52">
        <v>0</v>
      </c>
      <c r="Z25" s="52">
        <v>0</v>
      </c>
      <c r="AA25" s="110">
        <v>25</v>
      </c>
      <c r="AB25" s="110"/>
      <c r="AC25" s="111"/>
      <c r="AD25" s="85" t="s">
        <v>398</v>
      </c>
      <c r="AE25" s="85">
        <v>723</v>
      </c>
      <c r="AF25" s="85">
        <v>351</v>
      </c>
      <c r="AG25" s="85">
        <v>1666</v>
      </c>
      <c r="AH25" s="85">
        <v>1998</v>
      </c>
      <c r="AI25" s="85"/>
      <c r="AJ25" s="85" t="s">
        <v>419</v>
      </c>
      <c r="AK25" s="85" t="s">
        <v>432</v>
      </c>
      <c r="AL25" s="85"/>
      <c r="AM25" s="85"/>
      <c r="AN25" s="87">
        <v>39791.63518518519</v>
      </c>
      <c r="AO25" s="90" t="s">
        <v>467</v>
      </c>
      <c r="AP25" s="85" t="b">
        <v>0</v>
      </c>
      <c r="AQ25" s="85" t="b">
        <v>0</v>
      </c>
      <c r="AR25" s="85" t="b">
        <v>0</v>
      </c>
      <c r="AS25" s="85" t="s">
        <v>345</v>
      </c>
      <c r="AT25" s="85">
        <v>60</v>
      </c>
      <c r="AU25" s="90" t="s">
        <v>477</v>
      </c>
      <c r="AV25" s="85" t="b">
        <v>0</v>
      </c>
      <c r="AW25" s="85" t="s">
        <v>490</v>
      </c>
      <c r="AX25" s="90" t="s">
        <v>513</v>
      </c>
      <c r="AY25" s="85" t="s">
        <v>66</v>
      </c>
      <c r="AZ25" s="85" t="str">
        <f>REPLACE(INDEX(GroupVertices[Group],MATCH(Vertices[[#This Row],[Vertex]],GroupVertices[Vertex],0)),1,1,"")</f>
        <v>3</v>
      </c>
      <c r="BA25" s="51" t="s">
        <v>622</v>
      </c>
      <c r="BB25" s="51" t="s">
        <v>622</v>
      </c>
      <c r="BC25" s="51" t="s">
        <v>269</v>
      </c>
      <c r="BD25" s="51" t="s">
        <v>269</v>
      </c>
      <c r="BE25" s="51" t="s">
        <v>793</v>
      </c>
      <c r="BF25" s="51" t="s">
        <v>797</v>
      </c>
      <c r="BG25" s="131" t="s">
        <v>813</v>
      </c>
      <c r="BH25" s="131" t="s">
        <v>817</v>
      </c>
      <c r="BI25" s="131" t="s">
        <v>832</v>
      </c>
      <c r="BJ25" s="131" t="s">
        <v>835</v>
      </c>
      <c r="BK25" s="131">
        <v>0</v>
      </c>
      <c r="BL25" s="134">
        <v>0</v>
      </c>
      <c r="BM25" s="131">
        <v>0</v>
      </c>
      <c r="BN25" s="134">
        <v>0</v>
      </c>
      <c r="BO25" s="131">
        <v>0</v>
      </c>
      <c r="BP25" s="134">
        <v>0</v>
      </c>
      <c r="BQ25" s="131">
        <v>25</v>
      </c>
      <c r="BR25" s="134">
        <v>100</v>
      </c>
      <c r="BS25" s="131">
        <v>25</v>
      </c>
      <c r="BT25" s="2"/>
      <c r="BU25" s="3"/>
      <c r="BV25" s="3"/>
      <c r="BW25" s="3"/>
      <c r="BX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
    <dataValidation allowBlank="1" showInputMessage="1" promptTitle="Vertex Tooltip" prompt="Enter optional text that will pop up when the mouse is hovered over the vertex." errorTitle="Invalid Vertex Image Key" sqref="K3:K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
    <dataValidation allowBlank="1" showInputMessage="1" promptTitle="Vertex Label Fill Color" prompt="To select an optional fill color for the Label shape, right-click and select Select Color on the right-click menu." sqref="I3:I25"/>
    <dataValidation allowBlank="1" showInputMessage="1" promptTitle="Vertex Image File" prompt="Enter the path to an image file.  Hover over the column header for examples." errorTitle="Invalid Vertex Image Key" sqref="F3:F25"/>
    <dataValidation allowBlank="1" showInputMessage="1" promptTitle="Vertex Color" prompt="To select an optional vertex color, right-click and select Select Color on the right-click menu." sqref="B3:B25"/>
    <dataValidation allowBlank="1" showInputMessage="1" promptTitle="Vertex Opacity" prompt="Enter an optional vertex opacity between 0 (transparent) and 100 (opaque)." errorTitle="Invalid Vertex Opacity" error="The optional vertex opacity must be a whole number between 0 and 10." sqref="E3:E25"/>
    <dataValidation type="list" allowBlank="1" showInputMessage="1" showErrorMessage="1" promptTitle="Vertex Shape" prompt="Select an optional vertex shape." errorTitle="Invalid Vertex Shape" error="You have entered an invalid vertex shape.  Try selecting from the drop-down list instead." sqref="C3:C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
      <formula1>ValidVertexLabelPositions</formula1>
    </dataValidation>
    <dataValidation allowBlank="1" showInputMessage="1" showErrorMessage="1" promptTitle="Vertex Name" prompt="Enter the name of the vertex." sqref="A3:A25"/>
  </dataValidations>
  <hyperlinks>
    <hyperlink ref="AL4" r:id="rId1" display="https://distributedagreement.com/"/>
    <hyperlink ref="AL5" r:id="rId2" display="https://t.co/d9aRHkEXOd"/>
    <hyperlink ref="AL6" r:id="rId3" display="https://t.co/kLkS6EsJiU"/>
    <hyperlink ref="AL9" r:id="rId4" display="https://t.co/hhcTC61w56"/>
    <hyperlink ref="AL10" r:id="rId5" display="https://t.co/cYs8oy8tk2"/>
    <hyperlink ref="AL11" r:id="rId6" display="https://t.co/fouTC1rEIJ"/>
    <hyperlink ref="AL12" r:id="rId7" display="https://t.co/cYs8oy8tk2"/>
    <hyperlink ref="AL14" r:id="rId8" display="https://t.co/VTjznxo8Uy"/>
    <hyperlink ref="AL17" r:id="rId9" display="https://t.co/ktKlk05x1l"/>
    <hyperlink ref="AL18" r:id="rId10" display="http://t.co/Ey1xIzunz8"/>
    <hyperlink ref="AL19" r:id="rId11" display="https://t.co/ALUkhaILyc"/>
    <hyperlink ref="AL20" r:id="rId12" display="https://t.co/6M6vMBXbdu"/>
    <hyperlink ref="AL21" r:id="rId13" display="http://t.co/uANJlHwLdP"/>
    <hyperlink ref="AL22" r:id="rId14" display="https://t.co/ySI5oVp6Nz"/>
    <hyperlink ref="AO3" r:id="rId15" display="https://pbs.twimg.com/profile_banners/1051053836/1503363498"/>
    <hyperlink ref="AO4" r:id="rId16" display="https://pbs.twimg.com/profile_banners/35749949/1469443070"/>
    <hyperlink ref="AO5" r:id="rId17" display="https://pbs.twimg.com/profile_banners/884194254/1554273440"/>
    <hyperlink ref="AO6" r:id="rId18" display="https://pbs.twimg.com/profile_banners/91562967/1466272961"/>
    <hyperlink ref="AO7" r:id="rId19" display="https://pbs.twimg.com/profile_banners/1046758184214507521/1538401687"/>
    <hyperlink ref="AO8" r:id="rId20" display="https://pbs.twimg.com/profile_banners/1017032674630873089/1532021065"/>
    <hyperlink ref="AO9" r:id="rId21" display="https://pbs.twimg.com/profile_banners/33229929/1486119444"/>
    <hyperlink ref="AO10" r:id="rId22" display="https://pbs.twimg.com/profile_banners/17463/1432816570"/>
    <hyperlink ref="AO11" r:id="rId23" display="https://pbs.twimg.com/profile_banners/99982789/1557820049"/>
    <hyperlink ref="AO12" r:id="rId24" display="https://pbs.twimg.com/profile_banners/4485601/1398623881"/>
    <hyperlink ref="AO13" r:id="rId25" display="https://pbs.twimg.com/profile_banners/2796747943/1432054346"/>
    <hyperlink ref="AO14" r:id="rId26" display="https://pbs.twimg.com/profile_banners/6676742/1478779894"/>
    <hyperlink ref="AO15" r:id="rId27" display="https://pbs.twimg.com/profile_banners/7305132/1371506400"/>
    <hyperlink ref="AO16" r:id="rId28" display="https://pbs.twimg.com/profile_banners/2441465862/1546953430"/>
    <hyperlink ref="AO17" r:id="rId29" display="https://pbs.twimg.com/profile_banners/63786611/1540904427"/>
    <hyperlink ref="AO18" r:id="rId30" display="https://pbs.twimg.com/profile_banners/108932516/1537307937"/>
    <hyperlink ref="AO19" r:id="rId31" display="https://pbs.twimg.com/profile_banners/102749394/1538671166"/>
    <hyperlink ref="AO20" r:id="rId32" display="https://pbs.twimg.com/profile_banners/14616376/1366278039"/>
    <hyperlink ref="AO21" r:id="rId33" display="https://pbs.twimg.com/profile_banners/1870561026/1541062230"/>
    <hyperlink ref="AO22" r:id="rId34" display="https://pbs.twimg.com/profile_banners/85964534/1354283767"/>
    <hyperlink ref="AO25" r:id="rId35" display="https://pbs.twimg.com/profile_banners/17992908/1406115992"/>
    <hyperlink ref="AU3" r:id="rId36" display="http://abs.twimg.com/images/themes/theme1/bg.png"/>
    <hyperlink ref="AU4" r:id="rId37" display="http://abs.twimg.com/images/themes/theme1/bg.png"/>
    <hyperlink ref="AU5" r:id="rId38" display="http://abs.twimg.com/images/themes/theme1/bg.png"/>
    <hyperlink ref="AU6" r:id="rId39" display="http://pbs.twimg.com/profile_background_images/551143805374578688/LUsUSTED.jpeg"/>
    <hyperlink ref="AU8" r:id="rId40" display="http://abs.twimg.com/images/themes/theme1/bg.png"/>
    <hyperlink ref="AU9" r:id="rId41" display="http://abs.twimg.com/images/themes/theme1/bg.png"/>
    <hyperlink ref="AU10" r:id="rId42" display="http://abs.twimg.com/images/themes/theme1/bg.png"/>
    <hyperlink ref="AU11" r:id="rId43" display="http://abs.twimg.com/images/themes/theme1/bg.png"/>
    <hyperlink ref="AU12" r:id="rId44" display="http://abs.twimg.com/images/themes/theme18/bg.gif"/>
    <hyperlink ref="AU13" r:id="rId45" display="http://abs.twimg.com/images/themes/theme1/bg.png"/>
    <hyperlink ref="AU14" r:id="rId46" display="http://abs.twimg.com/images/themes/theme1/bg.png"/>
    <hyperlink ref="AU15" r:id="rId47" display="http://abs.twimg.com/images/themes/theme1/bg.png"/>
    <hyperlink ref="AU16" r:id="rId48" display="http://abs.twimg.com/images/themes/theme1/bg.png"/>
    <hyperlink ref="AU17" r:id="rId49" display="http://abs.twimg.com/images/themes/theme1/bg.png"/>
    <hyperlink ref="AU18" r:id="rId50" display="http://abs.twimg.com/images/themes/theme4/bg.gif"/>
    <hyperlink ref="AU19" r:id="rId51" display="http://abs.twimg.com/images/themes/theme5/bg.gif"/>
    <hyperlink ref="AU20" r:id="rId52" display="http://abs.twimg.com/images/themes/theme6/bg.gif"/>
    <hyperlink ref="AU21" r:id="rId53" display="http://abs.twimg.com/images/themes/theme15/bg.png"/>
    <hyperlink ref="AU22" r:id="rId54" display="http://abs.twimg.com/images/themes/theme9/bg.gif"/>
    <hyperlink ref="AU23" r:id="rId55" display="http://abs.twimg.com/images/themes/theme14/bg.gif"/>
    <hyperlink ref="AU25" r:id="rId56" display="http://abs.twimg.com/images/themes/theme9/bg.gif"/>
    <hyperlink ref="F3" r:id="rId57" display="http://pbs.twimg.com/profile_images/1124362327141183488/hNIWVZeA_normal.png"/>
    <hyperlink ref="F4" r:id="rId58" display="http://pbs.twimg.com/profile_images/757519456545366016/47RG1n2b_normal.jpg"/>
    <hyperlink ref="F5" r:id="rId59" display="http://pbs.twimg.com/profile_images/1108113992826933253/oPjD6C7X_normal.jpg"/>
    <hyperlink ref="F6" r:id="rId60" display="http://pbs.twimg.com/profile_images/583186461316415488/LERgXKbB_normal.jpg"/>
    <hyperlink ref="F7" r:id="rId61" display="http://pbs.twimg.com/profile_images/1046758617750409218/jAYjaQUu_normal.jpg"/>
    <hyperlink ref="F8" r:id="rId62" display="http://pbs.twimg.com/profile_images/1019996589509742593/q0hHwPGU_normal.jpg"/>
    <hyperlink ref="F9" r:id="rId63" display="http://pbs.twimg.com/profile_images/827470913536983040/9S5HkJOS_normal.jpg"/>
    <hyperlink ref="F10" r:id="rId64" display="http://pbs.twimg.com/profile_images/935907447188983808/7lKigQQU_normal.jpg"/>
    <hyperlink ref="F11" r:id="rId65" display="http://pbs.twimg.com/profile_images/910842948165754881/D6OeH5Lh_normal.jpg"/>
    <hyperlink ref="F12" r:id="rId66" display="http://pbs.twimg.com/profile_images/460487777235120128/7XrePepO_normal.jpeg"/>
    <hyperlink ref="F13" r:id="rId67" display="http://pbs.twimg.com/profile_images/954019864628355073/tsDPl4PV_normal.jpg"/>
    <hyperlink ref="F14" r:id="rId68" display="http://pbs.twimg.com/profile_images/779037741740949505/au50hhjB_normal.jpg"/>
    <hyperlink ref="F15" r:id="rId69" display="http://pbs.twimg.com/profile_images/1204068716/161820_100001281718673_6381260_q_normal.jpg"/>
    <hyperlink ref="F16" r:id="rId70" display="http://pbs.twimg.com/profile_images/1082625084496465920/KW95cIsN_normal.jpg"/>
    <hyperlink ref="F17" r:id="rId71" display="http://pbs.twimg.com/profile_images/1074739258668109824/APORyV-z_normal.jpg"/>
    <hyperlink ref="F18" r:id="rId72" display="http://pbs.twimg.com/profile_images/2388148694/rs89lafh89iogldc1gyr_normal.jpeg"/>
    <hyperlink ref="F19" r:id="rId73" display="http://pbs.twimg.com/profile_images/2289840855/qg2h5dlxmbpeaoauwyxn_normal.png"/>
    <hyperlink ref="F20" r:id="rId74" display="http://pbs.twimg.com/profile_images/979371004316151808/_sJ_nECA_normal.jpg"/>
    <hyperlink ref="F21" r:id="rId75" display="http://pbs.twimg.com/profile_images/378800000465957607/e00e2eabecd8bf2f74d27fa15f06d359_normal.png"/>
    <hyperlink ref="F22" r:id="rId76" display="http://pbs.twimg.com/profile_images/2914713372/73f265f0861421aee807ddf6646f0469_normal.jpeg"/>
    <hyperlink ref="F23" r:id="rId77" display="http://pbs.twimg.com/profile_images/56037675/avatar_new_cropped_normal.png"/>
    <hyperlink ref="F24" r:id="rId78" display="http://abs.twimg.com/sticky/default_profile_images/default_profile_normal.png"/>
    <hyperlink ref="F25" r:id="rId79" display="http://pbs.twimg.com/profile_images/1003933659198623744/zKMeRYjv_normal.jpg"/>
    <hyperlink ref="AX3" r:id="rId80" display="https://twitter.com/ripple"/>
    <hyperlink ref="AX4" r:id="rId81" display="https://twitter.com/joelkatz"/>
    <hyperlink ref="AX5" r:id="rId82" display="https://twitter.com/angrickcapriles"/>
    <hyperlink ref="AX6" r:id="rId83" display="https://twitter.com/kaananit"/>
    <hyperlink ref="AX7" r:id="rId84" display="https://twitter.com/tnwconference"/>
    <hyperlink ref="AX8" r:id="rId85" display="https://twitter.com/naifinisiyatif"/>
    <hyperlink ref="AX9" r:id="rId86" display="https://twitter.com/prdotco"/>
    <hyperlink ref="AX10" r:id="rId87" display="https://twitter.com/boris"/>
    <hyperlink ref="AX11" r:id="rId88" display="https://twitter.com/tnwevents"/>
    <hyperlink ref="AX12" r:id="rId89" display="https://twitter.com/patrick"/>
    <hyperlink ref="AX13" r:id="rId90" display="https://twitter.com/elizlarini"/>
    <hyperlink ref="AX14" r:id="rId91" display="https://twitter.com/jruis"/>
    <hyperlink ref="AX15" r:id="rId92" display="https://twitter.com/guidoz"/>
    <hyperlink ref="AX16" r:id="rId93" display="https://twitter.com/msowierszenko"/>
    <hyperlink ref="AX17" r:id="rId94" display="https://twitter.com/adobe"/>
    <hyperlink ref="AX18" r:id="rId95" display="https://twitter.com/businessboek"/>
    <hyperlink ref="AX19" r:id="rId96" display="https://twitter.com/catherine_price"/>
    <hyperlink ref="AX20" r:id="rId97" display="https://twitter.com/webdevil666"/>
    <hyperlink ref="AX21" r:id="rId98" display="https://twitter.com/previonplus"/>
    <hyperlink ref="AX22" r:id="rId99" display="https://twitter.com/madamecanard"/>
    <hyperlink ref="AX23" r:id="rId100" display="https://twitter.com/ping"/>
    <hyperlink ref="AX24" r:id="rId101" display="https://twitter.com/cacatpisatunt"/>
    <hyperlink ref="AX25" r:id="rId102" display="https://twitter.com/djeffrogers"/>
  </hyperlinks>
  <printOptions/>
  <pageMargins left="0.7" right="0.7" top="0.75" bottom="0.75" header="0.3" footer="0.3"/>
  <pageSetup horizontalDpi="600" verticalDpi="600" orientation="portrait" r:id="rId106"/>
  <legacyDrawing r:id="rId104"/>
  <tableParts>
    <tablePart r:id="rId10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621</v>
      </c>
      <c r="Z2" s="13" t="s">
        <v>633</v>
      </c>
      <c r="AA2" s="13" t="s">
        <v>661</v>
      </c>
      <c r="AB2" s="13" t="s">
        <v>703</v>
      </c>
      <c r="AC2" s="13" t="s">
        <v>744</v>
      </c>
      <c r="AD2" s="13" t="s">
        <v>766</v>
      </c>
      <c r="AE2" s="13" t="s">
        <v>767</v>
      </c>
      <c r="AF2" s="13" t="s">
        <v>780</v>
      </c>
      <c r="AG2" s="67" t="s">
        <v>875</v>
      </c>
      <c r="AH2" s="67" t="s">
        <v>876</v>
      </c>
      <c r="AI2" s="67" t="s">
        <v>877</v>
      </c>
      <c r="AJ2" s="67" t="s">
        <v>878</v>
      </c>
      <c r="AK2" s="67" t="s">
        <v>879</v>
      </c>
      <c r="AL2" s="67" t="s">
        <v>880</v>
      </c>
      <c r="AM2" s="67" t="s">
        <v>881</v>
      </c>
      <c r="AN2" s="67" t="s">
        <v>882</v>
      </c>
      <c r="AO2" s="67" t="s">
        <v>885</v>
      </c>
    </row>
    <row r="3" spans="1:41" ht="15">
      <c r="A3" s="125" t="s">
        <v>576</v>
      </c>
      <c r="B3" s="126" t="s">
        <v>584</v>
      </c>
      <c r="C3" s="126" t="s">
        <v>56</v>
      </c>
      <c r="D3" s="117"/>
      <c r="E3" s="116"/>
      <c r="F3" s="118" t="s">
        <v>893</v>
      </c>
      <c r="G3" s="119"/>
      <c r="H3" s="119"/>
      <c r="I3" s="120">
        <v>3</v>
      </c>
      <c r="J3" s="121"/>
      <c r="K3" s="51">
        <v>5</v>
      </c>
      <c r="L3" s="51">
        <v>4</v>
      </c>
      <c r="M3" s="51">
        <v>0</v>
      </c>
      <c r="N3" s="51">
        <v>4</v>
      </c>
      <c r="O3" s="51">
        <v>0</v>
      </c>
      <c r="P3" s="52">
        <v>0</v>
      </c>
      <c r="Q3" s="52">
        <v>0</v>
      </c>
      <c r="R3" s="51">
        <v>1</v>
      </c>
      <c r="S3" s="51">
        <v>0</v>
      </c>
      <c r="T3" s="51">
        <v>5</v>
      </c>
      <c r="U3" s="51">
        <v>4</v>
      </c>
      <c r="V3" s="51">
        <v>3</v>
      </c>
      <c r="W3" s="52">
        <v>1.44</v>
      </c>
      <c r="X3" s="52">
        <v>0.2</v>
      </c>
      <c r="Y3" s="85"/>
      <c r="Z3" s="85"/>
      <c r="AA3" s="85" t="s">
        <v>270</v>
      </c>
      <c r="AB3" s="91" t="s">
        <v>704</v>
      </c>
      <c r="AC3" s="91" t="s">
        <v>745</v>
      </c>
      <c r="AD3" s="91"/>
      <c r="AE3" s="91" t="s">
        <v>768</v>
      </c>
      <c r="AF3" s="91" t="s">
        <v>781</v>
      </c>
      <c r="AG3" s="131">
        <v>3</v>
      </c>
      <c r="AH3" s="134">
        <v>2.9411764705882355</v>
      </c>
      <c r="AI3" s="131">
        <v>0</v>
      </c>
      <c r="AJ3" s="134">
        <v>0</v>
      </c>
      <c r="AK3" s="131">
        <v>0</v>
      </c>
      <c r="AL3" s="134">
        <v>0</v>
      </c>
      <c r="AM3" s="131">
        <v>99</v>
      </c>
      <c r="AN3" s="134">
        <v>97.05882352941177</v>
      </c>
      <c r="AO3" s="131">
        <v>102</v>
      </c>
    </row>
    <row r="4" spans="1:41" ht="15">
      <c r="A4" s="125" t="s">
        <v>577</v>
      </c>
      <c r="B4" s="126" t="s">
        <v>585</v>
      </c>
      <c r="C4" s="126" t="s">
        <v>56</v>
      </c>
      <c r="D4" s="122"/>
      <c r="E4" s="100"/>
      <c r="F4" s="103" t="s">
        <v>894</v>
      </c>
      <c r="G4" s="107"/>
      <c r="H4" s="107"/>
      <c r="I4" s="123">
        <v>4</v>
      </c>
      <c r="J4" s="110"/>
      <c r="K4" s="51">
        <v>5</v>
      </c>
      <c r="L4" s="51">
        <v>11</v>
      </c>
      <c r="M4" s="51">
        <v>0</v>
      </c>
      <c r="N4" s="51">
        <v>11</v>
      </c>
      <c r="O4" s="51">
        <v>1</v>
      </c>
      <c r="P4" s="52">
        <v>0.25</v>
      </c>
      <c r="Q4" s="52">
        <v>0.4</v>
      </c>
      <c r="R4" s="51">
        <v>1</v>
      </c>
      <c r="S4" s="51">
        <v>0</v>
      </c>
      <c r="T4" s="51">
        <v>5</v>
      </c>
      <c r="U4" s="51">
        <v>11</v>
      </c>
      <c r="V4" s="51">
        <v>2</v>
      </c>
      <c r="W4" s="52">
        <v>0.96</v>
      </c>
      <c r="X4" s="52">
        <v>0.5</v>
      </c>
      <c r="Y4" s="85" t="s">
        <v>257</v>
      </c>
      <c r="Z4" s="85" t="s">
        <v>265</v>
      </c>
      <c r="AA4" s="85" t="s">
        <v>662</v>
      </c>
      <c r="AB4" s="91" t="s">
        <v>705</v>
      </c>
      <c r="AC4" s="91" t="s">
        <v>746</v>
      </c>
      <c r="AD4" s="91"/>
      <c r="AE4" s="91" t="s">
        <v>769</v>
      </c>
      <c r="AF4" s="91" t="s">
        <v>782</v>
      </c>
      <c r="AG4" s="131">
        <v>0</v>
      </c>
      <c r="AH4" s="134">
        <v>0</v>
      </c>
      <c r="AI4" s="131">
        <v>0</v>
      </c>
      <c r="AJ4" s="134">
        <v>0</v>
      </c>
      <c r="AK4" s="131">
        <v>0</v>
      </c>
      <c r="AL4" s="134">
        <v>0</v>
      </c>
      <c r="AM4" s="131">
        <v>162</v>
      </c>
      <c r="AN4" s="134">
        <v>100</v>
      </c>
      <c r="AO4" s="131">
        <v>162</v>
      </c>
    </row>
    <row r="5" spans="1:41" ht="15">
      <c r="A5" s="125" t="s">
        <v>578</v>
      </c>
      <c r="B5" s="126" t="s">
        <v>586</v>
      </c>
      <c r="C5" s="126" t="s">
        <v>56</v>
      </c>
      <c r="D5" s="122"/>
      <c r="E5" s="100"/>
      <c r="F5" s="103" t="s">
        <v>895</v>
      </c>
      <c r="G5" s="107"/>
      <c r="H5" s="107"/>
      <c r="I5" s="123">
        <v>5</v>
      </c>
      <c r="J5" s="110"/>
      <c r="K5" s="51">
        <v>3</v>
      </c>
      <c r="L5" s="51">
        <v>3</v>
      </c>
      <c r="M5" s="51">
        <v>2</v>
      </c>
      <c r="N5" s="51">
        <v>5</v>
      </c>
      <c r="O5" s="51">
        <v>3</v>
      </c>
      <c r="P5" s="52">
        <v>0</v>
      </c>
      <c r="Q5" s="52">
        <v>0</v>
      </c>
      <c r="R5" s="51">
        <v>1</v>
      </c>
      <c r="S5" s="51">
        <v>0</v>
      </c>
      <c r="T5" s="51">
        <v>3</v>
      </c>
      <c r="U5" s="51">
        <v>5</v>
      </c>
      <c r="V5" s="51">
        <v>2</v>
      </c>
      <c r="W5" s="52">
        <v>0.888889</v>
      </c>
      <c r="X5" s="52">
        <v>0.3333333333333333</v>
      </c>
      <c r="Y5" s="85" t="s">
        <v>622</v>
      </c>
      <c r="Z5" s="85" t="s">
        <v>269</v>
      </c>
      <c r="AA5" s="85" t="s">
        <v>663</v>
      </c>
      <c r="AB5" s="91" t="s">
        <v>706</v>
      </c>
      <c r="AC5" s="91" t="s">
        <v>747</v>
      </c>
      <c r="AD5" s="91"/>
      <c r="AE5" s="91" t="s">
        <v>226</v>
      </c>
      <c r="AF5" s="91" t="s">
        <v>783</v>
      </c>
      <c r="AG5" s="131">
        <v>0</v>
      </c>
      <c r="AH5" s="134">
        <v>0</v>
      </c>
      <c r="AI5" s="131">
        <v>0</v>
      </c>
      <c r="AJ5" s="134">
        <v>0</v>
      </c>
      <c r="AK5" s="131">
        <v>0</v>
      </c>
      <c r="AL5" s="134">
        <v>0</v>
      </c>
      <c r="AM5" s="131">
        <v>49</v>
      </c>
      <c r="AN5" s="134">
        <v>100</v>
      </c>
      <c r="AO5" s="131">
        <v>49</v>
      </c>
    </row>
    <row r="6" spans="1:41" ht="15">
      <c r="A6" s="125" t="s">
        <v>579</v>
      </c>
      <c r="B6" s="126" t="s">
        <v>587</v>
      </c>
      <c r="C6" s="126" t="s">
        <v>56</v>
      </c>
      <c r="D6" s="122"/>
      <c r="E6" s="100"/>
      <c r="F6" s="103" t="s">
        <v>896</v>
      </c>
      <c r="G6" s="107"/>
      <c r="H6" s="107"/>
      <c r="I6" s="123">
        <v>6</v>
      </c>
      <c r="J6" s="110"/>
      <c r="K6" s="51">
        <v>3</v>
      </c>
      <c r="L6" s="51">
        <v>2</v>
      </c>
      <c r="M6" s="51">
        <v>0</v>
      </c>
      <c r="N6" s="51">
        <v>2</v>
      </c>
      <c r="O6" s="51">
        <v>0</v>
      </c>
      <c r="P6" s="52">
        <v>0</v>
      </c>
      <c r="Q6" s="52">
        <v>0</v>
      </c>
      <c r="R6" s="51">
        <v>1</v>
      </c>
      <c r="S6" s="51">
        <v>0</v>
      </c>
      <c r="T6" s="51">
        <v>3</v>
      </c>
      <c r="U6" s="51">
        <v>2</v>
      </c>
      <c r="V6" s="51">
        <v>2</v>
      </c>
      <c r="W6" s="52">
        <v>0.888889</v>
      </c>
      <c r="X6" s="52">
        <v>0.3333333333333333</v>
      </c>
      <c r="Y6" s="85" t="s">
        <v>259</v>
      </c>
      <c r="Z6" s="85" t="s">
        <v>267</v>
      </c>
      <c r="AA6" s="85" t="s">
        <v>275</v>
      </c>
      <c r="AB6" s="91" t="s">
        <v>707</v>
      </c>
      <c r="AC6" s="91" t="s">
        <v>339</v>
      </c>
      <c r="AD6" s="91"/>
      <c r="AE6" s="91" t="s">
        <v>770</v>
      </c>
      <c r="AF6" s="91" t="s">
        <v>784</v>
      </c>
      <c r="AG6" s="131">
        <v>0</v>
      </c>
      <c r="AH6" s="134">
        <v>0</v>
      </c>
      <c r="AI6" s="131">
        <v>0</v>
      </c>
      <c r="AJ6" s="134">
        <v>0</v>
      </c>
      <c r="AK6" s="131">
        <v>0</v>
      </c>
      <c r="AL6" s="134">
        <v>0</v>
      </c>
      <c r="AM6" s="131">
        <v>35</v>
      </c>
      <c r="AN6" s="134">
        <v>100</v>
      </c>
      <c r="AO6" s="131">
        <v>35</v>
      </c>
    </row>
    <row r="7" spans="1:41" ht="15">
      <c r="A7" s="125" t="s">
        <v>580</v>
      </c>
      <c r="B7" s="126" t="s">
        <v>588</v>
      </c>
      <c r="C7" s="126" t="s">
        <v>56</v>
      </c>
      <c r="D7" s="122"/>
      <c r="E7" s="100"/>
      <c r="F7" s="103" t="s">
        <v>897</v>
      </c>
      <c r="G7" s="107"/>
      <c r="H7" s="107"/>
      <c r="I7" s="123">
        <v>7</v>
      </c>
      <c r="J7" s="110"/>
      <c r="K7" s="51">
        <v>2</v>
      </c>
      <c r="L7" s="51">
        <v>2</v>
      </c>
      <c r="M7" s="51">
        <v>0</v>
      </c>
      <c r="N7" s="51">
        <v>2</v>
      </c>
      <c r="O7" s="51">
        <v>1</v>
      </c>
      <c r="P7" s="52">
        <v>0</v>
      </c>
      <c r="Q7" s="52">
        <v>0</v>
      </c>
      <c r="R7" s="51">
        <v>1</v>
      </c>
      <c r="S7" s="51">
        <v>0</v>
      </c>
      <c r="T7" s="51">
        <v>2</v>
      </c>
      <c r="U7" s="51">
        <v>2</v>
      </c>
      <c r="V7" s="51">
        <v>1</v>
      </c>
      <c r="W7" s="52">
        <v>0.5</v>
      </c>
      <c r="X7" s="52">
        <v>0.5</v>
      </c>
      <c r="Y7" s="85" t="s">
        <v>623</v>
      </c>
      <c r="Z7" s="85" t="s">
        <v>268</v>
      </c>
      <c r="AA7" s="85" t="s">
        <v>664</v>
      </c>
      <c r="AB7" s="91" t="s">
        <v>708</v>
      </c>
      <c r="AC7" s="91" t="s">
        <v>339</v>
      </c>
      <c r="AD7" s="91"/>
      <c r="AE7" s="91" t="s">
        <v>234</v>
      </c>
      <c r="AF7" s="91" t="s">
        <v>785</v>
      </c>
      <c r="AG7" s="131">
        <v>3</v>
      </c>
      <c r="AH7" s="134">
        <v>13.636363636363637</v>
      </c>
      <c r="AI7" s="131">
        <v>0</v>
      </c>
      <c r="AJ7" s="134">
        <v>0</v>
      </c>
      <c r="AK7" s="131">
        <v>0</v>
      </c>
      <c r="AL7" s="134">
        <v>0</v>
      </c>
      <c r="AM7" s="131">
        <v>19</v>
      </c>
      <c r="AN7" s="134">
        <v>86.36363636363636</v>
      </c>
      <c r="AO7" s="131">
        <v>22</v>
      </c>
    </row>
    <row r="8" spans="1:41" ht="15">
      <c r="A8" s="125" t="s">
        <v>581</v>
      </c>
      <c r="B8" s="126" t="s">
        <v>589</v>
      </c>
      <c r="C8" s="126" t="s">
        <v>56</v>
      </c>
      <c r="D8" s="122"/>
      <c r="E8" s="100"/>
      <c r="F8" s="103" t="s">
        <v>898</v>
      </c>
      <c r="G8" s="107"/>
      <c r="H8" s="107"/>
      <c r="I8" s="123">
        <v>8</v>
      </c>
      <c r="J8" s="110"/>
      <c r="K8" s="51">
        <v>2</v>
      </c>
      <c r="L8" s="51">
        <v>1</v>
      </c>
      <c r="M8" s="51">
        <v>0</v>
      </c>
      <c r="N8" s="51">
        <v>1</v>
      </c>
      <c r="O8" s="51">
        <v>0</v>
      </c>
      <c r="P8" s="52">
        <v>0</v>
      </c>
      <c r="Q8" s="52">
        <v>0</v>
      </c>
      <c r="R8" s="51">
        <v>1</v>
      </c>
      <c r="S8" s="51">
        <v>0</v>
      </c>
      <c r="T8" s="51">
        <v>2</v>
      </c>
      <c r="U8" s="51">
        <v>1</v>
      </c>
      <c r="V8" s="51">
        <v>1</v>
      </c>
      <c r="W8" s="52">
        <v>0.5</v>
      </c>
      <c r="X8" s="52">
        <v>0.5</v>
      </c>
      <c r="Y8" s="85"/>
      <c r="Z8" s="85"/>
      <c r="AA8" s="85" t="s">
        <v>230</v>
      </c>
      <c r="AB8" s="91" t="s">
        <v>709</v>
      </c>
      <c r="AC8" s="91" t="s">
        <v>339</v>
      </c>
      <c r="AD8" s="91" t="s">
        <v>232</v>
      </c>
      <c r="AE8" s="91"/>
      <c r="AF8" s="91" t="s">
        <v>786</v>
      </c>
      <c r="AG8" s="131">
        <v>0</v>
      </c>
      <c r="AH8" s="134">
        <v>0</v>
      </c>
      <c r="AI8" s="131">
        <v>2</v>
      </c>
      <c r="AJ8" s="134">
        <v>13.333333333333334</v>
      </c>
      <c r="AK8" s="131">
        <v>0</v>
      </c>
      <c r="AL8" s="134">
        <v>0</v>
      </c>
      <c r="AM8" s="131">
        <v>13</v>
      </c>
      <c r="AN8" s="134">
        <v>86.66666666666667</v>
      </c>
      <c r="AO8" s="131">
        <v>15</v>
      </c>
    </row>
    <row r="9" spans="1:41" ht="15">
      <c r="A9" s="125" t="s">
        <v>582</v>
      </c>
      <c r="B9" s="126" t="s">
        <v>590</v>
      </c>
      <c r="C9" s="126" t="s">
        <v>56</v>
      </c>
      <c r="D9" s="122"/>
      <c r="E9" s="100"/>
      <c r="F9" s="103" t="s">
        <v>582</v>
      </c>
      <c r="G9" s="107"/>
      <c r="H9" s="107"/>
      <c r="I9" s="123">
        <v>9</v>
      </c>
      <c r="J9" s="110"/>
      <c r="K9" s="51">
        <v>2</v>
      </c>
      <c r="L9" s="51">
        <v>1</v>
      </c>
      <c r="M9" s="51">
        <v>0</v>
      </c>
      <c r="N9" s="51">
        <v>1</v>
      </c>
      <c r="O9" s="51">
        <v>0</v>
      </c>
      <c r="P9" s="52">
        <v>0</v>
      </c>
      <c r="Q9" s="52">
        <v>0</v>
      </c>
      <c r="R9" s="51">
        <v>1</v>
      </c>
      <c r="S9" s="51">
        <v>0</v>
      </c>
      <c r="T9" s="51">
        <v>2</v>
      </c>
      <c r="U9" s="51">
        <v>1</v>
      </c>
      <c r="V9" s="51">
        <v>1</v>
      </c>
      <c r="W9" s="52">
        <v>0.5</v>
      </c>
      <c r="X9" s="52">
        <v>0.5</v>
      </c>
      <c r="Y9" s="85" t="s">
        <v>256</v>
      </c>
      <c r="Z9" s="85" t="s">
        <v>264</v>
      </c>
      <c r="AA9" s="85" t="s">
        <v>230</v>
      </c>
      <c r="AB9" s="91" t="s">
        <v>339</v>
      </c>
      <c r="AC9" s="91" t="s">
        <v>339</v>
      </c>
      <c r="AD9" s="91"/>
      <c r="AE9" s="91" t="s">
        <v>229</v>
      </c>
      <c r="AF9" s="91" t="s">
        <v>787</v>
      </c>
      <c r="AG9" s="131">
        <v>1</v>
      </c>
      <c r="AH9" s="134">
        <v>4.545454545454546</v>
      </c>
      <c r="AI9" s="131">
        <v>1</v>
      </c>
      <c r="AJ9" s="134">
        <v>4.545454545454546</v>
      </c>
      <c r="AK9" s="131">
        <v>0</v>
      </c>
      <c r="AL9" s="134">
        <v>0</v>
      </c>
      <c r="AM9" s="131">
        <v>20</v>
      </c>
      <c r="AN9" s="134">
        <v>90.9090909090909</v>
      </c>
      <c r="AO9" s="131">
        <v>22</v>
      </c>
    </row>
    <row r="10" spans="1:41" ht="14.25" customHeight="1">
      <c r="A10" s="125" t="s">
        <v>583</v>
      </c>
      <c r="B10" s="126" t="s">
        <v>591</v>
      </c>
      <c r="C10" s="126" t="s">
        <v>56</v>
      </c>
      <c r="D10" s="122"/>
      <c r="E10" s="100"/>
      <c r="F10" s="103" t="s">
        <v>583</v>
      </c>
      <c r="G10" s="107"/>
      <c r="H10" s="107"/>
      <c r="I10" s="123">
        <v>10</v>
      </c>
      <c r="J10" s="110"/>
      <c r="K10" s="51">
        <v>1</v>
      </c>
      <c r="L10" s="51">
        <v>1</v>
      </c>
      <c r="M10" s="51">
        <v>0</v>
      </c>
      <c r="N10" s="51">
        <v>1</v>
      </c>
      <c r="O10" s="51">
        <v>1</v>
      </c>
      <c r="P10" s="52" t="s">
        <v>886</v>
      </c>
      <c r="Q10" s="52" t="s">
        <v>886</v>
      </c>
      <c r="R10" s="51">
        <v>1</v>
      </c>
      <c r="S10" s="51">
        <v>1</v>
      </c>
      <c r="T10" s="51">
        <v>1</v>
      </c>
      <c r="U10" s="51">
        <v>1</v>
      </c>
      <c r="V10" s="51">
        <v>0</v>
      </c>
      <c r="W10" s="52">
        <v>0</v>
      </c>
      <c r="X10" s="52" t="s">
        <v>886</v>
      </c>
      <c r="Y10" s="85" t="s">
        <v>258</v>
      </c>
      <c r="Z10" s="85" t="s">
        <v>266</v>
      </c>
      <c r="AA10" s="85" t="s">
        <v>272</v>
      </c>
      <c r="AB10" s="91" t="s">
        <v>339</v>
      </c>
      <c r="AC10" s="91" t="s">
        <v>339</v>
      </c>
      <c r="AD10" s="91"/>
      <c r="AE10" s="91"/>
      <c r="AF10" s="91" t="s">
        <v>217</v>
      </c>
      <c r="AG10" s="131">
        <v>0</v>
      </c>
      <c r="AH10" s="134">
        <v>0</v>
      </c>
      <c r="AI10" s="131">
        <v>0</v>
      </c>
      <c r="AJ10" s="134">
        <v>0</v>
      </c>
      <c r="AK10" s="131">
        <v>0</v>
      </c>
      <c r="AL10" s="134">
        <v>0</v>
      </c>
      <c r="AM10" s="131">
        <v>11</v>
      </c>
      <c r="AN10" s="134">
        <v>100</v>
      </c>
      <c r="AO10" s="131">
        <v>11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576</v>
      </c>
      <c r="B2" s="91" t="s">
        <v>225</v>
      </c>
      <c r="C2" s="85">
        <f>VLOOKUP(GroupVertices[[#This Row],[Vertex]],Vertices[],MATCH("ID",Vertices[[#Headers],[Vertex]:[Vertex Content Word Count]],0),FALSE)</f>
        <v>24</v>
      </c>
    </row>
    <row r="3" spans="1:3" ht="15">
      <c r="A3" s="85" t="s">
        <v>576</v>
      </c>
      <c r="B3" s="91" t="s">
        <v>212</v>
      </c>
      <c r="C3" s="85">
        <f>VLOOKUP(GroupVertices[[#This Row],[Vertex]],Vertices[],MATCH("ID",Vertices[[#Headers],[Vertex]:[Vertex Content Word Count]],0),FALSE)</f>
        <v>3</v>
      </c>
    </row>
    <row r="4" spans="1:3" ht="15">
      <c r="A4" s="85" t="s">
        <v>576</v>
      </c>
      <c r="B4" s="91" t="s">
        <v>214</v>
      </c>
      <c r="C4" s="85">
        <f>VLOOKUP(GroupVertices[[#This Row],[Vertex]],Vertices[],MATCH("ID",Vertices[[#Headers],[Vertex]:[Vertex Content Word Count]],0),FALSE)</f>
        <v>8</v>
      </c>
    </row>
    <row r="5" spans="1:3" ht="15">
      <c r="A5" s="85" t="s">
        <v>576</v>
      </c>
      <c r="B5" s="91" t="s">
        <v>230</v>
      </c>
      <c r="C5" s="85">
        <f>VLOOKUP(GroupVertices[[#This Row],[Vertex]],Vertices[],MATCH("ID",Vertices[[#Headers],[Vertex]:[Vertex Content Word Count]],0),FALSE)</f>
        <v>7</v>
      </c>
    </row>
    <row r="6" spans="1:3" ht="15">
      <c r="A6" s="85" t="s">
        <v>576</v>
      </c>
      <c r="B6" s="91" t="s">
        <v>228</v>
      </c>
      <c r="C6" s="85">
        <f>VLOOKUP(GroupVertices[[#This Row],[Vertex]],Vertices[],MATCH("ID",Vertices[[#Headers],[Vertex]:[Vertex Content Word Count]],0),FALSE)</f>
        <v>4</v>
      </c>
    </row>
    <row r="7" spans="1:3" ht="15">
      <c r="A7" s="85" t="s">
        <v>577</v>
      </c>
      <c r="B7" s="91" t="s">
        <v>220</v>
      </c>
      <c r="C7" s="85">
        <f>VLOOKUP(GroupVertices[[#This Row],[Vertex]],Vertices[],MATCH("ID",Vertices[[#Headers],[Vertex]:[Vertex Content Word Count]],0),FALSE)</f>
        <v>15</v>
      </c>
    </row>
    <row r="8" spans="1:3" ht="15">
      <c r="A8" s="85" t="s">
        <v>577</v>
      </c>
      <c r="B8" s="91" t="s">
        <v>218</v>
      </c>
      <c r="C8" s="85">
        <f>VLOOKUP(GroupVertices[[#This Row],[Vertex]],Vertices[],MATCH("ID",Vertices[[#Headers],[Vertex]:[Vertex Content Word Count]],0),FALSE)</f>
        <v>14</v>
      </c>
    </row>
    <row r="9" spans="1:3" ht="15">
      <c r="A9" s="85" t="s">
        <v>577</v>
      </c>
      <c r="B9" s="91" t="s">
        <v>216</v>
      </c>
      <c r="C9" s="85">
        <f>VLOOKUP(GroupVertices[[#This Row],[Vertex]],Vertices[],MATCH("ID",Vertices[[#Headers],[Vertex]:[Vertex Content Word Count]],0),FALSE)</f>
        <v>12</v>
      </c>
    </row>
    <row r="10" spans="1:3" ht="15">
      <c r="A10" s="85" t="s">
        <v>577</v>
      </c>
      <c r="B10" s="91" t="s">
        <v>219</v>
      </c>
      <c r="C10" s="85">
        <f>VLOOKUP(GroupVertices[[#This Row],[Vertex]],Vertices[],MATCH("ID",Vertices[[#Headers],[Vertex]:[Vertex Content Word Count]],0),FALSE)</f>
        <v>10</v>
      </c>
    </row>
    <row r="11" spans="1:3" ht="15">
      <c r="A11" s="85" t="s">
        <v>577</v>
      </c>
      <c r="B11" s="91" t="s">
        <v>215</v>
      </c>
      <c r="C11" s="85">
        <f>VLOOKUP(GroupVertices[[#This Row],[Vertex]],Vertices[],MATCH("ID",Vertices[[#Headers],[Vertex]:[Vertex Content Word Count]],0),FALSE)</f>
        <v>9</v>
      </c>
    </row>
    <row r="12" spans="1:3" ht="15">
      <c r="A12" s="85" t="s">
        <v>578</v>
      </c>
      <c r="B12" s="91" t="s">
        <v>227</v>
      </c>
      <c r="C12" s="85">
        <f>VLOOKUP(GroupVertices[[#This Row],[Vertex]],Vertices[],MATCH("ID",Vertices[[#Headers],[Vertex]:[Vertex Content Word Count]],0),FALSE)</f>
        <v>25</v>
      </c>
    </row>
    <row r="13" spans="1:3" ht="15">
      <c r="A13" s="85" t="s">
        <v>578</v>
      </c>
      <c r="B13" s="91" t="s">
        <v>226</v>
      </c>
      <c r="C13" s="85">
        <f>VLOOKUP(GroupVertices[[#This Row],[Vertex]],Vertices[],MATCH("ID",Vertices[[#Headers],[Vertex]:[Vertex Content Word Count]],0),FALSE)</f>
        <v>21</v>
      </c>
    </row>
    <row r="14" spans="1:3" ht="15">
      <c r="A14" s="85" t="s">
        <v>578</v>
      </c>
      <c r="B14" s="91" t="s">
        <v>223</v>
      </c>
      <c r="C14" s="85">
        <f>VLOOKUP(GroupVertices[[#This Row],[Vertex]],Vertices[],MATCH("ID",Vertices[[#Headers],[Vertex]:[Vertex Content Word Count]],0),FALSE)</f>
        <v>20</v>
      </c>
    </row>
    <row r="15" spans="1:3" ht="15">
      <c r="A15" s="85" t="s">
        <v>579</v>
      </c>
      <c r="B15" s="91" t="s">
        <v>222</v>
      </c>
      <c r="C15" s="85">
        <f>VLOOKUP(GroupVertices[[#This Row],[Vertex]],Vertices[],MATCH("ID",Vertices[[#Headers],[Vertex]:[Vertex Content Word Count]],0),FALSE)</f>
        <v>18</v>
      </c>
    </row>
    <row r="16" spans="1:3" ht="15">
      <c r="A16" s="85" t="s">
        <v>579</v>
      </c>
      <c r="B16" s="91" t="s">
        <v>233</v>
      </c>
      <c r="C16" s="85">
        <f>VLOOKUP(GroupVertices[[#This Row],[Vertex]],Vertices[],MATCH("ID",Vertices[[#Headers],[Vertex]:[Vertex Content Word Count]],0),FALSE)</f>
        <v>19</v>
      </c>
    </row>
    <row r="17" spans="1:3" ht="15">
      <c r="A17" s="85" t="s">
        <v>579</v>
      </c>
      <c r="B17" s="91" t="s">
        <v>231</v>
      </c>
      <c r="C17" s="85">
        <f>VLOOKUP(GroupVertices[[#This Row],[Vertex]],Vertices[],MATCH("ID",Vertices[[#Headers],[Vertex]:[Vertex Content Word Count]],0),FALSE)</f>
        <v>11</v>
      </c>
    </row>
    <row r="18" spans="1:3" ht="15">
      <c r="A18" s="85" t="s">
        <v>580</v>
      </c>
      <c r="B18" s="91" t="s">
        <v>224</v>
      </c>
      <c r="C18" s="85">
        <f>VLOOKUP(GroupVertices[[#This Row],[Vertex]],Vertices[],MATCH("ID",Vertices[[#Headers],[Vertex]:[Vertex Content Word Count]],0),FALSE)</f>
        <v>22</v>
      </c>
    </row>
    <row r="19" spans="1:3" ht="15">
      <c r="A19" s="85" t="s">
        <v>580</v>
      </c>
      <c r="B19" s="91" t="s">
        <v>234</v>
      </c>
      <c r="C19" s="85">
        <f>VLOOKUP(GroupVertices[[#This Row],[Vertex]],Vertices[],MATCH("ID",Vertices[[#Headers],[Vertex]:[Vertex Content Word Count]],0),FALSE)</f>
        <v>23</v>
      </c>
    </row>
    <row r="20" spans="1:3" ht="15">
      <c r="A20" s="85" t="s">
        <v>581</v>
      </c>
      <c r="B20" s="91" t="s">
        <v>221</v>
      </c>
      <c r="C20" s="85">
        <f>VLOOKUP(GroupVertices[[#This Row],[Vertex]],Vertices[],MATCH("ID",Vertices[[#Headers],[Vertex]:[Vertex Content Word Count]],0),FALSE)</f>
        <v>16</v>
      </c>
    </row>
    <row r="21" spans="1:3" ht="15">
      <c r="A21" s="85" t="s">
        <v>581</v>
      </c>
      <c r="B21" s="91" t="s">
        <v>232</v>
      </c>
      <c r="C21" s="85">
        <f>VLOOKUP(GroupVertices[[#This Row],[Vertex]],Vertices[],MATCH("ID",Vertices[[#Headers],[Vertex]:[Vertex Content Word Count]],0),FALSE)</f>
        <v>17</v>
      </c>
    </row>
    <row r="22" spans="1:3" ht="15">
      <c r="A22" s="85" t="s">
        <v>582</v>
      </c>
      <c r="B22" s="91" t="s">
        <v>213</v>
      </c>
      <c r="C22" s="85">
        <f>VLOOKUP(GroupVertices[[#This Row],[Vertex]],Vertices[],MATCH("ID",Vertices[[#Headers],[Vertex]:[Vertex Content Word Count]],0),FALSE)</f>
        <v>5</v>
      </c>
    </row>
    <row r="23" spans="1:3" ht="15">
      <c r="A23" s="85" t="s">
        <v>582</v>
      </c>
      <c r="B23" s="91" t="s">
        <v>229</v>
      </c>
      <c r="C23" s="85">
        <f>VLOOKUP(GroupVertices[[#This Row],[Vertex]],Vertices[],MATCH("ID",Vertices[[#Headers],[Vertex]:[Vertex Content Word Count]],0),FALSE)</f>
        <v>6</v>
      </c>
    </row>
    <row r="24" spans="1:3" ht="15">
      <c r="A24" s="85" t="s">
        <v>583</v>
      </c>
      <c r="B24" s="91" t="s">
        <v>217</v>
      </c>
      <c r="C24" s="85">
        <f>VLOOKUP(GroupVertices[[#This Row],[Vertex]],Vertices[],MATCH("ID",Vertices[[#Headers],[Vertex]:[Vertex Content Word Count]],0),FALSE)</f>
        <v>13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598</v>
      </c>
      <c r="B2" s="36" t="s">
        <v>537</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15</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15</v>
      </c>
      <c r="P2" s="39">
        <f>MIN(Vertices[PageRank])</f>
        <v>0.530829</v>
      </c>
      <c r="Q2" s="40">
        <f>COUNTIF(Vertices[PageRank],"&gt;= "&amp;P2)-COUNTIF(Vertices[PageRank],"&gt;="&amp;P3)</f>
        <v>1</v>
      </c>
      <c r="R2" s="39">
        <f>MIN(Vertices[Clustering Coefficient])</f>
        <v>0</v>
      </c>
      <c r="S2" s="45">
        <f>COUNTIF(Vertices[Clustering Coefficient],"&gt;= "&amp;R2)-COUNTIF(Vertices[Clustering Coefficient],"&gt;="&amp;R3)</f>
        <v>17</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0.07272727272727272</v>
      </c>
      <c r="G3" s="42">
        <f>COUNTIF(Vertices[In-Degree],"&gt;= "&amp;F3)-COUNTIF(Vertices[In-Degree],"&gt;="&amp;F4)</f>
        <v>0</v>
      </c>
      <c r="H3" s="41">
        <f aca="true" t="shared" si="3" ref="H3:H26">H2+($H$57-$H$2)/BinDivisor</f>
        <v>0.05454545454545454</v>
      </c>
      <c r="I3" s="42">
        <f>COUNTIF(Vertices[Out-Degree],"&gt;= "&amp;H3)-COUNTIF(Vertices[Out-Degree],"&gt;="&amp;H4)</f>
        <v>0</v>
      </c>
      <c r="J3" s="41">
        <f aca="true" t="shared" si="4" ref="J3:J26">J2+($J$57-$J$2)/BinDivisor</f>
        <v>0.36363636363636365</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0.0036975999999999997</v>
      </c>
      <c r="O3" s="42">
        <f>COUNTIF(Vertices[Eigenvector Centrality],"&gt;= "&amp;N3)-COUNTIF(Vertices[Eigenvector Centrality],"&gt;="&amp;N4)</f>
        <v>1</v>
      </c>
      <c r="P3" s="41">
        <f aca="true" t="shared" si="7" ref="P3:P26">P2+($P$57-$P$2)/BinDivisor</f>
        <v>0.5536821090909091</v>
      </c>
      <c r="Q3" s="42">
        <f>COUNTIF(Vertices[PageRank],"&gt;= "&amp;P3)-COUNTIF(Vertices[PageRank],"&gt;="&amp;P4)</f>
        <v>1</v>
      </c>
      <c r="R3" s="41">
        <f aca="true" t="shared" si="8" ref="R3:R26">R2+($R$57-$R$2)/BinDivisor</f>
        <v>0.015151515151515152</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23</v>
      </c>
      <c r="D4" s="34">
        <f t="shared" si="1"/>
        <v>0</v>
      </c>
      <c r="E4" s="3">
        <f>COUNTIF(Vertices[Degree],"&gt;= "&amp;D4)-COUNTIF(Vertices[Degree],"&gt;="&amp;D5)</f>
        <v>0</v>
      </c>
      <c r="F4" s="39">
        <f t="shared" si="2"/>
        <v>0.14545454545454545</v>
      </c>
      <c r="G4" s="40">
        <f>COUNTIF(Vertices[In-Degree],"&gt;= "&amp;F4)-COUNTIF(Vertices[In-Degree],"&gt;="&amp;F5)</f>
        <v>0</v>
      </c>
      <c r="H4" s="39">
        <f t="shared" si="3"/>
        <v>0.10909090909090909</v>
      </c>
      <c r="I4" s="40">
        <f>COUNTIF(Vertices[Out-Degree],"&gt;= "&amp;H4)-COUNTIF(Vertices[Out-Degree],"&gt;="&amp;H5)</f>
        <v>0</v>
      </c>
      <c r="J4" s="39">
        <f t="shared" si="4"/>
        <v>0.7272727272727273</v>
      </c>
      <c r="K4" s="40">
        <f>COUNTIF(Vertices[Betweenness Centrality],"&gt;= "&amp;J4)-COUNTIF(Vertices[Betweenness Centrality],"&gt;="&amp;J5)</f>
        <v>0</v>
      </c>
      <c r="L4" s="39">
        <f t="shared" si="5"/>
        <v>0.03636363636363636</v>
      </c>
      <c r="M4" s="40">
        <f>COUNTIF(Vertices[Closeness Centrality],"&gt;= "&amp;L4)-COUNTIF(Vertices[Closeness Centrality],"&gt;="&amp;L5)</f>
        <v>1</v>
      </c>
      <c r="N4" s="39">
        <f t="shared" si="6"/>
        <v>0.007395199999999999</v>
      </c>
      <c r="O4" s="40">
        <f>COUNTIF(Vertices[Eigenvector Centrality],"&gt;= "&amp;N4)-COUNTIF(Vertices[Eigenvector Centrality],"&gt;="&amp;N5)</f>
        <v>0</v>
      </c>
      <c r="P4" s="39">
        <f t="shared" si="7"/>
        <v>0.5765352181818182</v>
      </c>
      <c r="Q4" s="40">
        <f>COUNTIF(Vertices[PageRank],"&gt;= "&amp;P4)-COUNTIF(Vertices[PageRank],"&gt;="&amp;P5)</f>
        <v>0</v>
      </c>
      <c r="R4" s="39">
        <f t="shared" si="8"/>
        <v>0.030303030303030304</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0.21818181818181817</v>
      </c>
      <c r="G5" s="42">
        <f>COUNTIF(Vertices[In-Degree],"&gt;= "&amp;F5)-COUNTIF(Vertices[In-Degree],"&gt;="&amp;F6)</f>
        <v>0</v>
      </c>
      <c r="H5" s="41">
        <f t="shared" si="3"/>
        <v>0.16363636363636364</v>
      </c>
      <c r="I5" s="42">
        <f>COUNTIF(Vertices[Out-Degree],"&gt;= "&amp;H5)-COUNTIF(Vertices[Out-Degree],"&gt;="&amp;H6)</f>
        <v>0</v>
      </c>
      <c r="J5" s="41">
        <f t="shared" si="4"/>
        <v>1.0909090909090908</v>
      </c>
      <c r="K5" s="42">
        <f>COUNTIF(Vertices[Betweenness Centrality],"&gt;= "&amp;J5)-COUNTIF(Vertices[Betweenness Centrality],"&gt;="&amp;J6)</f>
        <v>0</v>
      </c>
      <c r="L5" s="41">
        <f t="shared" si="5"/>
        <v>0.05454545454545454</v>
      </c>
      <c r="M5" s="42">
        <f>COUNTIF(Vertices[Closeness Centrality],"&gt;= "&amp;L5)-COUNTIF(Vertices[Closeness Centrality],"&gt;="&amp;L6)</f>
        <v>3</v>
      </c>
      <c r="N5" s="41">
        <f t="shared" si="6"/>
        <v>0.0110928</v>
      </c>
      <c r="O5" s="42">
        <f>COUNTIF(Vertices[Eigenvector Centrality],"&gt;= "&amp;N5)-COUNTIF(Vertices[Eigenvector Centrality],"&gt;="&amp;N6)</f>
        <v>0</v>
      </c>
      <c r="P5" s="41">
        <f t="shared" si="7"/>
        <v>0.5993883272727273</v>
      </c>
      <c r="Q5" s="42">
        <f>COUNTIF(Vertices[PageRank],"&gt;= "&amp;P5)-COUNTIF(Vertices[PageRank],"&gt;="&amp;P6)</f>
        <v>0</v>
      </c>
      <c r="R5" s="41">
        <f t="shared" si="8"/>
        <v>0.045454545454545456</v>
      </c>
      <c r="S5" s="46">
        <f>COUNTIF(Vertices[Clustering Coefficient],"&gt;= "&amp;R5)-COUNTIF(Vertices[Clustering Coefficient],"&gt;="&amp;R6)</f>
        <v>0</v>
      </c>
      <c r="T5" s="41" t="e">
        <f ca="1" t="shared" si="9"/>
        <v>#REF!</v>
      </c>
      <c r="U5" s="42" t="e">
        <f ca="1" t="shared" si="0"/>
        <v>#REF!</v>
      </c>
    </row>
    <row r="6" spans="1:21" ht="15">
      <c r="A6" s="36" t="s">
        <v>148</v>
      </c>
      <c r="B6" s="36">
        <v>27</v>
      </c>
      <c r="D6" s="34">
        <f t="shared" si="1"/>
        <v>0</v>
      </c>
      <c r="E6" s="3">
        <f>COUNTIF(Vertices[Degree],"&gt;= "&amp;D6)-COUNTIF(Vertices[Degree],"&gt;="&amp;D7)</f>
        <v>0</v>
      </c>
      <c r="F6" s="39">
        <f t="shared" si="2"/>
        <v>0.2909090909090909</v>
      </c>
      <c r="G6" s="40">
        <f>COUNTIF(Vertices[In-Degree],"&gt;= "&amp;F6)-COUNTIF(Vertices[In-Degree],"&gt;="&amp;F7)</f>
        <v>0</v>
      </c>
      <c r="H6" s="39">
        <f t="shared" si="3"/>
        <v>0.21818181818181817</v>
      </c>
      <c r="I6" s="40">
        <f>COUNTIF(Vertices[Out-Degree],"&gt;= "&amp;H6)-COUNTIF(Vertices[Out-Degree],"&gt;="&amp;H7)</f>
        <v>0</v>
      </c>
      <c r="J6" s="39">
        <f t="shared" si="4"/>
        <v>1.4545454545454546</v>
      </c>
      <c r="K6" s="40">
        <f>COUNTIF(Vertices[Betweenness Centrality],"&gt;= "&amp;J6)-COUNTIF(Vertices[Betweenness Centrality],"&gt;="&amp;J7)</f>
        <v>0</v>
      </c>
      <c r="L6" s="39">
        <f t="shared" si="5"/>
        <v>0.07272727272727272</v>
      </c>
      <c r="M6" s="40">
        <f>COUNTIF(Vertices[Closeness Centrality],"&gt;= "&amp;L6)-COUNTIF(Vertices[Closeness Centrality],"&gt;="&amp;L7)</f>
        <v>3</v>
      </c>
      <c r="N6" s="39">
        <f t="shared" si="6"/>
        <v>0.014790399999999999</v>
      </c>
      <c r="O6" s="40">
        <f>COUNTIF(Vertices[Eigenvector Centrality],"&gt;= "&amp;N6)-COUNTIF(Vertices[Eigenvector Centrality],"&gt;="&amp;N7)</f>
        <v>0</v>
      </c>
      <c r="P6" s="39">
        <f t="shared" si="7"/>
        <v>0.6222414363636364</v>
      </c>
      <c r="Q6" s="40">
        <f>COUNTIF(Vertices[PageRank],"&gt;= "&amp;P6)-COUNTIF(Vertices[PageRank],"&gt;="&amp;P7)</f>
        <v>0</v>
      </c>
      <c r="R6" s="39">
        <f t="shared" si="8"/>
        <v>0.06060606060606061</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0.36363636363636365</v>
      </c>
      <c r="G7" s="42">
        <f>COUNTIF(Vertices[In-Degree],"&gt;= "&amp;F7)-COUNTIF(Vertices[In-Degree],"&gt;="&amp;F8)</f>
        <v>0</v>
      </c>
      <c r="H7" s="41">
        <f t="shared" si="3"/>
        <v>0.2727272727272727</v>
      </c>
      <c r="I7" s="42">
        <f>COUNTIF(Vertices[Out-Degree],"&gt;= "&amp;H7)-COUNTIF(Vertices[Out-Degree],"&gt;="&amp;H8)</f>
        <v>0</v>
      </c>
      <c r="J7" s="41">
        <f t="shared" si="4"/>
        <v>1.8181818181818183</v>
      </c>
      <c r="K7" s="42">
        <f>COUNTIF(Vertices[Betweenness Centrality],"&gt;= "&amp;J7)-COUNTIF(Vertices[Betweenness Centrality],"&gt;="&amp;J8)</f>
        <v>2</v>
      </c>
      <c r="L7" s="41">
        <f t="shared" si="5"/>
        <v>0.09090909090909091</v>
      </c>
      <c r="M7" s="42">
        <f>COUNTIF(Vertices[Closeness Centrality],"&gt;= "&amp;L7)-COUNTIF(Vertices[Closeness Centrality],"&gt;="&amp;L8)</f>
        <v>1</v>
      </c>
      <c r="N7" s="41">
        <f t="shared" si="6"/>
        <v>0.018487999999999997</v>
      </c>
      <c r="O7" s="42">
        <f>COUNTIF(Vertices[Eigenvector Centrality],"&gt;= "&amp;N7)-COUNTIF(Vertices[Eigenvector Centrality],"&gt;="&amp;N8)</f>
        <v>0</v>
      </c>
      <c r="P7" s="41">
        <f t="shared" si="7"/>
        <v>0.6450945454545455</v>
      </c>
      <c r="Q7" s="42">
        <f>COUNTIF(Vertices[PageRank],"&gt;= "&amp;P7)-COUNTIF(Vertices[PageRank],"&gt;="&amp;P8)</f>
        <v>2</v>
      </c>
      <c r="R7" s="41">
        <f t="shared" si="8"/>
        <v>0.07575757575757576</v>
      </c>
      <c r="S7" s="46">
        <f>COUNTIF(Vertices[Clustering Coefficient],"&gt;= "&amp;R7)-COUNTIF(Vertices[Clustering Coefficient],"&gt;="&amp;R8)</f>
        <v>0</v>
      </c>
      <c r="T7" s="41" t="e">
        <f ca="1" t="shared" si="9"/>
        <v>#REF!</v>
      </c>
      <c r="U7" s="42" t="e">
        <f ca="1" t="shared" si="0"/>
        <v>#REF!</v>
      </c>
    </row>
    <row r="8" spans="1:21" ht="15">
      <c r="A8" s="36" t="s">
        <v>150</v>
      </c>
      <c r="B8" s="36">
        <v>29</v>
      </c>
      <c r="D8" s="34">
        <f t="shared" si="1"/>
        <v>0</v>
      </c>
      <c r="E8" s="3">
        <f>COUNTIF(Vertices[Degree],"&gt;= "&amp;D8)-COUNTIF(Vertices[Degree],"&gt;="&amp;D9)</f>
        <v>0</v>
      </c>
      <c r="F8" s="39">
        <f t="shared" si="2"/>
        <v>0.4363636363636364</v>
      </c>
      <c r="G8" s="40">
        <f>COUNTIF(Vertices[In-Degree],"&gt;= "&amp;F8)-COUNTIF(Vertices[In-Degree],"&gt;="&amp;F9)</f>
        <v>0</v>
      </c>
      <c r="H8" s="39">
        <f t="shared" si="3"/>
        <v>0.32727272727272727</v>
      </c>
      <c r="I8" s="40">
        <f>COUNTIF(Vertices[Out-Degree],"&gt;= "&amp;H8)-COUNTIF(Vertices[Out-Degree],"&gt;="&amp;H9)</f>
        <v>0</v>
      </c>
      <c r="J8" s="39">
        <f t="shared" si="4"/>
        <v>2.181818181818182</v>
      </c>
      <c r="K8" s="40">
        <f>COUNTIF(Vertices[Betweenness Centrality],"&gt;= "&amp;J8)-COUNTIF(Vertices[Betweenness Centrality],"&gt;="&amp;J9)</f>
        <v>0</v>
      </c>
      <c r="L8" s="39">
        <f t="shared" si="5"/>
        <v>0.1090909090909091</v>
      </c>
      <c r="M8" s="40">
        <f>COUNTIF(Vertices[Closeness Centrality],"&gt;= "&amp;L8)-COUNTIF(Vertices[Closeness Centrality],"&gt;="&amp;L9)</f>
        <v>3</v>
      </c>
      <c r="N8" s="39">
        <f t="shared" si="6"/>
        <v>0.022185599999999996</v>
      </c>
      <c r="O8" s="40">
        <f>COUNTIF(Vertices[Eigenvector Centrality],"&gt;= "&amp;N8)-COUNTIF(Vertices[Eigenvector Centrality],"&gt;="&amp;N9)</f>
        <v>0</v>
      </c>
      <c r="P8" s="39">
        <f t="shared" si="7"/>
        <v>0.6679476545454546</v>
      </c>
      <c r="Q8" s="40">
        <f>COUNTIF(Vertices[PageRank],"&gt;= "&amp;P8)-COUNTIF(Vertices[PageRank],"&gt;="&amp;P9)</f>
        <v>1</v>
      </c>
      <c r="R8" s="39">
        <f t="shared" si="8"/>
        <v>0.09090909090909091</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0.5090909090909091</v>
      </c>
      <c r="G9" s="42">
        <f>COUNTIF(Vertices[In-Degree],"&gt;= "&amp;F9)-COUNTIF(Vertices[In-Degree],"&gt;="&amp;F10)</f>
        <v>0</v>
      </c>
      <c r="H9" s="41">
        <f t="shared" si="3"/>
        <v>0.38181818181818183</v>
      </c>
      <c r="I9" s="42">
        <f>COUNTIF(Vertices[Out-Degree],"&gt;= "&amp;H9)-COUNTIF(Vertices[Out-Degree],"&gt;="&amp;H10)</f>
        <v>0</v>
      </c>
      <c r="J9" s="41">
        <f t="shared" si="4"/>
        <v>2.545454545454546</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0.025883199999999995</v>
      </c>
      <c r="O9" s="42">
        <f>COUNTIF(Vertices[Eigenvector Centrality],"&gt;= "&amp;N9)-COUNTIF(Vertices[Eigenvector Centrality],"&gt;="&amp;N10)</f>
        <v>1</v>
      </c>
      <c r="P9" s="41">
        <f t="shared" si="7"/>
        <v>0.6908007636363637</v>
      </c>
      <c r="Q9" s="42">
        <f>COUNTIF(Vertices[PageRank],"&gt;= "&amp;P9)-COUNTIF(Vertices[PageRank],"&gt;="&amp;P10)</f>
        <v>1</v>
      </c>
      <c r="R9" s="41">
        <f t="shared" si="8"/>
        <v>0.10606060606060606</v>
      </c>
      <c r="S9" s="46">
        <f>COUNTIF(Vertices[Clustering Coefficient],"&gt;= "&amp;R9)-COUNTIF(Vertices[Clustering Coefficient],"&gt;="&amp;R10)</f>
        <v>0</v>
      </c>
      <c r="T9" s="41" t="e">
        <f ca="1" t="shared" si="9"/>
        <v>#REF!</v>
      </c>
      <c r="U9" s="42" t="e">
        <f ca="1" t="shared" si="0"/>
        <v>#REF!</v>
      </c>
    </row>
    <row r="10" spans="1:21" ht="15">
      <c r="A10" s="36" t="s">
        <v>599</v>
      </c>
      <c r="B10" s="36">
        <v>3</v>
      </c>
      <c r="D10" s="34">
        <f t="shared" si="1"/>
        <v>0</v>
      </c>
      <c r="E10" s="3">
        <f>COUNTIF(Vertices[Degree],"&gt;= "&amp;D10)-COUNTIF(Vertices[Degree],"&gt;="&amp;D11)</f>
        <v>0</v>
      </c>
      <c r="F10" s="39">
        <f t="shared" si="2"/>
        <v>0.5818181818181819</v>
      </c>
      <c r="G10" s="40">
        <f>COUNTIF(Vertices[In-Degree],"&gt;= "&amp;F10)-COUNTIF(Vertices[In-Degree],"&gt;="&amp;F11)</f>
        <v>0</v>
      </c>
      <c r="H10" s="39">
        <f t="shared" si="3"/>
        <v>0.4363636363636364</v>
      </c>
      <c r="I10" s="40">
        <f>COUNTIF(Vertices[Out-Degree],"&gt;= "&amp;H10)-COUNTIF(Vertices[Out-Degree],"&gt;="&amp;H11)</f>
        <v>0</v>
      </c>
      <c r="J10" s="39">
        <f t="shared" si="4"/>
        <v>2.9090909090909096</v>
      </c>
      <c r="K10" s="40">
        <f>COUNTIF(Vertices[Betweenness Centrality],"&gt;= "&amp;J10)-COUNTIF(Vertices[Betweenness Centrality],"&gt;="&amp;J11)</f>
        <v>1</v>
      </c>
      <c r="L10" s="39">
        <f t="shared" si="5"/>
        <v>0.14545454545454548</v>
      </c>
      <c r="M10" s="40">
        <f>COUNTIF(Vertices[Closeness Centrality],"&gt;= "&amp;L10)-COUNTIF(Vertices[Closeness Centrality],"&gt;="&amp;L11)</f>
        <v>0</v>
      </c>
      <c r="N10" s="39">
        <f t="shared" si="6"/>
        <v>0.029580799999999994</v>
      </c>
      <c r="O10" s="40">
        <f>COUNTIF(Vertices[Eigenvector Centrality],"&gt;= "&amp;N10)-COUNTIF(Vertices[Eigenvector Centrality],"&gt;="&amp;N11)</f>
        <v>0</v>
      </c>
      <c r="P10" s="39">
        <f t="shared" si="7"/>
        <v>0.7136538727272728</v>
      </c>
      <c r="Q10" s="40">
        <f>COUNTIF(Vertices[PageRank],"&gt;= "&amp;P10)-COUNTIF(Vertices[PageRank],"&gt;="&amp;P11)</f>
        <v>0</v>
      </c>
      <c r="R10" s="39">
        <f t="shared" si="8"/>
        <v>0.12121212121212122</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0.6545454545454547</v>
      </c>
      <c r="G11" s="42">
        <f>COUNTIF(Vertices[In-Degree],"&gt;= "&amp;F11)-COUNTIF(Vertices[In-Degree],"&gt;="&amp;F12)</f>
        <v>0</v>
      </c>
      <c r="H11" s="41">
        <f t="shared" si="3"/>
        <v>0.49090909090909096</v>
      </c>
      <c r="I11" s="42">
        <f>COUNTIF(Vertices[Out-Degree],"&gt;= "&amp;H11)-COUNTIF(Vertices[Out-Degree],"&gt;="&amp;H12)</f>
        <v>0</v>
      </c>
      <c r="J11" s="41">
        <f t="shared" si="4"/>
        <v>3.2727272727272734</v>
      </c>
      <c r="K11" s="42">
        <f>COUNTIF(Vertices[Betweenness Centrality],"&gt;= "&amp;J11)-COUNTIF(Vertices[Betweenness Centrality],"&gt;="&amp;J12)</f>
        <v>0</v>
      </c>
      <c r="L11" s="41">
        <f t="shared" si="5"/>
        <v>0.16363636363636366</v>
      </c>
      <c r="M11" s="42">
        <f>COUNTIF(Vertices[Closeness Centrality],"&gt;= "&amp;L11)-COUNTIF(Vertices[Closeness Centrality],"&gt;="&amp;L12)</f>
        <v>1</v>
      </c>
      <c r="N11" s="41">
        <f t="shared" si="6"/>
        <v>0.03327839999999999</v>
      </c>
      <c r="O11" s="42">
        <f>COUNTIF(Vertices[Eigenvector Centrality],"&gt;= "&amp;N11)-COUNTIF(Vertices[Eigenvector Centrality],"&gt;="&amp;N12)</f>
        <v>0</v>
      </c>
      <c r="P11" s="41">
        <f t="shared" si="7"/>
        <v>0.7365069818181819</v>
      </c>
      <c r="Q11" s="42">
        <f>COUNTIF(Vertices[PageRank],"&gt;= "&amp;P11)-COUNTIF(Vertices[PageRank],"&gt;="&amp;P12)</f>
        <v>0</v>
      </c>
      <c r="R11" s="41">
        <f t="shared" si="8"/>
        <v>0.13636363636363635</v>
      </c>
      <c r="S11" s="46">
        <f>COUNTIF(Vertices[Clustering Coefficient],"&gt;= "&amp;R11)-COUNTIF(Vertices[Clustering Coefficient],"&gt;="&amp;R12)</f>
        <v>0</v>
      </c>
      <c r="T11" s="41" t="e">
        <f ca="1" t="shared" si="9"/>
        <v>#REF!</v>
      </c>
      <c r="U11" s="42" t="e">
        <f ca="1" t="shared" si="0"/>
        <v>#REF!</v>
      </c>
    </row>
    <row r="12" spans="1:21" ht="15">
      <c r="A12" s="36" t="s">
        <v>176</v>
      </c>
      <c r="B12" s="36">
        <v>6</v>
      </c>
      <c r="D12" s="34">
        <f t="shared" si="1"/>
        <v>0</v>
      </c>
      <c r="E12" s="3">
        <f>COUNTIF(Vertices[Degree],"&gt;= "&amp;D12)-COUNTIF(Vertices[Degree],"&gt;="&amp;D13)</f>
        <v>0</v>
      </c>
      <c r="F12" s="39">
        <f t="shared" si="2"/>
        <v>0.7272727272727274</v>
      </c>
      <c r="G12" s="40">
        <f>COUNTIF(Vertices[In-Degree],"&gt;= "&amp;F12)-COUNTIF(Vertices[In-Degree],"&gt;="&amp;F13)</f>
        <v>0</v>
      </c>
      <c r="H12" s="39">
        <f t="shared" si="3"/>
        <v>0.5454545454545455</v>
      </c>
      <c r="I12" s="40">
        <f>COUNTIF(Vertices[Out-Degree],"&gt;= "&amp;H12)-COUNTIF(Vertices[Out-Degree],"&gt;="&amp;H13)</f>
        <v>0</v>
      </c>
      <c r="J12" s="39">
        <f t="shared" si="4"/>
        <v>3.636363636363637</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0.036975999999999995</v>
      </c>
      <c r="O12" s="40">
        <f>COUNTIF(Vertices[Eigenvector Centrality],"&gt;= "&amp;N12)-COUNTIF(Vertices[Eigenvector Centrality],"&gt;="&amp;N13)</f>
        <v>0</v>
      </c>
      <c r="P12" s="39">
        <f t="shared" si="7"/>
        <v>0.759360090909091</v>
      </c>
      <c r="Q12" s="40">
        <f>COUNTIF(Vertices[PageRank],"&gt;= "&amp;P12)-COUNTIF(Vertices[PageRank],"&gt;="&amp;P13)</f>
        <v>0</v>
      </c>
      <c r="R12" s="39">
        <f t="shared" si="8"/>
        <v>0.1515151515151515</v>
      </c>
      <c r="S12" s="45">
        <f>COUNTIF(Vertices[Clustering Coefficient],"&gt;= "&amp;R12)-COUNTIF(Vertices[Clustering Coefficient],"&gt;="&amp;R13)</f>
        <v>0</v>
      </c>
      <c r="T12" s="39" t="e">
        <f ca="1" t="shared" si="9"/>
        <v>#REF!</v>
      </c>
      <c r="U12" s="40" t="e">
        <f ca="1" t="shared" si="0"/>
        <v>#REF!</v>
      </c>
    </row>
    <row r="13" spans="1:21" ht="15">
      <c r="A13" s="36" t="s">
        <v>235</v>
      </c>
      <c r="B13" s="36">
        <v>22</v>
      </c>
      <c r="D13" s="34">
        <f t="shared" si="1"/>
        <v>0</v>
      </c>
      <c r="E13" s="3">
        <f>COUNTIF(Vertices[Degree],"&gt;= "&amp;D13)-COUNTIF(Vertices[Degree],"&gt;="&amp;D14)</f>
        <v>0</v>
      </c>
      <c r="F13" s="41">
        <f t="shared" si="2"/>
        <v>0.8000000000000002</v>
      </c>
      <c r="G13" s="42">
        <f>COUNTIF(Vertices[In-Degree],"&gt;= "&amp;F13)-COUNTIF(Vertices[In-Degree],"&gt;="&amp;F14)</f>
        <v>0</v>
      </c>
      <c r="H13" s="41">
        <f t="shared" si="3"/>
        <v>0.6000000000000001</v>
      </c>
      <c r="I13" s="42">
        <f>COUNTIF(Vertices[Out-Degree],"&gt;= "&amp;H13)-COUNTIF(Vertices[Out-Degree],"&gt;="&amp;H14)</f>
        <v>0</v>
      </c>
      <c r="J13" s="41">
        <f t="shared" si="4"/>
        <v>4.000000000000001</v>
      </c>
      <c r="K13" s="42">
        <f>COUNTIF(Vertices[Betweenness Centrality],"&gt;= "&amp;J13)-COUNTIF(Vertices[Betweenness Centrality],"&gt;="&amp;J14)</f>
        <v>0</v>
      </c>
      <c r="L13" s="41">
        <f t="shared" si="5"/>
        <v>0.20000000000000004</v>
      </c>
      <c r="M13" s="42">
        <f>COUNTIF(Vertices[Closeness Centrality],"&gt;= "&amp;L13)-COUNTIF(Vertices[Closeness Centrality],"&gt;="&amp;L14)</f>
        <v>1</v>
      </c>
      <c r="N13" s="41">
        <f t="shared" si="6"/>
        <v>0.0406736</v>
      </c>
      <c r="O13" s="42">
        <f>COUNTIF(Vertices[Eigenvector Centrality],"&gt;= "&amp;N13)-COUNTIF(Vertices[Eigenvector Centrality],"&gt;="&amp;N14)</f>
        <v>0</v>
      </c>
      <c r="P13" s="41">
        <f t="shared" si="7"/>
        <v>0.7822132</v>
      </c>
      <c r="Q13" s="42">
        <f>COUNTIF(Vertices[PageRank],"&gt;= "&amp;P13)-COUNTIF(Vertices[PageRank],"&gt;="&amp;P14)</f>
        <v>0</v>
      </c>
      <c r="R13" s="41">
        <f t="shared" si="8"/>
        <v>0.16666666666666663</v>
      </c>
      <c r="S13" s="46">
        <f>COUNTIF(Vertices[Clustering Coefficient],"&gt;= "&amp;R13)-COUNTIF(Vertices[Clustering Coefficient],"&gt;="&amp;R14)</f>
        <v>1</v>
      </c>
      <c r="T13" s="41" t="e">
        <f ca="1" t="shared" si="9"/>
        <v>#REF!</v>
      </c>
      <c r="U13" s="42" t="e">
        <f ca="1" t="shared" si="0"/>
        <v>#REF!</v>
      </c>
    </row>
    <row r="14" spans="1:21" ht="15">
      <c r="A14" s="36" t="s">
        <v>236</v>
      </c>
      <c r="B14" s="36">
        <v>1</v>
      </c>
      <c r="D14" s="34">
        <f t="shared" si="1"/>
        <v>0</v>
      </c>
      <c r="E14" s="3">
        <f>COUNTIF(Vertices[Degree],"&gt;= "&amp;D14)-COUNTIF(Vertices[Degree],"&gt;="&amp;D15)</f>
        <v>0</v>
      </c>
      <c r="F14" s="39">
        <f t="shared" si="2"/>
        <v>0.8727272727272729</v>
      </c>
      <c r="G14" s="40">
        <f>COUNTIF(Vertices[In-Degree],"&gt;= "&amp;F14)-COUNTIF(Vertices[In-Degree],"&gt;="&amp;F15)</f>
        <v>0</v>
      </c>
      <c r="H14" s="39">
        <f t="shared" si="3"/>
        <v>0.6545454545454547</v>
      </c>
      <c r="I14" s="40">
        <f>COUNTIF(Vertices[Out-Degree],"&gt;= "&amp;H14)-COUNTIF(Vertices[Out-Degree],"&gt;="&amp;H15)</f>
        <v>0</v>
      </c>
      <c r="J14" s="39">
        <f t="shared" si="4"/>
        <v>4.363636363636364</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0.0443712</v>
      </c>
      <c r="O14" s="40">
        <f>COUNTIF(Vertices[Eigenvector Centrality],"&gt;= "&amp;N14)-COUNTIF(Vertices[Eigenvector Centrality],"&gt;="&amp;N15)</f>
        <v>0</v>
      </c>
      <c r="P14" s="39">
        <f t="shared" si="7"/>
        <v>0.8050663090909091</v>
      </c>
      <c r="Q14" s="40">
        <f>COUNTIF(Vertices[PageRank],"&gt;= "&amp;P14)-COUNTIF(Vertices[PageRank],"&gt;="&amp;P15)</f>
        <v>0</v>
      </c>
      <c r="R14" s="39">
        <f t="shared" si="8"/>
        <v>0.18181818181818177</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0.9454545454545457</v>
      </c>
      <c r="G15" s="42">
        <f>COUNTIF(Vertices[In-Degree],"&gt;= "&amp;F15)-COUNTIF(Vertices[In-Degree],"&gt;="&amp;F16)</f>
        <v>10</v>
      </c>
      <c r="H15" s="41">
        <f t="shared" si="3"/>
        <v>0.7090909090909092</v>
      </c>
      <c r="I15" s="42">
        <f>COUNTIF(Vertices[Out-Degree],"&gt;= "&amp;H15)-COUNTIF(Vertices[Out-Degree],"&gt;="&amp;H16)</f>
        <v>0</v>
      </c>
      <c r="J15" s="41">
        <f t="shared" si="4"/>
        <v>4.7272727272727275</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0.0480688</v>
      </c>
      <c r="O15" s="42">
        <f>COUNTIF(Vertices[Eigenvector Centrality],"&gt;= "&amp;N15)-COUNTIF(Vertices[Eigenvector Centrality],"&gt;="&amp;N16)</f>
        <v>0</v>
      </c>
      <c r="P15" s="41">
        <f t="shared" si="7"/>
        <v>0.8279194181818182</v>
      </c>
      <c r="Q15" s="42">
        <f>COUNTIF(Vertices[PageRank],"&gt;= "&amp;P15)-COUNTIF(Vertices[PageRank],"&gt;="&amp;P16)</f>
        <v>0</v>
      </c>
      <c r="R15" s="41">
        <f t="shared" si="8"/>
        <v>0.1969696969696969</v>
      </c>
      <c r="S15" s="46">
        <f>COUNTIF(Vertices[Clustering Coefficient],"&gt;= "&amp;R15)-COUNTIF(Vertices[Clustering Coefficient],"&gt;="&amp;R16)</f>
        <v>0</v>
      </c>
      <c r="T15" s="41" t="e">
        <f ca="1" t="shared" si="9"/>
        <v>#REF!</v>
      </c>
      <c r="U15" s="42" t="e">
        <f ca="1" t="shared" si="0"/>
        <v>#REF!</v>
      </c>
    </row>
    <row r="16" spans="1:21" ht="15">
      <c r="A16" s="36" t="s">
        <v>151</v>
      </c>
      <c r="B16" s="36">
        <v>6</v>
      </c>
      <c r="D16" s="34">
        <f t="shared" si="1"/>
        <v>0</v>
      </c>
      <c r="E16" s="3">
        <f>COUNTIF(Vertices[Degree],"&gt;= "&amp;D16)-COUNTIF(Vertices[Degree],"&gt;="&amp;D17)</f>
        <v>0</v>
      </c>
      <c r="F16" s="39">
        <f t="shared" si="2"/>
        <v>1.0181818181818183</v>
      </c>
      <c r="G16" s="40">
        <f>COUNTIF(Vertices[In-Degree],"&gt;= "&amp;F16)-COUNTIF(Vertices[In-Degree],"&gt;="&amp;F17)</f>
        <v>0</v>
      </c>
      <c r="H16" s="39">
        <f t="shared" si="3"/>
        <v>0.7636363636363638</v>
      </c>
      <c r="I16" s="40">
        <f>COUNTIF(Vertices[Out-Degree],"&gt;= "&amp;H16)-COUNTIF(Vertices[Out-Degree],"&gt;="&amp;H17)</f>
        <v>0</v>
      </c>
      <c r="J16" s="39">
        <f t="shared" si="4"/>
        <v>5.090909090909091</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0.051766400000000004</v>
      </c>
      <c r="O16" s="40">
        <f>COUNTIF(Vertices[Eigenvector Centrality],"&gt;= "&amp;N16)-COUNTIF(Vertices[Eigenvector Centrality],"&gt;="&amp;N17)</f>
        <v>0</v>
      </c>
      <c r="P16" s="39">
        <f t="shared" si="7"/>
        <v>0.8507725272727273</v>
      </c>
      <c r="Q16" s="40">
        <f>COUNTIF(Vertices[PageRank],"&gt;= "&amp;P16)-COUNTIF(Vertices[PageRank],"&gt;="&amp;P17)</f>
        <v>0</v>
      </c>
      <c r="R16" s="39">
        <f t="shared" si="8"/>
        <v>0.21212121212121204</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1.090909090909091</v>
      </c>
      <c r="G17" s="42">
        <f>COUNTIF(Vertices[In-Degree],"&gt;= "&amp;F17)-COUNTIF(Vertices[In-Degree],"&gt;="&amp;F18)</f>
        <v>0</v>
      </c>
      <c r="H17" s="41">
        <f t="shared" si="3"/>
        <v>0.8181818181818183</v>
      </c>
      <c r="I17" s="42">
        <f>COUNTIF(Vertices[Out-Degree],"&gt;= "&amp;H17)-COUNTIF(Vertices[Out-Degree],"&gt;="&amp;H18)</f>
        <v>0</v>
      </c>
      <c r="J17" s="41">
        <f t="shared" si="4"/>
        <v>5.454545454545454</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0.055464000000000006</v>
      </c>
      <c r="O17" s="42">
        <f>COUNTIF(Vertices[Eigenvector Centrality],"&gt;= "&amp;N17)-COUNTIF(Vertices[Eigenvector Centrality],"&gt;="&amp;N18)</f>
        <v>0</v>
      </c>
      <c r="P17" s="41">
        <f t="shared" si="7"/>
        <v>0.8736256363636364</v>
      </c>
      <c r="Q17" s="42">
        <f>COUNTIF(Vertices[PageRank],"&gt;= "&amp;P17)-COUNTIF(Vertices[PageRank],"&gt;="&amp;P18)</f>
        <v>2</v>
      </c>
      <c r="R17" s="41">
        <f t="shared" si="8"/>
        <v>0.22727272727272718</v>
      </c>
      <c r="S17" s="46">
        <f>COUNTIF(Vertices[Clustering Coefficient],"&gt;= "&amp;R17)-COUNTIF(Vertices[Clustering Coefficient],"&gt;="&amp;R18)</f>
        <v>0</v>
      </c>
      <c r="T17" s="41" t="e">
        <f ca="1" t="shared" si="9"/>
        <v>#REF!</v>
      </c>
      <c r="U17" s="42" t="e">
        <f ca="1" t="shared" si="0"/>
        <v>#REF!</v>
      </c>
    </row>
    <row r="18" spans="1:21" ht="15">
      <c r="A18" s="36" t="s">
        <v>170</v>
      </c>
      <c r="B18" s="36">
        <v>0.09523809523809523</v>
      </c>
      <c r="D18" s="34">
        <f t="shared" si="1"/>
        <v>0</v>
      </c>
      <c r="E18" s="3">
        <f>COUNTIF(Vertices[Degree],"&gt;= "&amp;D18)-COUNTIF(Vertices[Degree],"&gt;="&amp;D19)</f>
        <v>0</v>
      </c>
      <c r="F18" s="39">
        <f t="shared" si="2"/>
        <v>1.1636363636363638</v>
      </c>
      <c r="G18" s="40">
        <f>COUNTIF(Vertices[In-Degree],"&gt;= "&amp;F18)-COUNTIF(Vertices[In-Degree],"&gt;="&amp;F19)</f>
        <v>0</v>
      </c>
      <c r="H18" s="39">
        <f t="shared" si="3"/>
        <v>0.8727272727272729</v>
      </c>
      <c r="I18" s="40">
        <f>COUNTIF(Vertices[Out-Degree],"&gt;= "&amp;H18)-COUNTIF(Vertices[Out-Degree],"&gt;="&amp;H19)</f>
        <v>0</v>
      </c>
      <c r="J18" s="39">
        <f t="shared" si="4"/>
        <v>5.8181818181818175</v>
      </c>
      <c r="K18" s="40">
        <f>COUNTIF(Vertices[Betweenness Centrality],"&gt;= "&amp;J18)-COUNTIF(Vertices[Betweenness Centrality],"&gt;="&amp;J19)</f>
        <v>1</v>
      </c>
      <c r="L18" s="39">
        <f t="shared" si="5"/>
        <v>0.29090909090909095</v>
      </c>
      <c r="M18" s="40">
        <f>COUNTIF(Vertices[Closeness Centrality],"&gt;= "&amp;L18)-COUNTIF(Vertices[Closeness Centrality],"&gt;="&amp;L19)</f>
        <v>0</v>
      </c>
      <c r="N18" s="39">
        <f t="shared" si="6"/>
        <v>0.05916160000000001</v>
      </c>
      <c r="O18" s="40">
        <f>COUNTIF(Vertices[Eigenvector Centrality],"&gt;= "&amp;N18)-COUNTIF(Vertices[Eigenvector Centrality],"&gt;="&amp;N19)</f>
        <v>0</v>
      </c>
      <c r="P18" s="39">
        <f t="shared" si="7"/>
        <v>0.8964787454545455</v>
      </c>
      <c r="Q18" s="40">
        <f>COUNTIF(Vertices[PageRank],"&gt;= "&amp;P18)-COUNTIF(Vertices[PageRank],"&gt;="&amp;P19)</f>
        <v>0</v>
      </c>
      <c r="R18" s="39">
        <f t="shared" si="8"/>
        <v>0.24242424242424232</v>
      </c>
      <c r="S18" s="45">
        <f>COUNTIF(Vertices[Clustering Coefficient],"&gt;= "&amp;R18)-COUNTIF(Vertices[Clustering Coefficient],"&gt;="&amp;R19)</f>
        <v>0</v>
      </c>
      <c r="T18" s="39" t="e">
        <f ca="1" t="shared" si="9"/>
        <v>#REF!</v>
      </c>
      <c r="U18" s="40" t="e">
        <f ca="1" t="shared" si="0"/>
        <v>#REF!</v>
      </c>
    </row>
    <row r="19" spans="1:21" ht="15">
      <c r="A19" s="36" t="s">
        <v>171</v>
      </c>
      <c r="B19" s="36">
        <v>0.17391304347826086</v>
      </c>
      <c r="D19" s="34">
        <f t="shared" si="1"/>
        <v>0</v>
      </c>
      <c r="E19" s="3">
        <f>COUNTIF(Vertices[Degree],"&gt;= "&amp;D19)-COUNTIF(Vertices[Degree],"&gt;="&amp;D20)</f>
        <v>0</v>
      </c>
      <c r="F19" s="41">
        <f t="shared" si="2"/>
        <v>1.2363636363636366</v>
      </c>
      <c r="G19" s="42">
        <f>COUNTIF(Vertices[In-Degree],"&gt;= "&amp;F19)-COUNTIF(Vertices[In-Degree],"&gt;="&amp;F20)</f>
        <v>0</v>
      </c>
      <c r="H19" s="41">
        <f t="shared" si="3"/>
        <v>0.9272727272727275</v>
      </c>
      <c r="I19" s="42">
        <f>COUNTIF(Vertices[Out-Degree],"&gt;= "&amp;H19)-COUNTIF(Vertices[Out-Degree],"&gt;="&amp;H20)</f>
        <v>0</v>
      </c>
      <c r="J19" s="41">
        <f t="shared" si="4"/>
        <v>6.181818181818181</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0.0628592</v>
      </c>
      <c r="O19" s="42">
        <f>COUNTIF(Vertices[Eigenvector Centrality],"&gt;= "&amp;N19)-COUNTIF(Vertices[Eigenvector Centrality],"&gt;="&amp;N20)</f>
        <v>0</v>
      </c>
      <c r="P19" s="41">
        <f t="shared" si="7"/>
        <v>0.9193318545454546</v>
      </c>
      <c r="Q19" s="42">
        <f>COUNTIF(Vertices[PageRank],"&gt;= "&amp;P19)-COUNTIF(Vertices[PageRank],"&gt;="&amp;P20)</f>
        <v>1</v>
      </c>
      <c r="R19" s="41">
        <f t="shared" si="8"/>
        <v>0.25757575757575746</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1.3090909090909093</v>
      </c>
      <c r="G20" s="40">
        <f>COUNTIF(Vertices[In-Degree],"&gt;= "&amp;F20)-COUNTIF(Vertices[In-Degree],"&gt;="&amp;F21)</f>
        <v>0</v>
      </c>
      <c r="H20" s="39">
        <f t="shared" si="3"/>
        <v>0.981818181818182</v>
      </c>
      <c r="I20" s="40">
        <f>COUNTIF(Vertices[Out-Degree],"&gt;= "&amp;H20)-COUNTIF(Vertices[Out-Degree],"&gt;="&amp;H21)</f>
        <v>7</v>
      </c>
      <c r="J20" s="39">
        <f t="shared" si="4"/>
        <v>6.545454545454544</v>
      </c>
      <c r="K20" s="40">
        <f>COUNTIF(Vertices[Betweenness Centrality],"&gt;= "&amp;J20)-COUNTIF(Vertices[Betweenness Centrality],"&gt;="&amp;J21)</f>
        <v>0</v>
      </c>
      <c r="L20" s="39">
        <f t="shared" si="5"/>
        <v>0.3272727272727273</v>
      </c>
      <c r="M20" s="40">
        <f>COUNTIF(Vertices[Closeness Centrality],"&gt;= "&amp;L20)-COUNTIF(Vertices[Closeness Centrality],"&gt;="&amp;L21)</f>
        <v>2</v>
      </c>
      <c r="N20" s="39">
        <f t="shared" si="6"/>
        <v>0.0665568</v>
      </c>
      <c r="O20" s="40">
        <f>COUNTIF(Vertices[Eigenvector Centrality],"&gt;= "&amp;N20)-COUNTIF(Vertices[Eigenvector Centrality],"&gt;="&amp;N21)</f>
        <v>0</v>
      </c>
      <c r="P20" s="39">
        <f t="shared" si="7"/>
        <v>0.9421849636363637</v>
      </c>
      <c r="Q20" s="40">
        <f>COUNTIF(Vertices[PageRank],"&gt;= "&amp;P20)-COUNTIF(Vertices[PageRank],"&gt;="&amp;P21)</f>
        <v>0</v>
      </c>
      <c r="R20" s="39">
        <f t="shared" si="8"/>
        <v>0.2727272727272726</v>
      </c>
      <c r="S20" s="45">
        <f>COUNTIF(Vertices[Clustering Coefficient],"&gt;= "&amp;R20)-COUNTIF(Vertices[Clustering Coefficient],"&gt;="&amp;R21)</f>
        <v>0</v>
      </c>
      <c r="T20" s="39" t="e">
        <f ca="1" t="shared" si="9"/>
        <v>#REF!</v>
      </c>
      <c r="U20" s="40" t="e">
        <f ca="1" t="shared" si="0"/>
        <v>#REF!</v>
      </c>
    </row>
    <row r="21" spans="1:21" ht="15">
      <c r="A21" s="36" t="s">
        <v>152</v>
      </c>
      <c r="B21" s="36">
        <v>7</v>
      </c>
      <c r="D21" s="34">
        <f t="shared" si="1"/>
        <v>0</v>
      </c>
      <c r="E21" s="3">
        <f>COUNTIF(Vertices[Degree],"&gt;= "&amp;D21)-COUNTIF(Vertices[Degree],"&gt;="&amp;D22)</f>
        <v>0</v>
      </c>
      <c r="F21" s="41">
        <f t="shared" si="2"/>
        <v>1.381818181818182</v>
      </c>
      <c r="G21" s="42">
        <f>COUNTIF(Vertices[In-Degree],"&gt;= "&amp;F21)-COUNTIF(Vertices[In-Degree],"&gt;="&amp;F22)</f>
        <v>0</v>
      </c>
      <c r="H21" s="41">
        <f t="shared" si="3"/>
        <v>1.0363636363636366</v>
      </c>
      <c r="I21" s="42">
        <f>COUNTIF(Vertices[Out-Degree],"&gt;= "&amp;H21)-COUNTIF(Vertices[Out-Degree],"&gt;="&amp;H22)</f>
        <v>0</v>
      </c>
      <c r="J21" s="41">
        <f t="shared" si="4"/>
        <v>6.909090909090907</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0.0702544</v>
      </c>
      <c r="O21" s="42">
        <f>COUNTIF(Vertices[Eigenvector Centrality],"&gt;= "&amp;N21)-COUNTIF(Vertices[Eigenvector Centrality],"&gt;="&amp;N22)</f>
        <v>0</v>
      </c>
      <c r="P21" s="41">
        <f t="shared" si="7"/>
        <v>0.9650380727272728</v>
      </c>
      <c r="Q21" s="42">
        <f>COUNTIF(Vertices[PageRank],"&gt;= "&amp;P21)-COUNTIF(Vertices[PageRank],"&gt;="&amp;P22)</f>
        <v>1</v>
      </c>
      <c r="R21" s="41">
        <f t="shared" si="8"/>
        <v>0.28787878787878773</v>
      </c>
      <c r="S21" s="46">
        <f>COUNTIF(Vertices[Clustering Coefficient],"&gt;= "&amp;R21)-COUNTIF(Vertices[Clustering Coefficient],"&gt;="&amp;R22)</f>
        <v>1</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1.4545454545454548</v>
      </c>
      <c r="G22" s="40">
        <f>COUNTIF(Vertices[In-Degree],"&gt;= "&amp;F22)-COUNTIF(Vertices[In-Degree],"&gt;="&amp;F23)</f>
        <v>0</v>
      </c>
      <c r="H22" s="39">
        <f t="shared" si="3"/>
        <v>1.090909090909091</v>
      </c>
      <c r="I22" s="40">
        <f>COUNTIF(Vertices[Out-Degree],"&gt;= "&amp;H22)-COUNTIF(Vertices[Out-Degree],"&gt;="&amp;H23)</f>
        <v>0</v>
      </c>
      <c r="J22" s="39">
        <f t="shared" si="4"/>
        <v>7.272727272727271</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0.07395199999999999</v>
      </c>
      <c r="O22" s="40">
        <f>COUNTIF(Vertices[Eigenvector Centrality],"&gt;= "&amp;N22)-COUNTIF(Vertices[Eigenvector Centrality],"&gt;="&amp;N23)</f>
        <v>0</v>
      </c>
      <c r="P22" s="39">
        <f t="shared" si="7"/>
        <v>0.9878911818181819</v>
      </c>
      <c r="Q22" s="40">
        <f>COUNTIF(Vertices[PageRank],"&gt;= "&amp;P22)-COUNTIF(Vertices[PageRank],"&gt;="&amp;P23)</f>
        <v>5</v>
      </c>
      <c r="R22" s="39">
        <f t="shared" si="8"/>
        <v>0.30303030303030287</v>
      </c>
      <c r="S22" s="45">
        <f>COUNTIF(Vertices[Clustering Coefficient],"&gt;= "&amp;R22)-COUNTIF(Vertices[Clustering Coefficient],"&gt;="&amp;R23)</f>
        <v>0</v>
      </c>
      <c r="T22" s="39" t="e">
        <f ca="1" t="shared" si="9"/>
        <v>#REF!</v>
      </c>
      <c r="U22" s="40" t="e">
        <f ca="1" t="shared" si="0"/>
        <v>#REF!</v>
      </c>
    </row>
    <row r="23" spans="1:21" ht="15">
      <c r="A23" s="36" t="s">
        <v>154</v>
      </c>
      <c r="B23" s="36">
        <v>8</v>
      </c>
      <c r="D23" s="34">
        <f t="shared" si="1"/>
        <v>0</v>
      </c>
      <c r="E23" s="3">
        <f>COUNTIF(Vertices[Degree],"&gt;= "&amp;D23)-COUNTIF(Vertices[Degree],"&gt;="&amp;D24)</f>
        <v>0</v>
      </c>
      <c r="F23" s="41">
        <f t="shared" si="2"/>
        <v>1.5272727272727276</v>
      </c>
      <c r="G23" s="42">
        <f>COUNTIF(Vertices[In-Degree],"&gt;= "&amp;F23)-COUNTIF(Vertices[In-Degree],"&gt;="&amp;F24)</f>
        <v>0</v>
      </c>
      <c r="H23" s="41">
        <f t="shared" si="3"/>
        <v>1.1454545454545455</v>
      </c>
      <c r="I23" s="42">
        <f>COUNTIF(Vertices[Out-Degree],"&gt;= "&amp;H23)-COUNTIF(Vertices[Out-Degree],"&gt;="&amp;H24)</f>
        <v>0</v>
      </c>
      <c r="J23" s="41">
        <f t="shared" si="4"/>
        <v>7.636363636363634</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0.07764959999999999</v>
      </c>
      <c r="O23" s="42">
        <f>COUNTIF(Vertices[Eigenvector Centrality],"&gt;= "&amp;N23)-COUNTIF(Vertices[Eigenvector Centrality],"&gt;="&amp;N24)</f>
        <v>0</v>
      </c>
      <c r="P23" s="41">
        <f t="shared" si="7"/>
        <v>1.010744290909091</v>
      </c>
      <c r="Q23" s="42">
        <f>COUNTIF(Vertices[PageRank],"&gt;= "&amp;P23)-COUNTIF(Vertices[PageRank],"&gt;="&amp;P24)</f>
        <v>0</v>
      </c>
      <c r="R23" s="41">
        <f t="shared" si="8"/>
        <v>0.318181818181818</v>
      </c>
      <c r="S23" s="46">
        <f>COUNTIF(Vertices[Clustering Coefficient],"&gt;= "&amp;R23)-COUNTIF(Vertices[Clustering Coefficient],"&gt;="&amp;R24)</f>
        <v>0</v>
      </c>
      <c r="T23" s="41" t="e">
        <f ca="1" t="shared" si="9"/>
        <v>#REF!</v>
      </c>
      <c r="U23" s="42" t="e">
        <f ca="1" t="shared" si="0"/>
        <v>#REF!</v>
      </c>
    </row>
    <row r="24" spans="1:21" ht="15">
      <c r="A24" s="36" t="s">
        <v>155</v>
      </c>
      <c r="B24" s="36">
        <v>15</v>
      </c>
      <c r="D24" s="34">
        <f t="shared" si="1"/>
        <v>0</v>
      </c>
      <c r="E24" s="3">
        <f>COUNTIF(Vertices[Degree],"&gt;= "&amp;D24)-COUNTIF(Vertices[Degree],"&gt;="&amp;D25)</f>
        <v>0</v>
      </c>
      <c r="F24" s="39">
        <f t="shared" si="2"/>
        <v>1.6000000000000003</v>
      </c>
      <c r="G24" s="40">
        <f>COUNTIF(Vertices[In-Degree],"&gt;= "&amp;F24)-COUNTIF(Vertices[In-Degree],"&gt;="&amp;F25)</f>
        <v>0</v>
      </c>
      <c r="H24" s="39">
        <f t="shared" si="3"/>
        <v>1.2</v>
      </c>
      <c r="I24" s="40">
        <f>COUNTIF(Vertices[Out-Degree],"&gt;= "&amp;H24)-COUNTIF(Vertices[Out-Degree],"&gt;="&amp;H25)</f>
        <v>0</v>
      </c>
      <c r="J24" s="39">
        <f t="shared" si="4"/>
        <v>7.999999999999997</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0.08134719999999998</v>
      </c>
      <c r="O24" s="40">
        <f>COUNTIF(Vertices[Eigenvector Centrality],"&gt;= "&amp;N24)-COUNTIF(Vertices[Eigenvector Centrality],"&gt;="&amp;N25)</f>
        <v>0</v>
      </c>
      <c r="P24" s="39">
        <f t="shared" si="7"/>
        <v>1.0335973999999999</v>
      </c>
      <c r="Q24" s="40">
        <f>COUNTIF(Vertices[PageRank],"&gt;= "&amp;P24)-COUNTIF(Vertices[PageRank],"&gt;="&amp;P25)</f>
        <v>1</v>
      </c>
      <c r="R24" s="39">
        <f t="shared" si="8"/>
        <v>0.33333333333333315</v>
      </c>
      <c r="S24" s="45">
        <f>COUNTIF(Vertices[Clustering Coefficient],"&gt;= "&amp;R24)-COUNTIF(Vertices[Clustering Coefficient],"&gt;="&amp;R25)</f>
        <v>1</v>
      </c>
      <c r="T24" s="39" t="e">
        <f ca="1" t="shared" si="9"/>
        <v>#REF!</v>
      </c>
      <c r="U24" s="40" t="e">
        <f ca="1" t="shared" si="0"/>
        <v>#REF!</v>
      </c>
    </row>
    <row r="25" spans="1:21" ht="15">
      <c r="A25" s="129"/>
      <c r="B25" s="129"/>
      <c r="D25" s="34">
        <f t="shared" si="1"/>
        <v>0</v>
      </c>
      <c r="E25" s="3">
        <f>COUNTIF(Vertices[Degree],"&gt;= "&amp;D25)-COUNTIF(Vertices[Degree],"&gt;="&amp;D26)</f>
        <v>0</v>
      </c>
      <c r="F25" s="41">
        <f t="shared" si="2"/>
        <v>1.672727272727273</v>
      </c>
      <c r="G25" s="42">
        <f>COUNTIF(Vertices[In-Degree],"&gt;= "&amp;F25)-COUNTIF(Vertices[In-Degree],"&gt;="&amp;F26)</f>
        <v>0</v>
      </c>
      <c r="H25" s="41">
        <f t="shared" si="3"/>
        <v>1.2545454545454544</v>
      </c>
      <c r="I25" s="42">
        <f>COUNTIF(Vertices[Out-Degree],"&gt;= "&amp;H25)-COUNTIF(Vertices[Out-Degree],"&gt;="&amp;H26)</f>
        <v>0</v>
      </c>
      <c r="J25" s="41">
        <f t="shared" si="4"/>
        <v>8.363636363636362</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0.08504479999999998</v>
      </c>
      <c r="O25" s="42">
        <f>COUNTIF(Vertices[Eigenvector Centrality],"&gt;= "&amp;N25)-COUNTIF(Vertices[Eigenvector Centrality],"&gt;="&amp;N26)</f>
        <v>0</v>
      </c>
      <c r="P25" s="41">
        <f t="shared" si="7"/>
        <v>1.0564505090909089</v>
      </c>
      <c r="Q25" s="42">
        <f>COUNTIF(Vertices[PageRank],"&gt;= "&amp;P25)-COUNTIF(Vertices[PageRank],"&gt;="&amp;P26)</f>
        <v>0</v>
      </c>
      <c r="R25" s="41">
        <f t="shared" si="8"/>
        <v>0.3484848484848483</v>
      </c>
      <c r="S25" s="46">
        <f>COUNTIF(Vertices[Clustering Coefficient],"&gt;= "&amp;R25)-COUNTIF(Vertices[Clustering Coefficient],"&gt;="&amp;R26)</f>
        <v>0</v>
      </c>
      <c r="T25" s="41" t="e">
        <f ca="1" t="shared" si="9"/>
        <v>#REF!</v>
      </c>
      <c r="U25" s="42" t="e">
        <f ca="1" t="shared" si="0"/>
        <v>#REF!</v>
      </c>
    </row>
    <row r="26" spans="1:21" ht="15">
      <c r="A26" s="36" t="s">
        <v>156</v>
      </c>
      <c r="B26" s="36">
        <v>4</v>
      </c>
      <c r="D26" s="34">
        <f t="shared" si="1"/>
        <v>0</v>
      </c>
      <c r="E26" s="3">
        <f>COUNTIF(Vertices[Degree],"&gt;= "&amp;D26)-COUNTIF(Vertices[Degree],"&gt;="&amp;D28)</f>
        <v>0</v>
      </c>
      <c r="F26" s="39">
        <f t="shared" si="2"/>
        <v>1.7454545454545458</v>
      </c>
      <c r="G26" s="40">
        <f>COUNTIF(Vertices[In-Degree],"&gt;= "&amp;F26)-COUNTIF(Vertices[In-Degree],"&gt;="&amp;F28)</f>
        <v>0</v>
      </c>
      <c r="H26" s="39">
        <f t="shared" si="3"/>
        <v>1.3090909090909089</v>
      </c>
      <c r="I26" s="40">
        <f>COUNTIF(Vertices[Out-Degree],"&gt;= "&amp;H26)-COUNTIF(Vertices[Out-Degree],"&gt;="&amp;H28)</f>
        <v>0</v>
      </c>
      <c r="J26" s="39">
        <f t="shared" si="4"/>
        <v>8.727272727272725</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0.08874239999999997</v>
      </c>
      <c r="O26" s="40">
        <f>COUNTIF(Vertices[Eigenvector Centrality],"&gt;= "&amp;N26)-COUNTIF(Vertices[Eigenvector Centrality],"&gt;="&amp;N28)</f>
        <v>0</v>
      </c>
      <c r="P26" s="39">
        <f t="shared" si="7"/>
        <v>1.0793036181818179</v>
      </c>
      <c r="Q26" s="40">
        <f>COUNTIF(Vertices[PageRank],"&gt;= "&amp;P26)-COUNTIF(Vertices[PageRank],"&gt;="&amp;P28)</f>
        <v>0</v>
      </c>
      <c r="R26" s="39">
        <f t="shared" si="8"/>
        <v>0.3636363636363634</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1.441441</v>
      </c>
      <c r="D27" s="34"/>
      <c r="E27" s="3">
        <f>COUNTIF(Vertices[Degree],"&gt;= "&amp;D27)-COUNTIF(Vertices[Degree],"&gt;="&amp;D28)</f>
        <v>0</v>
      </c>
      <c r="F27" s="78"/>
      <c r="G27" s="79">
        <f>COUNTIF(Vertices[In-Degree],"&gt;= "&amp;F27)-COUNTIF(Vertices[In-Degree],"&gt;="&amp;F28)</f>
        <v>-6</v>
      </c>
      <c r="H27" s="78"/>
      <c r="I27" s="79">
        <f>COUNTIF(Vertices[Out-Degree],"&gt;= "&amp;H27)-COUNTIF(Vertices[Out-Degree],"&gt;="&amp;H28)</f>
        <v>-9</v>
      </c>
      <c r="J27" s="78"/>
      <c r="K27" s="79">
        <f>COUNTIF(Vertices[Betweenness Centrality],"&gt;= "&amp;J27)-COUNTIF(Vertices[Betweenness Centrality],"&gt;="&amp;J28)</f>
        <v>-4</v>
      </c>
      <c r="L27" s="78"/>
      <c r="M27" s="79">
        <f>COUNTIF(Vertices[Closeness Centrality],"&gt;= "&amp;L27)-COUNTIF(Vertices[Closeness Centrality],"&gt;="&amp;L28)</f>
        <v>-7</v>
      </c>
      <c r="N27" s="78"/>
      <c r="O27" s="79">
        <f>COUNTIF(Vertices[Eigenvector Centrality],"&gt;= "&amp;N27)-COUNTIF(Vertices[Eigenvector Centrality],"&gt;="&amp;N28)</f>
        <v>-6</v>
      </c>
      <c r="P27" s="78"/>
      <c r="Q27" s="79">
        <f>COUNTIF(Vertices[Eigenvector Centrality],"&gt;= "&amp;P27)-COUNTIF(Vertices[Eigenvector Centrality],"&gt;="&amp;P28)</f>
        <v>0</v>
      </c>
      <c r="R27" s="78"/>
      <c r="S27" s="80">
        <f>COUNTIF(Vertices[Clustering Coefficient],"&gt;= "&amp;R27)-COUNTIF(Vertices[Clustering Coefficient],"&gt;="&amp;R28)</f>
        <v>-3</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1.8181818181818186</v>
      </c>
      <c r="G28" s="42">
        <f>COUNTIF(Vertices[In-Degree],"&gt;= "&amp;F28)-COUNTIF(Vertices[In-Degree],"&gt;="&amp;F40)</f>
        <v>0</v>
      </c>
      <c r="H28" s="41">
        <f>H26+($H$57-$H$2)/BinDivisor</f>
        <v>1.3636363636363633</v>
      </c>
      <c r="I28" s="42">
        <f>COUNTIF(Vertices[Out-Degree],"&gt;= "&amp;H28)-COUNTIF(Vertices[Out-Degree],"&gt;="&amp;H40)</f>
        <v>0</v>
      </c>
      <c r="J28" s="41">
        <f>J26+($J$57-$J$2)/BinDivisor</f>
        <v>9.090909090909088</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0.09243999999999997</v>
      </c>
      <c r="O28" s="42">
        <f>COUNTIF(Vertices[Eigenvector Centrality],"&gt;= "&amp;N28)-COUNTIF(Vertices[Eigenvector Centrality],"&gt;="&amp;N40)</f>
        <v>1</v>
      </c>
      <c r="P28" s="41">
        <f>P26+($P$57-$P$2)/BinDivisor</f>
        <v>1.1021567272727268</v>
      </c>
      <c r="Q28" s="42">
        <f>COUNTIF(Vertices[PageRank],"&gt;= "&amp;P28)-COUNTIF(Vertices[PageRank],"&gt;="&amp;P40)</f>
        <v>0</v>
      </c>
      <c r="R28" s="41">
        <f>R26+($R$57-$R$2)/BinDivisor</f>
        <v>0.37878787878787856</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0.045454545454545456</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600</v>
      </c>
      <c r="B30" s="36">
        <v>0.588288</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601</v>
      </c>
      <c r="B32" s="36" t="s">
        <v>602</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-6</v>
      </c>
      <c r="H38" s="78"/>
      <c r="I38" s="79">
        <f>COUNTIF(Vertices[Out-Degree],"&gt;= "&amp;H38)-COUNTIF(Vertices[Out-Degree],"&gt;="&amp;H40)</f>
        <v>-9</v>
      </c>
      <c r="J38" s="78"/>
      <c r="K38" s="79">
        <f>COUNTIF(Vertices[Betweenness Centrality],"&gt;= "&amp;J38)-COUNTIF(Vertices[Betweenness Centrality],"&gt;="&amp;J40)</f>
        <v>-4</v>
      </c>
      <c r="L38" s="78"/>
      <c r="M38" s="79">
        <f>COUNTIF(Vertices[Closeness Centrality],"&gt;= "&amp;L38)-COUNTIF(Vertices[Closeness Centrality],"&gt;="&amp;L40)</f>
        <v>-7</v>
      </c>
      <c r="N38" s="78"/>
      <c r="O38" s="79">
        <f>COUNTIF(Vertices[Eigenvector Centrality],"&gt;= "&amp;N38)-COUNTIF(Vertices[Eigenvector Centrality],"&gt;="&amp;N40)</f>
        <v>-5</v>
      </c>
      <c r="P38" s="78"/>
      <c r="Q38" s="79">
        <f>COUNTIF(Vertices[Eigenvector Centrality],"&gt;= "&amp;P38)-COUNTIF(Vertices[Eigenvector Centrality],"&gt;="&amp;P40)</f>
        <v>0</v>
      </c>
      <c r="R38" s="78"/>
      <c r="S38" s="80">
        <f>COUNTIF(Vertices[Clustering Coefficient],"&gt;= "&amp;R38)-COUNTIF(Vertices[Clustering Coefficient],"&gt;="&amp;R40)</f>
        <v>-3</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-6</v>
      </c>
      <c r="H39" s="78"/>
      <c r="I39" s="79">
        <f>COUNTIF(Vertices[Out-Degree],"&gt;= "&amp;H39)-COUNTIF(Vertices[Out-Degree],"&gt;="&amp;H40)</f>
        <v>-9</v>
      </c>
      <c r="J39" s="78"/>
      <c r="K39" s="79">
        <f>COUNTIF(Vertices[Betweenness Centrality],"&gt;= "&amp;J39)-COUNTIF(Vertices[Betweenness Centrality],"&gt;="&amp;J40)</f>
        <v>-4</v>
      </c>
      <c r="L39" s="78"/>
      <c r="M39" s="79">
        <f>COUNTIF(Vertices[Closeness Centrality],"&gt;= "&amp;L39)-COUNTIF(Vertices[Closeness Centrality],"&gt;="&amp;L40)</f>
        <v>-7</v>
      </c>
      <c r="N39" s="78"/>
      <c r="O39" s="79">
        <f>COUNTIF(Vertices[Eigenvector Centrality],"&gt;= "&amp;N39)-COUNTIF(Vertices[Eigenvector Centrality],"&gt;="&amp;N40)</f>
        <v>-5</v>
      </c>
      <c r="P39" s="78"/>
      <c r="Q39" s="79">
        <f>COUNTIF(Vertices[Eigenvector Centrality],"&gt;= "&amp;P39)-COUNTIF(Vertices[Eigenvector Centrality],"&gt;="&amp;P40)</f>
        <v>0</v>
      </c>
      <c r="R39" s="78"/>
      <c r="S39" s="80">
        <f>COUNTIF(Vertices[Clustering Coefficient],"&gt;= "&amp;R39)-COUNTIF(Vertices[Clustering Coefficient],"&gt;="&amp;R40)</f>
        <v>-3</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1.8909090909090913</v>
      </c>
      <c r="G40" s="40">
        <f>COUNTIF(Vertices[In-Degree],"&gt;= "&amp;F40)-COUNTIF(Vertices[In-Degree],"&gt;="&amp;F41)</f>
        <v>0</v>
      </c>
      <c r="H40" s="39">
        <f>H28+($H$57-$H$2)/BinDivisor</f>
        <v>1.4181818181818178</v>
      </c>
      <c r="I40" s="40">
        <f>COUNTIF(Vertices[Out-Degree],"&gt;= "&amp;H40)-COUNTIF(Vertices[Out-Degree],"&gt;="&amp;H41)</f>
        <v>0</v>
      </c>
      <c r="J40" s="39">
        <f>J28+($J$57-$J$2)/BinDivisor</f>
        <v>9.454545454545451</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0.09613759999999996</v>
      </c>
      <c r="O40" s="40">
        <f>COUNTIF(Vertices[Eigenvector Centrality],"&gt;= "&amp;N40)-COUNTIF(Vertices[Eigenvector Centrality],"&gt;="&amp;N41)</f>
        <v>0</v>
      </c>
      <c r="P40" s="39">
        <f>P28+($P$57-$P$2)/BinDivisor</f>
        <v>1.1250098363636358</v>
      </c>
      <c r="Q40" s="40">
        <f>COUNTIF(Vertices[PageRank],"&gt;= "&amp;P40)-COUNTIF(Vertices[PageRank],"&gt;="&amp;P41)</f>
        <v>1</v>
      </c>
      <c r="R40" s="39">
        <f>R28+($R$57-$R$2)/BinDivisor</f>
        <v>0.3939393939393937</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1.963636363636364</v>
      </c>
      <c r="G41" s="42">
        <f>COUNTIF(Vertices[In-Degree],"&gt;= "&amp;F41)-COUNTIF(Vertices[In-Degree],"&gt;="&amp;F42)</f>
        <v>1</v>
      </c>
      <c r="H41" s="41">
        <f aca="true" t="shared" si="12" ref="H41:H56">H40+($H$57-$H$2)/BinDivisor</f>
        <v>1.4727272727272722</v>
      </c>
      <c r="I41" s="42">
        <f>COUNTIF(Vertices[Out-Degree],"&gt;= "&amp;H41)-COUNTIF(Vertices[Out-Degree],"&gt;="&amp;H42)</f>
        <v>0</v>
      </c>
      <c r="J41" s="41">
        <f aca="true" t="shared" si="13" ref="J41:J56">J40+($J$57-$J$2)/BinDivisor</f>
        <v>9.818181818181815</v>
      </c>
      <c r="K41" s="42">
        <f>COUNTIF(Vertices[Betweenness Centrality],"&gt;= "&amp;J41)-COUNTIF(Vertices[Betweenness Centrality],"&gt;="&amp;J42)</f>
        <v>1</v>
      </c>
      <c r="L41" s="41">
        <f aca="true" t="shared" si="14" ref="L41:L56">L40+($L$57-$L$2)/BinDivisor</f>
        <v>0.490909090909091</v>
      </c>
      <c r="M41" s="42">
        <f>COUNTIF(Vertices[Closeness Centrality],"&gt;= "&amp;L41)-COUNTIF(Vertices[Closeness Centrality],"&gt;="&amp;L42)</f>
        <v>1</v>
      </c>
      <c r="N41" s="41">
        <f aca="true" t="shared" si="15" ref="N41:N56">N40+($N$57-$N$2)/BinDivisor</f>
        <v>0.09983519999999996</v>
      </c>
      <c r="O41" s="42">
        <f>COUNTIF(Vertices[Eigenvector Centrality],"&gt;= "&amp;N41)-COUNTIF(Vertices[Eigenvector Centrality],"&gt;="&amp;N42)</f>
        <v>0</v>
      </c>
      <c r="P41" s="41">
        <f aca="true" t="shared" si="16" ref="P41:P56">P40+($P$57-$P$2)/BinDivisor</f>
        <v>1.1478629454545448</v>
      </c>
      <c r="Q41" s="42">
        <f>COUNTIF(Vertices[PageRank],"&gt;= "&amp;P41)-COUNTIF(Vertices[PageRank],"&gt;="&amp;P42)</f>
        <v>1</v>
      </c>
      <c r="R41" s="41">
        <f aca="true" t="shared" si="17" ref="R41:R56">R40+($R$57-$R$2)/BinDivisor</f>
        <v>0.40909090909090884</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2.0363636363636366</v>
      </c>
      <c r="G42" s="40">
        <f>COUNTIF(Vertices[In-Degree],"&gt;= "&amp;F42)-COUNTIF(Vertices[In-Degree],"&gt;="&amp;F43)</f>
        <v>0</v>
      </c>
      <c r="H42" s="39">
        <f t="shared" si="12"/>
        <v>1.5272727272727267</v>
      </c>
      <c r="I42" s="40">
        <f>COUNTIF(Vertices[Out-Degree],"&gt;= "&amp;H42)-COUNTIF(Vertices[Out-Degree],"&gt;="&amp;H43)</f>
        <v>0</v>
      </c>
      <c r="J42" s="39">
        <f t="shared" si="13"/>
        <v>10.181818181818178</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0.10353279999999995</v>
      </c>
      <c r="O42" s="40">
        <f>COUNTIF(Vertices[Eigenvector Centrality],"&gt;= "&amp;N42)-COUNTIF(Vertices[Eigenvector Centrality],"&gt;="&amp;N43)</f>
        <v>0</v>
      </c>
      <c r="P42" s="39">
        <f t="shared" si="16"/>
        <v>1.1707160545454538</v>
      </c>
      <c r="Q42" s="40">
        <f>COUNTIF(Vertices[PageRank],"&gt;= "&amp;P42)-COUNTIF(Vertices[PageRank],"&gt;="&amp;P43)</f>
        <v>0</v>
      </c>
      <c r="R42" s="39">
        <f t="shared" si="17"/>
        <v>0.424242424242424</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2.1090909090909093</v>
      </c>
      <c r="G43" s="42">
        <f>COUNTIF(Vertices[In-Degree],"&gt;= "&amp;F43)-COUNTIF(Vertices[In-Degree],"&gt;="&amp;F44)</f>
        <v>0</v>
      </c>
      <c r="H43" s="41">
        <f t="shared" si="12"/>
        <v>1.5818181818181811</v>
      </c>
      <c r="I43" s="42">
        <f>COUNTIF(Vertices[Out-Degree],"&gt;= "&amp;H43)-COUNTIF(Vertices[Out-Degree],"&gt;="&amp;H44)</f>
        <v>0</v>
      </c>
      <c r="J43" s="41">
        <f t="shared" si="13"/>
        <v>10.545454545454541</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0.10723039999999995</v>
      </c>
      <c r="O43" s="42">
        <f>COUNTIF(Vertices[Eigenvector Centrality],"&gt;= "&amp;N43)-COUNTIF(Vertices[Eigenvector Centrality],"&gt;="&amp;N44)</f>
        <v>0</v>
      </c>
      <c r="P43" s="41">
        <f t="shared" si="16"/>
        <v>1.1935691636363628</v>
      </c>
      <c r="Q43" s="42">
        <f>COUNTIF(Vertices[PageRank],"&gt;= "&amp;P43)-COUNTIF(Vertices[PageRank],"&gt;="&amp;P44)</f>
        <v>0</v>
      </c>
      <c r="R43" s="41">
        <f t="shared" si="17"/>
        <v>0.4393939393939391</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2.181818181818182</v>
      </c>
      <c r="G44" s="40">
        <f>COUNTIF(Vertices[In-Degree],"&gt;= "&amp;F44)-COUNTIF(Vertices[In-Degree],"&gt;="&amp;F45)</f>
        <v>0</v>
      </c>
      <c r="H44" s="39">
        <f t="shared" si="12"/>
        <v>1.6363636363636356</v>
      </c>
      <c r="I44" s="40">
        <f>COUNTIF(Vertices[Out-Degree],"&gt;= "&amp;H44)-COUNTIF(Vertices[Out-Degree],"&gt;="&amp;H45)</f>
        <v>0</v>
      </c>
      <c r="J44" s="39">
        <f t="shared" si="13"/>
        <v>10.909090909090905</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0.11092799999999994</v>
      </c>
      <c r="O44" s="40">
        <f>COUNTIF(Vertices[Eigenvector Centrality],"&gt;= "&amp;N44)-COUNTIF(Vertices[Eigenvector Centrality],"&gt;="&amp;N45)</f>
        <v>0</v>
      </c>
      <c r="P44" s="39">
        <f t="shared" si="16"/>
        <v>1.2164222727272718</v>
      </c>
      <c r="Q44" s="40">
        <f>COUNTIF(Vertices[PageRank],"&gt;= "&amp;P44)-COUNTIF(Vertices[PageRank],"&gt;="&amp;P45)</f>
        <v>1</v>
      </c>
      <c r="R44" s="39">
        <f t="shared" si="17"/>
        <v>0.45454545454545425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2.254545454545455</v>
      </c>
      <c r="G45" s="42">
        <f>COUNTIF(Vertices[In-Degree],"&gt;= "&amp;F45)-COUNTIF(Vertices[In-Degree],"&gt;="&amp;F46)</f>
        <v>0</v>
      </c>
      <c r="H45" s="41">
        <f t="shared" si="12"/>
        <v>1.69090909090909</v>
      </c>
      <c r="I45" s="42">
        <f>COUNTIF(Vertices[Out-Degree],"&gt;= "&amp;H45)-COUNTIF(Vertices[Out-Degree],"&gt;="&amp;H46)</f>
        <v>0</v>
      </c>
      <c r="J45" s="41">
        <f t="shared" si="13"/>
        <v>11.272727272727268</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0.11462559999999994</v>
      </c>
      <c r="O45" s="42">
        <f>COUNTIF(Vertices[Eigenvector Centrality],"&gt;= "&amp;N45)-COUNTIF(Vertices[Eigenvector Centrality],"&gt;="&amp;N46)</f>
        <v>0</v>
      </c>
      <c r="P45" s="41">
        <f t="shared" si="16"/>
        <v>1.2392753818181808</v>
      </c>
      <c r="Q45" s="42">
        <f>COUNTIF(Vertices[PageRank],"&gt;= "&amp;P45)-COUNTIF(Vertices[PageRank],"&gt;="&amp;P46)</f>
        <v>0</v>
      </c>
      <c r="R45" s="41">
        <f t="shared" si="17"/>
        <v>0.4696969696969694</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2.3272727272727276</v>
      </c>
      <c r="G46" s="40">
        <f>COUNTIF(Vertices[In-Degree],"&gt;= "&amp;F46)-COUNTIF(Vertices[In-Degree],"&gt;="&amp;F47)</f>
        <v>0</v>
      </c>
      <c r="H46" s="39">
        <f t="shared" si="12"/>
        <v>1.7454545454545445</v>
      </c>
      <c r="I46" s="40">
        <f>COUNTIF(Vertices[Out-Degree],"&gt;= "&amp;H46)-COUNTIF(Vertices[Out-Degree],"&gt;="&amp;H47)</f>
        <v>0</v>
      </c>
      <c r="J46" s="39">
        <f t="shared" si="13"/>
        <v>11.636363636363631</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0.11832319999999993</v>
      </c>
      <c r="O46" s="40">
        <f>COUNTIF(Vertices[Eigenvector Centrality],"&gt;= "&amp;N46)-COUNTIF(Vertices[Eigenvector Centrality],"&gt;="&amp;N47)</f>
        <v>0</v>
      </c>
      <c r="P46" s="39">
        <f t="shared" si="16"/>
        <v>1.2621284909090897</v>
      </c>
      <c r="Q46" s="40">
        <f>COUNTIF(Vertices[PageRank],"&gt;= "&amp;P46)-COUNTIF(Vertices[PageRank],"&gt;="&amp;P47)</f>
        <v>0</v>
      </c>
      <c r="R46" s="39">
        <f t="shared" si="17"/>
        <v>0.48484848484848453</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2.4000000000000004</v>
      </c>
      <c r="G47" s="42">
        <f>COUNTIF(Vertices[In-Degree],"&gt;= "&amp;F47)-COUNTIF(Vertices[In-Degree],"&gt;="&amp;F48)</f>
        <v>0</v>
      </c>
      <c r="H47" s="41">
        <f t="shared" si="12"/>
        <v>1.799999999999999</v>
      </c>
      <c r="I47" s="42">
        <f>COUNTIF(Vertices[Out-Degree],"&gt;= "&amp;H47)-COUNTIF(Vertices[Out-Degree],"&gt;="&amp;H48)</f>
        <v>0</v>
      </c>
      <c r="J47" s="41">
        <f t="shared" si="13"/>
        <v>11.999999999999995</v>
      </c>
      <c r="K47" s="42">
        <f>COUNTIF(Vertices[Betweenness Centrality],"&gt;= "&amp;J47)-COUNTIF(Vertices[Betweenness Centrality],"&gt;="&amp;J48)</f>
        <v>1</v>
      </c>
      <c r="L47" s="41">
        <f t="shared" si="14"/>
        <v>0.6000000000000001</v>
      </c>
      <c r="M47" s="42">
        <f>COUNTIF(Vertices[Closeness Centrality],"&gt;= "&amp;L47)-COUNTIF(Vertices[Closeness Centrality],"&gt;="&amp;L48)</f>
        <v>0</v>
      </c>
      <c r="N47" s="41">
        <f t="shared" si="15"/>
        <v>0.12202079999999993</v>
      </c>
      <c r="O47" s="42">
        <f>COUNTIF(Vertices[Eigenvector Centrality],"&gt;= "&amp;N47)-COUNTIF(Vertices[Eigenvector Centrality],"&gt;="&amp;N48)</f>
        <v>0</v>
      </c>
      <c r="P47" s="41">
        <f t="shared" si="16"/>
        <v>1.2849815999999987</v>
      </c>
      <c r="Q47" s="42">
        <f>COUNTIF(Vertices[PageRank],"&gt;= "&amp;P47)-COUNTIF(Vertices[PageRank],"&gt;="&amp;P48)</f>
        <v>1</v>
      </c>
      <c r="R47" s="41">
        <f t="shared" si="17"/>
        <v>0.49999999999999967</v>
      </c>
      <c r="S47" s="46">
        <f>COUNTIF(Vertices[Clustering Coefficient],"&gt;= "&amp;R47)-COUNTIF(Vertices[Clustering Coefficient],"&gt;="&amp;R48)</f>
        <v>1</v>
      </c>
      <c r="T47" s="41" t="e">
        <f ca="1" t="shared" si="18"/>
        <v>#REF!</v>
      </c>
      <c r="U47" s="42" t="e">
        <f ca="1" t="shared" si="0"/>
        <v>#REF!</v>
      </c>
    </row>
    <row r="48" spans="4:21" ht="15">
      <c r="D48" s="34">
        <f t="shared" si="10"/>
        <v>0</v>
      </c>
      <c r="E48" s="3">
        <f>COUNTIF(Vertices[Degree],"&gt;= "&amp;D48)-COUNTIF(Vertices[Degree],"&gt;="&amp;D49)</f>
        <v>0</v>
      </c>
      <c r="F48" s="39">
        <f t="shared" si="11"/>
        <v>2.472727272727273</v>
      </c>
      <c r="G48" s="40">
        <f>COUNTIF(Vertices[In-Degree],"&gt;= "&amp;F48)-COUNTIF(Vertices[In-Degree],"&gt;="&amp;F49)</f>
        <v>0</v>
      </c>
      <c r="H48" s="39">
        <f t="shared" si="12"/>
        <v>1.8545454545454534</v>
      </c>
      <c r="I48" s="40">
        <f>COUNTIF(Vertices[Out-Degree],"&gt;= "&amp;H48)-COUNTIF(Vertices[Out-Degree],"&gt;="&amp;H49)</f>
        <v>0</v>
      </c>
      <c r="J48" s="39">
        <f t="shared" si="13"/>
        <v>12.363636363636358</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0.12571839999999992</v>
      </c>
      <c r="O48" s="40">
        <f>COUNTIF(Vertices[Eigenvector Centrality],"&gt;= "&amp;N48)-COUNTIF(Vertices[Eigenvector Centrality],"&gt;="&amp;N49)</f>
        <v>1</v>
      </c>
      <c r="P48" s="39">
        <f t="shared" si="16"/>
        <v>1.3078347090909077</v>
      </c>
      <c r="Q48" s="40">
        <f>COUNTIF(Vertices[PageRank],"&gt;= "&amp;P48)-COUNTIF(Vertices[PageRank],"&gt;="&amp;P49)</f>
        <v>0</v>
      </c>
      <c r="R48" s="39">
        <f t="shared" si="17"/>
        <v>0.5151515151515148</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2.545454545454546</v>
      </c>
      <c r="G49" s="42">
        <f>COUNTIF(Vertices[In-Degree],"&gt;= "&amp;F49)-COUNTIF(Vertices[In-Degree],"&gt;="&amp;F50)</f>
        <v>0</v>
      </c>
      <c r="H49" s="41">
        <f t="shared" si="12"/>
        <v>1.9090909090909078</v>
      </c>
      <c r="I49" s="42">
        <f>COUNTIF(Vertices[Out-Degree],"&gt;= "&amp;H49)-COUNTIF(Vertices[Out-Degree],"&gt;="&amp;H50)</f>
        <v>0</v>
      </c>
      <c r="J49" s="41">
        <f t="shared" si="13"/>
        <v>12.727272727272721</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0.12941599999999992</v>
      </c>
      <c r="O49" s="42">
        <f>COUNTIF(Vertices[Eigenvector Centrality],"&gt;= "&amp;N49)-COUNTIF(Vertices[Eigenvector Centrality],"&gt;="&amp;N50)</f>
        <v>0</v>
      </c>
      <c r="P49" s="41">
        <f t="shared" si="16"/>
        <v>1.3306878181818167</v>
      </c>
      <c r="Q49" s="42">
        <f>COUNTIF(Vertices[PageRank],"&gt;= "&amp;P49)-COUNTIF(Vertices[PageRank],"&gt;="&amp;P50)</f>
        <v>0</v>
      </c>
      <c r="R49" s="41">
        <f t="shared" si="17"/>
        <v>0.5303030303030299</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2.6181818181818186</v>
      </c>
      <c r="G50" s="40">
        <f>COUNTIF(Vertices[In-Degree],"&gt;= "&amp;F50)-COUNTIF(Vertices[In-Degree],"&gt;="&amp;F51)</f>
        <v>0</v>
      </c>
      <c r="H50" s="39">
        <f t="shared" si="12"/>
        <v>1.9636363636363623</v>
      </c>
      <c r="I50" s="40">
        <f>COUNTIF(Vertices[Out-Degree],"&gt;= "&amp;H50)-COUNTIF(Vertices[Out-Degree],"&gt;="&amp;H51)</f>
        <v>6</v>
      </c>
      <c r="J50" s="39">
        <f t="shared" si="13"/>
        <v>13.090909090909085</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0.13311359999999992</v>
      </c>
      <c r="O50" s="40">
        <f>COUNTIF(Vertices[Eigenvector Centrality],"&gt;= "&amp;N50)-COUNTIF(Vertices[Eigenvector Centrality],"&gt;="&amp;N51)</f>
        <v>0</v>
      </c>
      <c r="P50" s="39">
        <f t="shared" si="16"/>
        <v>1.3535409272727257</v>
      </c>
      <c r="Q50" s="40">
        <f>COUNTIF(Vertices[PageRank],"&gt;= "&amp;P50)-COUNTIF(Vertices[PageRank],"&gt;="&amp;P51)</f>
        <v>0</v>
      </c>
      <c r="R50" s="39">
        <f t="shared" si="17"/>
        <v>0.5454545454545451</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2.6909090909090914</v>
      </c>
      <c r="G51" s="42">
        <f>COUNTIF(Vertices[In-Degree],"&gt;= "&amp;F51)-COUNTIF(Vertices[In-Degree],"&gt;="&amp;F52)</f>
        <v>0</v>
      </c>
      <c r="H51" s="41">
        <f t="shared" si="12"/>
        <v>2.0181818181818167</v>
      </c>
      <c r="I51" s="42">
        <f>COUNTIF(Vertices[Out-Degree],"&gt;= "&amp;H51)-COUNTIF(Vertices[Out-Degree],"&gt;="&amp;H52)</f>
        <v>0</v>
      </c>
      <c r="J51" s="41">
        <f t="shared" si="13"/>
        <v>13.454545454545448</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0.1368111999999999</v>
      </c>
      <c r="O51" s="42">
        <f>COUNTIF(Vertices[Eigenvector Centrality],"&gt;= "&amp;N51)-COUNTIF(Vertices[Eigenvector Centrality],"&gt;="&amp;N52)</f>
        <v>0</v>
      </c>
      <c r="P51" s="41">
        <f t="shared" si="16"/>
        <v>1.3763940363636347</v>
      </c>
      <c r="Q51" s="42">
        <f>COUNTIF(Vertices[PageRank],"&gt;= "&amp;P51)-COUNTIF(Vertices[PageRank],"&gt;="&amp;P52)</f>
        <v>0</v>
      </c>
      <c r="R51" s="41">
        <f t="shared" si="17"/>
        <v>0.5606060606060602</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2.763636363636364</v>
      </c>
      <c r="G52" s="40">
        <f>COUNTIF(Vertices[In-Degree],"&gt;= "&amp;F52)-COUNTIF(Vertices[In-Degree],"&gt;="&amp;F53)</f>
        <v>0</v>
      </c>
      <c r="H52" s="39">
        <f t="shared" si="12"/>
        <v>2.0727272727272714</v>
      </c>
      <c r="I52" s="40">
        <f>COUNTIF(Vertices[Out-Degree],"&gt;= "&amp;H52)-COUNTIF(Vertices[Out-Degree],"&gt;="&amp;H53)</f>
        <v>0</v>
      </c>
      <c r="J52" s="39">
        <f t="shared" si="13"/>
        <v>13.818181818181811</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0.1405087999999999</v>
      </c>
      <c r="O52" s="40">
        <f>COUNTIF(Vertices[Eigenvector Centrality],"&gt;= "&amp;N52)-COUNTIF(Vertices[Eigenvector Centrality],"&gt;="&amp;N53)</f>
        <v>0</v>
      </c>
      <c r="P52" s="39">
        <f t="shared" si="16"/>
        <v>1.3992471454545437</v>
      </c>
      <c r="Q52" s="40">
        <f>COUNTIF(Vertices[PageRank],"&gt;= "&amp;P52)-COUNTIF(Vertices[PageRank],"&gt;="&amp;P53)</f>
        <v>0</v>
      </c>
      <c r="R52" s="39">
        <f t="shared" si="17"/>
        <v>0.5757575757575754</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2.836363636363637</v>
      </c>
      <c r="G53" s="42">
        <f>COUNTIF(Vertices[In-Degree],"&gt;= "&amp;F53)-COUNTIF(Vertices[In-Degree],"&gt;="&amp;F54)</f>
        <v>0</v>
      </c>
      <c r="H53" s="41">
        <f t="shared" si="12"/>
        <v>2.127272727272726</v>
      </c>
      <c r="I53" s="42">
        <f>COUNTIF(Vertices[Out-Degree],"&gt;= "&amp;H53)-COUNTIF(Vertices[Out-Degree],"&gt;="&amp;H54)</f>
        <v>0</v>
      </c>
      <c r="J53" s="41">
        <f t="shared" si="13"/>
        <v>14.181818181818175</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0.1442063999999999</v>
      </c>
      <c r="O53" s="42">
        <f>COUNTIF(Vertices[Eigenvector Centrality],"&gt;= "&amp;N53)-COUNTIF(Vertices[Eigenvector Centrality],"&gt;="&amp;N54)</f>
        <v>0</v>
      </c>
      <c r="P53" s="41">
        <f t="shared" si="16"/>
        <v>1.4221002545454526</v>
      </c>
      <c r="Q53" s="42">
        <f>COUNTIF(Vertices[PageRank],"&gt;= "&amp;P53)-COUNTIF(Vertices[PageRank],"&gt;="&amp;P54)</f>
        <v>1</v>
      </c>
      <c r="R53" s="41">
        <f t="shared" si="17"/>
        <v>0.5909090909090905</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2.9090909090909096</v>
      </c>
      <c r="G54" s="40">
        <f>COUNTIF(Vertices[In-Degree],"&gt;= "&amp;F54)-COUNTIF(Vertices[In-Degree],"&gt;="&amp;F55)</f>
        <v>0</v>
      </c>
      <c r="H54" s="39">
        <f t="shared" si="12"/>
        <v>2.1818181818181808</v>
      </c>
      <c r="I54" s="40">
        <f>COUNTIF(Vertices[Out-Degree],"&gt;= "&amp;H54)-COUNTIF(Vertices[Out-Degree],"&gt;="&amp;H55)</f>
        <v>0</v>
      </c>
      <c r="J54" s="39">
        <f t="shared" si="13"/>
        <v>14.545454545454538</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0.1479039999999999</v>
      </c>
      <c r="O54" s="40">
        <f>COUNTIF(Vertices[Eigenvector Centrality],"&gt;= "&amp;N54)-COUNTIF(Vertices[Eigenvector Centrality],"&gt;="&amp;N55)</f>
        <v>0</v>
      </c>
      <c r="P54" s="39">
        <f t="shared" si="16"/>
        <v>1.4449533636363616</v>
      </c>
      <c r="Q54" s="40">
        <f>COUNTIF(Vertices[PageRank],"&gt;= "&amp;P54)-COUNTIF(Vertices[PageRank],"&gt;="&amp;P55)</f>
        <v>1</v>
      </c>
      <c r="R54" s="39">
        <f t="shared" si="17"/>
        <v>0.6060606060606056</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2.9818181818181824</v>
      </c>
      <c r="G55" s="42">
        <f>COUNTIF(Vertices[In-Degree],"&gt;= "&amp;F55)-COUNTIF(Vertices[In-Degree],"&gt;="&amp;F56)</f>
        <v>4</v>
      </c>
      <c r="H55" s="41">
        <f t="shared" si="12"/>
        <v>2.2363636363636354</v>
      </c>
      <c r="I55" s="42">
        <f>COUNTIF(Vertices[Out-Degree],"&gt;= "&amp;H55)-COUNTIF(Vertices[Out-Degree],"&gt;="&amp;H56)</f>
        <v>0</v>
      </c>
      <c r="J55" s="41">
        <f t="shared" si="13"/>
        <v>14.909090909090901</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0.1516015999999999</v>
      </c>
      <c r="O55" s="42">
        <f>COUNTIF(Vertices[Eigenvector Centrality],"&gt;= "&amp;N55)-COUNTIF(Vertices[Eigenvector Centrality],"&gt;="&amp;N56)</f>
        <v>0</v>
      </c>
      <c r="P55" s="41">
        <f t="shared" si="16"/>
        <v>1.4678064727272706</v>
      </c>
      <c r="Q55" s="42">
        <f>COUNTIF(Vertices[PageRank],"&gt;= "&amp;P55)-COUNTIF(Vertices[PageRank],"&gt;="&amp;P56)</f>
        <v>0</v>
      </c>
      <c r="R55" s="41">
        <f t="shared" si="17"/>
        <v>0.6212121212121208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3.054545454545455</v>
      </c>
      <c r="G56" s="40">
        <f>COUNTIF(Vertices[In-Degree],"&gt;= "&amp;F56)-COUNTIF(Vertices[In-Degree],"&gt;="&amp;F57)</f>
        <v>0</v>
      </c>
      <c r="H56" s="39">
        <f t="shared" si="12"/>
        <v>2.29090909090909</v>
      </c>
      <c r="I56" s="40">
        <f>COUNTIF(Vertices[Out-Degree],"&gt;= "&amp;H56)-COUNTIF(Vertices[Out-Degree],"&gt;="&amp;H57)</f>
        <v>0</v>
      </c>
      <c r="J56" s="39">
        <f t="shared" si="13"/>
        <v>15.272727272727264</v>
      </c>
      <c r="K56" s="40">
        <f>COUNTIF(Vertices[Betweenness Centrality],"&gt;= "&amp;J56)-COUNTIF(Vertices[Betweenness Centrality],"&gt;="&amp;J57)</f>
        <v>1</v>
      </c>
      <c r="L56" s="39">
        <f t="shared" si="14"/>
        <v>0.7636363636363638</v>
      </c>
      <c r="M56" s="40">
        <f>COUNTIF(Vertices[Closeness Centrality],"&gt;= "&amp;L56)-COUNTIF(Vertices[Closeness Centrality],"&gt;="&amp;L57)</f>
        <v>0</v>
      </c>
      <c r="N56" s="39">
        <f t="shared" si="15"/>
        <v>0.1552991999999999</v>
      </c>
      <c r="O56" s="40">
        <f>COUNTIF(Vertices[Eigenvector Centrality],"&gt;= "&amp;N56)-COUNTIF(Vertices[Eigenvector Centrality],"&gt;="&amp;N57)</f>
        <v>3</v>
      </c>
      <c r="P56" s="39">
        <f t="shared" si="16"/>
        <v>1.4906595818181796</v>
      </c>
      <c r="Q56" s="40">
        <f>COUNTIF(Vertices[PageRank],"&gt;= "&amp;P56)-COUNTIF(Vertices[PageRank],"&gt;="&amp;P57)</f>
        <v>0</v>
      </c>
      <c r="R56" s="39">
        <f t="shared" si="17"/>
        <v>0.6363636363636359</v>
      </c>
      <c r="S56" s="45">
        <f>COUNTIF(Vertices[Clustering Coefficient],"&gt;= "&amp;R56)-COUNTIF(Vertices[Clustering Coefficient],"&gt;="&amp;R57)</f>
        <v>1</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4</v>
      </c>
      <c r="G57" s="44">
        <f>COUNTIF(Vertices[In-Degree],"&gt;= "&amp;F57)-COUNTIF(Vertices[In-Degree],"&gt;="&amp;F58)</f>
        <v>1</v>
      </c>
      <c r="H57" s="43">
        <f>MAX(Vertices[Out-Degree])</f>
        <v>3</v>
      </c>
      <c r="I57" s="44">
        <f>COUNTIF(Vertices[Out-Degree],"&gt;= "&amp;H57)-COUNTIF(Vertices[Out-Degree],"&gt;="&amp;H58)</f>
        <v>3</v>
      </c>
      <c r="J57" s="43">
        <f>MAX(Vertices[Betweenness Centrality])</f>
        <v>20</v>
      </c>
      <c r="K57" s="44">
        <f>COUNTIF(Vertices[Betweenness Centrality],"&gt;= "&amp;J57)-COUNTIF(Vertices[Betweenness Centrality],"&gt;="&amp;J58)</f>
        <v>1</v>
      </c>
      <c r="L57" s="43">
        <f>MAX(Vertices[Closeness Centrality])</f>
        <v>1</v>
      </c>
      <c r="M57" s="44">
        <f>COUNTIF(Vertices[Closeness Centrality],"&gt;= "&amp;L57)-COUNTIF(Vertices[Closeness Centrality],"&gt;="&amp;L58)</f>
        <v>6</v>
      </c>
      <c r="N57" s="43">
        <f>MAX(Vertices[Eigenvector Centrality])</f>
        <v>0.203368</v>
      </c>
      <c r="O57" s="44">
        <f>COUNTIF(Vertices[Eigenvector Centrality],"&gt;= "&amp;N57)-COUNTIF(Vertices[Eigenvector Centrality],"&gt;="&amp;N58)</f>
        <v>1</v>
      </c>
      <c r="P57" s="43">
        <f>MAX(Vertices[PageRank])</f>
        <v>1.78775</v>
      </c>
      <c r="Q57" s="44">
        <f>COUNTIF(Vertices[PageRank],"&gt;= "&amp;P57)-COUNTIF(Vertices[PageRank],"&gt;="&amp;P58)</f>
        <v>1</v>
      </c>
      <c r="R57" s="43">
        <f>MAX(Vertices[Clustering Coefficient])</f>
        <v>0.8333333333333334</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4</v>
      </c>
    </row>
    <row r="71" spans="1:2" ht="15">
      <c r="A71" s="35" t="s">
        <v>90</v>
      </c>
      <c r="B71" s="49">
        <f>_xlfn.IFERROR(AVERAGE(Vertices[In-Degree]),NoMetricMessage)</f>
        <v>1.2173913043478262</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3</v>
      </c>
    </row>
    <row r="85" spans="1:2" ht="15">
      <c r="A85" s="35" t="s">
        <v>96</v>
      </c>
      <c r="B85" s="49">
        <f>_xlfn.IFERROR(AVERAGE(Vertices[Out-Degree]),NoMetricMessage)</f>
        <v>1.2173913043478262</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20</v>
      </c>
    </row>
    <row r="99" spans="1:2" ht="15">
      <c r="A99" s="35" t="s">
        <v>102</v>
      </c>
      <c r="B99" s="49">
        <f>_xlfn.IFERROR(AVERAGE(Vertices[Betweenness Centrality]),NoMetricMessage)</f>
        <v>3.130434782608696</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0.3696849130434783</v>
      </c>
    </row>
    <row r="114" spans="1:2" ht="15">
      <c r="A114" s="35" t="s">
        <v>109</v>
      </c>
      <c r="B114" s="49">
        <f>_xlfn.IFERROR(MEDIAN(Vertices[Closeness Centrality]),NoMetricMessage)</f>
        <v>0.125</v>
      </c>
    </row>
    <row r="125" spans="1:2" ht="15">
      <c r="A125" s="35" t="s">
        <v>112</v>
      </c>
      <c r="B125" s="49">
        <f>IF(COUNT(Vertices[Eigenvector Centrality])&gt;0,N2,NoMetricMessage)</f>
        <v>0</v>
      </c>
    </row>
    <row r="126" spans="1:2" ht="15">
      <c r="A126" s="35" t="s">
        <v>113</v>
      </c>
      <c r="B126" s="49">
        <f>IF(COUNT(Vertices[Eigenvector Centrality])&gt;0,N57,NoMetricMessage)</f>
        <v>0.203368</v>
      </c>
    </row>
    <row r="127" spans="1:2" ht="15">
      <c r="A127" s="35" t="s">
        <v>114</v>
      </c>
      <c r="B127" s="49">
        <f>_xlfn.IFERROR(AVERAGE(Vertices[Eigenvector Centrality]),NoMetricMessage)</f>
        <v>0.04347826086956521</v>
      </c>
    </row>
    <row r="128" spans="1:2" ht="15">
      <c r="A128" s="35" t="s">
        <v>115</v>
      </c>
      <c r="B128" s="49">
        <f>_xlfn.IFERROR(MEDIAN(Vertices[Eigenvector Centrality]),NoMetricMessage)</f>
        <v>0</v>
      </c>
    </row>
    <row r="139" spans="1:2" ht="15">
      <c r="A139" s="35" t="s">
        <v>140</v>
      </c>
      <c r="B139" s="49">
        <f>IF(COUNT(Vertices[PageRank])&gt;0,P2,NoMetricMessage)</f>
        <v>0.530829</v>
      </c>
    </row>
    <row r="140" spans="1:2" ht="15">
      <c r="A140" s="35" t="s">
        <v>141</v>
      </c>
      <c r="B140" s="49">
        <f>IF(COUNT(Vertices[PageRank])&gt;0,P57,NoMetricMessage)</f>
        <v>1.78775</v>
      </c>
    </row>
    <row r="141" spans="1:2" ht="15">
      <c r="A141" s="35" t="s">
        <v>142</v>
      </c>
      <c r="B141" s="49">
        <f>_xlfn.IFERROR(AVERAGE(Vertices[PageRank]),NoMetricMessage)</f>
        <v>0.9999790434782608</v>
      </c>
    </row>
    <row r="142" spans="1:2" ht="15">
      <c r="A142" s="35" t="s">
        <v>143</v>
      </c>
      <c r="B142" s="49">
        <f>_xlfn.IFERROR(MEDIAN(Vertices[PageRank]),NoMetricMessage)</f>
        <v>0.999979</v>
      </c>
    </row>
    <row r="153" spans="1:2" ht="15">
      <c r="A153" s="35" t="s">
        <v>118</v>
      </c>
      <c r="B153" s="49">
        <f>IF(COUNT(Vertices[Clustering Coefficient])&gt;0,R2,NoMetricMessage)</f>
        <v>0</v>
      </c>
    </row>
    <row r="154" spans="1:2" ht="15">
      <c r="A154" s="35" t="s">
        <v>119</v>
      </c>
      <c r="B154" s="49">
        <f>IF(COUNT(Vertices[Clustering Coefficient])&gt;0,R57,NoMetricMessage)</f>
        <v>0.8333333333333334</v>
      </c>
    </row>
    <row r="155" spans="1:2" ht="15">
      <c r="A155" s="35" t="s">
        <v>120</v>
      </c>
      <c r="B155" s="49">
        <f>_xlfn.IFERROR(AVERAGE(Vertices[Clustering Coefficient]),NoMetricMessage)</f>
        <v>0.1217391304347826</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537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538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539</v>
      </c>
      <c r="K7" s="13" t="s">
        <v>540</v>
      </c>
    </row>
    <row r="8" spans="1:11" ht="409.5">
      <c r="A8"/>
      <c r="B8">
        <v>2</v>
      </c>
      <c r="C8">
        <v>2</v>
      </c>
      <c r="D8" t="s">
        <v>61</v>
      </c>
      <c r="E8" t="s">
        <v>61</v>
      </c>
      <c r="H8" t="s">
        <v>73</v>
      </c>
      <c r="J8" t="s">
        <v>541</v>
      </c>
      <c r="K8" s="13" t="s">
        <v>542</v>
      </c>
    </row>
    <row r="9" spans="1:11" ht="409.5">
      <c r="A9"/>
      <c r="B9">
        <v>3</v>
      </c>
      <c r="C9">
        <v>4</v>
      </c>
      <c r="D9" t="s">
        <v>62</v>
      </c>
      <c r="E9" t="s">
        <v>62</v>
      </c>
      <c r="H9" t="s">
        <v>74</v>
      </c>
      <c r="J9" t="s">
        <v>543</v>
      </c>
      <c r="K9" s="13" t="s">
        <v>544</v>
      </c>
    </row>
    <row r="10" spans="1:11" ht="409.5">
      <c r="A10"/>
      <c r="B10">
        <v>4</v>
      </c>
      <c r="D10" t="s">
        <v>63</v>
      </c>
      <c r="E10" t="s">
        <v>63</v>
      </c>
      <c r="H10" t="s">
        <v>75</v>
      </c>
      <c r="J10" t="s">
        <v>545</v>
      </c>
      <c r="K10" s="13" t="s">
        <v>546</v>
      </c>
    </row>
    <row r="11" spans="1:11" ht="15">
      <c r="A11"/>
      <c r="B11">
        <v>5</v>
      </c>
      <c r="D11" t="s">
        <v>46</v>
      </c>
      <c r="E11">
        <v>1</v>
      </c>
      <c r="H11" t="s">
        <v>76</v>
      </c>
      <c r="J11" t="s">
        <v>547</v>
      </c>
      <c r="K11" t="s">
        <v>548</v>
      </c>
    </row>
    <row r="12" spans="1:11" ht="15">
      <c r="A12"/>
      <c r="B12"/>
      <c r="D12" t="s">
        <v>64</v>
      </c>
      <c r="E12">
        <v>2</v>
      </c>
      <c r="H12">
        <v>0</v>
      </c>
      <c r="J12" t="s">
        <v>549</v>
      </c>
      <c r="K12" t="s">
        <v>550</v>
      </c>
    </row>
    <row r="13" spans="1:11" ht="15">
      <c r="A13"/>
      <c r="B13"/>
      <c r="D13">
        <v>1</v>
      </c>
      <c r="E13">
        <v>3</v>
      </c>
      <c r="H13">
        <v>1</v>
      </c>
      <c r="J13" t="s">
        <v>551</v>
      </c>
      <c r="K13" t="s">
        <v>552</v>
      </c>
    </row>
    <row r="14" spans="4:11" ht="15">
      <c r="D14">
        <v>2</v>
      </c>
      <c r="E14">
        <v>4</v>
      </c>
      <c r="H14">
        <v>2</v>
      </c>
      <c r="J14" t="s">
        <v>553</v>
      </c>
      <c r="K14" t="s">
        <v>554</v>
      </c>
    </row>
    <row r="15" spans="4:11" ht="15">
      <c r="D15">
        <v>3</v>
      </c>
      <c r="E15">
        <v>5</v>
      </c>
      <c r="H15">
        <v>3</v>
      </c>
      <c r="J15" t="s">
        <v>555</v>
      </c>
      <c r="K15" t="s">
        <v>556</v>
      </c>
    </row>
    <row r="16" spans="4:11" ht="15">
      <c r="D16">
        <v>4</v>
      </c>
      <c r="E16">
        <v>6</v>
      </c>
      <c r="H16">
        <v>4</v>
      </c>
      <c r="J16" t="s">
        <v>557</v>
      </c>
      <c r="K16" t="s">
        <v>558</v>
      </c>
    </row>
    <row r="17" spans="4:11" ht="15">
      <c r="D17">
        <v>5</v>
      </c>
      <c r="E17">
        <v>7</v>
      </c>
      <c r="H17">
        <v>5</v>
      </c>
      <c r="J17" t="s">
        <v>559</v>
      </c>
      <c r="K17" t="s">
        <v>560</v>
      </c>
    </row>
    <row r="18" spans="4:11" ht="15">
      <c r="D18">
        <v>6</v>
      </c>
      <c r="E18">
        <v>8</v>
      </c>
      <c r="H18">
        <v>6</v>
      </c>
      <c r="J18" t="s">
        <v>561</v>
      </c>
      <c r="K18" t="s">
        <v>562</v>
      </c>
    </row>
    <row r="19" spans="4:11" ht="15">
      <c r="D19">
        <v>7</v>
      </c>
      <c r="E19">
        <v>9</v>
      </c>
      <c r="H19">
        <v>7</v>
      </c>
      <c r="J19" t="s">
        <v>563</v>
      </c>
      <c r="K19" t="s">
        <v>564</v>
      </c>
    </row>
    <row r="20" spans="4:11" ht="15">
      <c r="D20">
        <v>8</v>
      </c>
      <c r="H20">
        <v>8</v>
      </c>
      <c r="J20" t="s">
        <v>565</v>
      </c>
      <c r="K20" t="s">
        <v>566</v>
      </c>
    </row>
    <row r="21" spans="4:11" ht="409.5">
      <c r="D21">
        <v>9</v>
      </c>
      <c r="H21">
        <v>9</v>
      </c>
      <c r="J21" t="s">
        <v>567</v>
      </c>
      <c r="K21" s="13" t="s">
        <v>568</v>
      </c>
    </row>
    <row r="22" spans="4:11" ht="409.5">
      <c r="D22">
        <v>10</v>
      </c>
      <c r="J22" t="s">
        <v>569</v>
      </c>
      <c r="K22" s="13" t="s">
        <v>570</v>
      </c>
    </row>
    <row r="23" spans="4:11" ht="409.5">
      <c r="D23">
        <v>11</v>
      </c>
      <c r="J23" t="s">
        <v>571</v>
      </c>
      <c r="K23" s="13" t="s">
        <v>572</v>
      </c>
    </row>
    <row r="24" spans="10:11" ht="409.5">
      <c r="J24" t="s">
        <v>573</v>
      </c>
      <c r="K24" s="13" t="s">
        <v>901</v>
      </c>
    </row>
    <row r="25" spans="10:11" ht="15">
      <c r="J25" t="s">
        <v>574</v>
      </c>
      <c r="K25" t="b">
        <v>0</v>
      </c>
    </row>
    <row r="26" spans="10:11" ht="15">
      <c r="J26" t="s">
        <v>899</v>
      </c>
      <c r="K26" t="s">
        <v>900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595</v>
      </c>
      <c r="B2" s="128" t="s">
        <v>596</v>
      </c>
      <c r="C2" s="67" t="s">
        <v>597</v>
      </c>
    </row>
    <row r="3" spans="1:3" ht="15">
      <c r="A3" s="127" t="s">
        <v>576</v>
      </c>
      <c r="B3" s="127" t="s">
        <v>576</v>
      </c>
      <c r="C3" s="36">
        <v>4</v>
      </c>
    </row>
    <row r="4" spans="1:3" ht="15">
      <c r="A4" s="127" t="s">
        <v>577</v>
      </c>
      <c r="B4" s="127" t="s">
        <v>577</v>
      </c>
      <c r="C4" s="36">
        <v>11</v>
      </c>
    </row>
    <row r="5" spans="1:3" ht="15">
      <c r="A5" s="127" t="s">
        <v>577</v>
      </c>
      <c r="B5" s="127" t="s">
        <v>579</v>
      </c>
      <c r="C5" s="36">
        <v>2</v>
      </c>
    </row>
    <row r="6" spans="1:3" ht="15">
      <c r="A6" s="127" t="s">
        <v>578</v>
      </c>
      <c r="B6" s="127" t="s">
        <v>578</v>
      </c>
      <c r="C6" s="36">
        <v>5</v>
      </c>
    </row>
    <row r="7" spans="1:3" ht="15">
      <c r="A7" s="127" t="s">
        <v>579</v>
      </c>
      <c r="B7" s="127" t="s">
        <v>579</v>
      </c>
      <c r="C7" s="36">
        <v>2</v>
      </c>
    </row>
    <row r="8" spans="1:3" ht="15">
      <c r="A8" s="127" t="s">
        <v>580</v>
      </c>
      <c r="B8" s="127" t="s">
        <v>580</v>
      </c>
      <c r="C8" s="36">
        <v>2</v>
      </c>
    </row>
    <row r="9" spans="1:3" ht="15">
      <c r="A9" s="127" t="s">
        <v>581</v>
      </c>
      <c r="B9" s="127" t="s">
        <v>581</v>
      </c>
      <c r="C9" s="36">
        <v>1</v>
      </c>
    </row>
    <row r="10" spans="1:3" ht="15">
      <c r="A10" s="127" t="s">
        <v>582</v>
      </c>
      <c r="B10" s="127" t="s">
        <v>582</v>
      </c>
      <c r="C10" s="36">
        <v>1</v>
      </c>
    </row>
    <row r="11" spans="1:3" ht="15">
      <c r="A11" s="127" t="s">
        <v>583</v>
      </c>
      <c r="B11" s="127" t="s">
        <v>583</v>
      </c>
      <c r="C11" s="36">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603</v>
      </c>
      <c r="B1" s="13" t="s">
        <v>604</v>
      </c>
      <c r="C1" s="85" t="s">
        <v>605</v>
      </c>
      <c r="D1" s="85" t="s">
        <v>607</v>
      </c>
      <c r="E1" s="13" t="s">
        <v>606</v>
      </c>
      <c r="F1" s="13" t="s">
        <v>609</v>
      </c>
      <c r="G1" s="13" t="s">
        <v>608</v>
      </c>
      <c r="H1" s="13" t="s">
        <v>611</v>
      </c>
      <c r="I1" s="13" t="s">
        <v>610</v>
      </c>
      <c r="J1" s="13" t="s">
        <v>613</v>
      </c>
      <c r="K1" s="13" t="s">
        <v>612</v>
      </c>
      <c r="L1" s="13" t="s">
        <v>615</v>
      </c>
      <c r="M1" s="85" t="s">
        <v>614</v>
      </c>
      <c r="N1" s="85" t="s">
        <v>617</v>
      </c>
      <c r="O1" s="13" t="s">
        <v>616</v>
      </c>
      <c r="P1" s="13" t="s">
        <v>619</v>
      </c>
      <c r="Q1" s="13" t="s">
        <v>618</v>
      </c>
      <c r="R1" s="13" t="s">
        <v>620</v>
      </c>
    </row>
    <row r="2" spans="1:18" ht="15">
      <c r="A2" s="90" t="s">
        <v>263</v>
      </c>
      <c r="B2" s="85">
        <v>1</v>
      </c>
      <c r="C2" s="85"/>
      <c r="D2" s="85"/>
      <c r="E2" s="90" t="s">
        <v>257</v>
      </c>
      <c r="F2" s="85">
        <v>1</v>
      </c>
      <c r="G2" s="90" t="s">
        <v>263</v>
      </c>
      <c r="H2" s="85">
        <v>1</v>
      </c>
      <c r="I2" s="90" t="s">
        <v>259</v>
      </c>
      <c r="J2" s="85">
        <v>1</v>
      </c>
      <c r="K2" s="90" t="s">
        <v>260</v>
      </c>
      <c r="L2" s="85">
        <v>1</v>
      </c>
      <c r="M2" s="85"/>
      <c r="N2" s="85"/>
      <c r="O2" s="90" t="s">
        <v>256</v>
      </c>
      <c r="P2" s="85">
        <v>1</v>
      </c>
      <c r="Q2" s="90" t="s">
        <v>258</v>
      </c>
      <c r="R2" s="85">
        <v>1</v>
      </c>
    </row>
    <row r="3" spans="1:18" ht="15">
      <c r="A3" s="90" t="s">
        <v>262</v>
      </c>
      <c r="B3" s="85">
        <v>1</v>
      </c>
      <c r="C3" s="85"/>
      <c r="D3" s="85"/>
      <c r="E3" s="85"/>
      <c r="F3" s="85"/>
      <c r="G3" s="90" t="s">
        <v>262</v>
      </c>
      <c r="H3" s="85">
        <v>1</v>
      </c>
      <c r="I3" s="85"/>
      <c r="J3" s="85"/>
      <c r="K3" s="90" t="s">
        <v>261</v>
      </c>
      <c r="L3" s="85">
        <v>1</v>
      </c>
      <c r="M3" s="85"/>
      <c r="N3" s="85"/>
      <c r="O3" s="85"/>
      <c r="P3" s="85"/>
      <c r="Q3" s="85"/>
      <c r="R3" s="85"/>
    </row>
    <row r="4" spans="1:18" ht="15">
      <c r="A4" s="90" t="s">
        <v>260</v>
      </c>
      <c r="B4" s="85">
        <v>1</v>
      </c>
      <c r="C4" s="85"/>
      <c r="D4" s="85"/>
      <c r="E4" s="85"/>
      <c r="F4" s="85"/>
      <c r="G4" s="85"/>
      <c r="H4" s="85"/>
      <c r="I4" s="85"/>
      <c r="J4" s="85"/>
      <c r="K4" s="85"/>
      <c r="L4" s="85"/>
      <c r="M4" s="85"/>
      <c r="N4" s="85"/>
      <c r="O4" s="85"/>
      <c r="P4" s="85"/>
      <c r="Q4" s="85"/>
      <c r="R4" s="85"/>
    </row>
    <row r="5" spans="1:18" ht="15">
      <c r="A5" s="90" t="s">
        <v>261</v>
      </c>
      <c r="B5" s="85">
        <v>1</v>
      </c>
      <c r="C5" s="85"/>
      <c r="D5" s="85"/>
      <c r="E5" s="85"/>
      <c r="F5" s="85"/>
      <c r="G5" s="85"/>
      <c r="H5" s="85"/>
      <c r="I5" s="85"/>
      <c r="J5" s="85"/>
      <c r="K5" s="85"/>
      <c r="L5" s="85"/>
      <c r="M5" s="85"/>
      <c r="N5" s="85"/>
      <c r="O5" s="85"/>
      <c r="P5" s="85"/>
      <c r="Q5" s="85"/>
      <c r="R5" s="85"/>
    </row>
    <row r="6" spans="1:18" ht="15">
      <c r="A6" s="90" t="s">
        <v>259</v>
      </c>
      <c r="B6" s="85">
        <v>1</v>
      </c>
      <c r="C6" s="85"/>
      <c r="D6" s="85"/>
      <c r="E6" s="85"/>
      <c r="F6" s="85"/>
      <c r="G6" s="85"/>
      <c r="H6" s="85"/>
      <c r="I6" s="85"/>
      <c r="J6" s="85"/>
      <c r="K6" s="85"/>
      <c r="L6" s="85"/>
      <c r="M6" s="85"/>
      <c r="N6" s="85"/>
      <c r="O6" s="85"/>
      <c r="P6" s="85"/>
      <c r="Q6" s="85"/>
      <c r="R6" s="85"/>
    </row>
    <row r="7" spans="1:18" ht="15">
      <c r="A7" s="90" t="s">
        <v>258</v>
      </c>
      <c r="B7" s="85">
        <v>1</v>
      </c>
      <c r="C7" s="85"/>
      <c r="D7" s="85"/>
      <c r="E7" s="85"/>
      <c r="F7" s="85"/>
      <c r="G7" s="85"/>
      <c r="H7" s="85"/>
      <c r="I7" s="85"/>
      <c r="J7" s="85"/>
      <c r="K7" s="85"/>
      <c r="L7" s="85"/>
      <c r="M7" s="85"/>
      <c r="N7" s="85"/>
      <c r="O7" s="85"/>
      <c r="P7" s="85"/>
      <c r="Q7" s="85"/>
      <c r="R7" s="85"/>
    </row>
    <row r="8" spans="1:18" ht="15">
      <c r="A8" s="90" t="s">
        <v>257</v>
      </c>
      <c r="B8" s="85">
        <v>1</v>
      </c>
      <c r="C8" s="85"/>
      <c r="D8" s="85"/>
      <c r="E8" s="85"/>
      <c r="F8" s="85"/>
      <c r="G8" s="85"/>
      <c r="H8" s="85"/>
      <c r="I8" s="85"/>
      <c r="J8" s="85"/>
      <c r="K8" s="85"/>
      <c r="L8" s="85"/>
      <c r="M8" s="85"/>
      <c r="N8" s="85"/>
      <c r="O8" s="85"/>
      <c r="P8" s="85"/>
      <c r="Q8" s="85"/>
      <c r="R8" s="85"/>
    </row>
    <row r="9" spans="1:18" ht="15">
      <c r="A9" s="90" t="s">
        <v>256</v>
      </c>
      <c r="B9" s="85">
        <v>1</v>
      </c>
      <c r="C9" s="85"/>
      <c r="D9" s="85"/>
      <c r="E9" s="85"/>
      <c r="F9" s="85"/>
      <c r="G9" s="85"/>
      <c r="H9" s="85"/>
      <c r="I9" s="85"/>
      <c r="J9" s="85"/>
      <c r="K9" s="85"/>
      <c r="L9" s="85"/>
      <c r="M9" s="85"/>
      <c r="N9" s="85"/>
      <c r="O9" s="85"/>
      <c r="P9" s="85"/>
      <c r="Q9" s="85"/>
      <c r="R9" s="85"/>
    </row>
    <row r="12" spans="1:18" ht="15" customHeight="1">
      <c r="A12" s="13" t="s">
        <v>624</v>
      </c>
      <c r="B12" s="13" t="s">
        <v>604</v>
      </c>
      <c r="C12" s="85" t="s">
        <v>625</v>
      </c>
      <c r="D12" s="85" t="s">
        <v>607</v>
      </c>
      <c r="E12" s="13" t="s">
        <v>626</v>
      </c>
      <c r="F12" s="13" t="s">
        <v>609</v>
      </c>
      <c r="G12" s="13" t="s">
        <v>627</v>
      </c>
      <c r="H12" s="13" t="s">
        <v>611</v>
      </c>
      <c r="I12" s="13" t="s">
        <v>628</v>
      </c>
      <c r="J12" s="13" t="s">
        <v>613</v>
      </c>
      <c r="K12" s="13" t="s">
        <v>629</v>
      </c>
      <c r="L12" s="13" t="s">
        <v>615</v>
      </c>
      <c r="M12" s="85" t="s">
        <v>630</v>
      </c>
      <c r="N12" s="85" t="s">
        <v>617</v>
      </c>
      <c r="O12" s="13" t="s">
        <v>631</v>
      </c>
      <c r="P12" s="13" t="s">
        <v>619</v>
      </c>
      <c r="Q12" s="13" t="s">
        <v>632</v>
      </c>
      <c r="R12" s="13" t="s">
        <v>620</v>
      </c>
    </row>
    <row r="13" spans="1:18" ht="15">
      <c r="A13" s="85" t="s">
        <v>269</v>
      </c>
      <c r="B13" s="85">
        <v>2</v>
      </c>
      <c r="C13" s="85"/>
      <c r="D13" s="85"/>
      <c r="E13" s="85" t="s">
        <v>265</v>
      </c>
      <c r="F13" s="85">
        <v>1</v>
      </c>
      <c r="G13" s="85" t="s">
        <v>269</v>
      </c>
      <c r="H13" s="85">
        <v>2</v>
      </c>
      <c r="I13" s="85" t="s">
        <v>267</v>
      </c>
      <c r="J13" s="85">
        <v>1</v>
      </c>
      <c r="K13" s="85" t="s">
        <v>268</v>
      </c>
      <c r="L13" s="85">
        <v>2</v>
      </c>
      <c r="M13" s="85"/>
      <c r="N13" s="85"/>
      <c r="O13" s="85" t="s">
        <v>264</v>
      </c>
      <c r="P13" s="85">
        <v>1</v>
      </c>
      <c r="Q13" s="85" t="s">
        <v>266</v>
      </c>
      <c r="R13" s="85">
        <v>1</v>
      </c>
    </row>
    <row r="14" spans="1:18" ht="15">
      <c r="A14" s="85" t="s">
        <v>268</v>
      </c>
      <c r="B14" s="85">
        <v>2</v>
      </c>
      <c r="C14" s="85"/>
      <c r="D14" s="85"/>
      <c r="E14" s="85"/>
      <c r="F14" s="85"/>
      <c r="G14" s="85"/>
      <c r="H14" s="85"/>
      <c r="I14" s="85"/>
      <c r="J14" s="85"/>
      <c r="K14" s="85"/>
      <c r="L14" s="85"/>
      <c r="M14" s="85"/>
      <c r="N14" s="85"/>
      <c r="O14" s="85"/>
      <c r="P14" s="85"/>
      <c r="Q14" s="85"/>
      <c r="R14" s="85"/>
    </row>
    <row r="15" spans="1:18" ht="15">
      <c r="A15" s="85" t="s">
        <v>267</v>
      </c>
      <c r="B15" s="85">
        <v>1</v>
      </c>
      <c r="C15" s="85"/>
      <c r="D15" s="85"/>
      <c r="E15" s="85"/>
      <c r="F15" s="85"/>
      <c r="G15" s="85"/>
      <c r="H15" s="85"/>
      <c r="I15" s="85"/>
      <c r="J15" s="85"/>
      <c r="K15" s="85"/>
      <c r="L15" s="85"/>
      <c r="M15" s="85"/>
      <c r="N15" s="85"/>
      <c r="O15" s="85"/>
      <c r="P15" s="85"/>
      <c r="Q15" s="85"/>
      <c r="R15" s="85"/>
    </row>
    <row r="16" spans="1:18" ht="15">
      <c r="A16" s="85" t="s">
        <v>266</v>
      </c>
      <c r="B16" s="85">
        <v>1</v>
      </c>
      <c r="C16" s="85"/>
      <c r="D16" s="85"/>
      <c r="E16" s="85"/>
      <c r="F16" s="85"/>
      <c r="G16" s="85"/>
      <c r="H16" s="85"/>
      <c r="I16" s="85"/>
      <c r="J16" s="85"/>
      <c r="K16" s="85"/>
      <c r="L16" s="85"/>
      <c r="M16" s="85"/>
      <c r="N16" s="85"/>
      <c r="O16" s="85"/>
      <c r="P16" s="85"/>
      <c r="Q16" s="85"/>
      <c r="R16" s="85"/>
    </row>
    <row r="17" spans="1:18" ht="15">
      <c r="A17" s="85" t="s">
        <v>265</v>
      </c>
      <c r="B17" s="85">
        <v>1</v>
      </c>
      <c r="C17" s="85"/>
      <c r="D17" s="85"/>
      <c r="E17" s="85"/>
      <c r="F17" s="85"/>
      <c r="G17" s="85"/>
      <c r="H17" s="85"/>
      <c r="I17" s="85"/>
      <c r="J17" s="85"/>
      <c r="K17" s="85"/>
      <c r="L17" s="85"/>
      <c r="M17" s="85"/>
      <c r="N17" s="85"/>
      <c r="O17" s="85"/>
      <c r="P17" s="85"/>
      <c r="Q17" s="85"/>
      <c r="R17" s="85"/>
    </row>
    <row r="18" spans="1:18" ht="15">
      <c r="A18" s="85" t="s">
        <v>264</v>
      </c>
      <c r="B18" s="85">
        <v>1</v>
      </c>
      <c r="C18" s="85"/>
      <c r="D18" s="85"/>
      <c r="E18" s="85"/>
      <c r="F18" s="85"/>
      <c r="G18" s="85"/>
      <c r="H18" s="85"/>
      <c r="I18" s="85"/>
      <c r="J18" s="85"/>
      <c r="K18" s="85"/>
      <c r="L18" s="85"/>
      <c r="M18" s="85"/>
      <c r="N18" s="85"/>
      <c r="O18" s="85"/>
      <c r="P18" s="85"/>
      <c r="Q18" s="85"/>
      <c r="R18" s="85"/>
    </row>
    <row r="21" spans="1:18" ht="15" customHeight="1">
      <c r="A21" s="13" t="s">
        <v>634</v>
      </c>
      <c r="B21" s="13" t="s">
        <v>604</v>
      </c>
      <c r="C21" s="13" t="s">
        <v>643</v>
      </c>
      <c r="D21" s="13" t="s">
        <v>607</v>
      </c>
      <c r="E21" s="13" t="s">
        <v>645</v>
      </c>
      <c r="F21" s="13" t="s">
        <v>609</v>
      </c>
      <c r="G21" s="13" t="s">
        <v>649</v>
      </c>
      <c r="H21" s="13" t="s">
        <v>611</v>
      </c>
      <c r="I21" s="13" t="s">
        <v>650</v>
      </c>
      <c r="J21" s="13" t="s">
        <v>613</v>
      </c>
      <c r="K21" s="13" t="s">
        <v>652</v>
      </c>
      <c r="L21" s="13" t="s">
        <v>615</v>
      </c>
      <c r="M21" s="13" t="s">
        <v>656</v>
      </c>
      <c r="N21" s="13" t="s">
        <v>617</v>
      </c>
      <c r="O21" s="13" t="s">
        <v>657</v>
      </c>
      <c r="P21" s="13" t="s">
        <v>619</v>
      </c>
      <c r="Q21" s="13" t="s">
        <v>658</v>
      </c>
      <c r="R21" s="13" t="s">
        <v>620</v>
      </c>
    </row>
    <row r="22" spans="1:18" ht="15">
      <c r="A22" s="85" t="s">
        <v>230</v>
      </c>
      <c r="B22" s="85">
        <v>16</v>
      </c>
      <c r="C22" s="85" t="s">
        <v>279</v>
      </c>
      <c r="D22" s="85">
        <v>2</v>
      </c>
      <c r="E22" s="85" t="s">
        <v>230</v>
      </c>
      <c r="F22" s="85">
        <v>5</v>
      </c>
      <c r="G22" s="85" t="s">
        <v>635</v>
      </c>
      <c r="H22" s="85">
        <v>5</v>
      </c>
      <c r="I22" s="85" t="s">
        <v>635</v>
      </c>
      <c r="J22" s="85">
        <v>1</v>
      </c>
      <c r="K22" s="85" t="s">
        <v>230</v>
      </c>
      <c r="L22" s="85">
        <v>2</v>
      </c>
      <c r="M22" s="85" t="s">
        <v>230</v>
      </c>
      <c r="N22" s="85">
        <v>1</v>
      </c>
      <c r="O22" s="85" t="s">
        <v>230</v>
      </c>
      <c r="P22" s="85">
        <v>1</v>
      </c>
      <c r="Q22" s="85" t="s">
        <v>659</v>
      </c>
      <c r="R22" s="85">
        <v>1</v>
      </c>
    </row>
    <row r="23" spans="1:18" ht="15">
      <c r="A23" s="85" t="s">
        <v>635</v>
      </c>
      <c r="B23" s="85">
        <v>12</v>
      </c>
      <c r="C23" s="85" t="s">
        <v>644</v>
      </c>
      <c r="D23" s="85">
        <v>1</v>
      </c>
      <c r="E23" s="85" t="s">
        <v>635</v>
      </c>
      <c r="F23" s="85">
        <v>4</v>
      </c>
      <c r="G23" s="85" t="s">
        <v>230</v>
      </c>
      <c r="H23" s="85">
        <v>5</v>
      </c>
      <c r="I23" s="85" t="s">
        <v>651</v>
      </c>
      <c r="J23" s="85">
        <v>1</v>
      </c>
      <c r="K23" s="85" t="s">
        <v>635</v>
      </c>
      <c r="L23" s="85">
        <v>2</v>
      </c>
      <c r="M23" s="85"/>
      <c r="N23" s="85"/>
      <c r="O23" s="85"/>
      <c r="P23" s="85"/>
      <c r="Q23" s="85" t="s">
        <v>230</v>
      </c>
      <c r="R23" s="85">
        <v>1</v>
      </c>
    </row>
    <row r="24" spans="1:18" ht="15">
      <c r="A24" s="85" t="s">
        <v>636</v>
      </c>
      <c r="B24" s="85">
        <v>3</v>
      </c>
      <c r="C24" s="85"/>
      <c r="D24" s="85"/>
      <c r="E24" s="85" t="s">
        <v>646</v>
      </c>
      <c r="F24" s="85">
        <v>1</v>
      </c>
      <c r="G24" s="85" t="s">
        <v>636</v>
      </c>
      <c r="H24" s="85">
        <v>3</v>
      </c>
      <c r="I24" s="85" t="s">
        <v>230</v>
      </c>
      <c r="J24" s="85">
        <v>1</v>
      </c>
      <c r="K24" s="85" t="s">
        <v>638</v>
      </c>
      <c r="L24" s="85">
        <v>1</v>
      </c>
      <c r="M24" s="85"/>
      <c r="N24" s="85"/>
      <c r="O24" s="85"/>
      <c r="P24" s="85"/>
      <c r="Q24" s="85" t="s">
        <v>660</v>
      </c>
      <c r="R24" s="85">
        <v>1</v>
      </c>
    </row>
    <row r="25" spans="1:18" ht="15">
      <c r="A25" s="85" t="s">
        <v>279</v>
      </c>
      <c r="B25" s="85">
        <v>2</v>
      </c>
      <c r="C25" s="85"/>
      <c r="D25" s="85"/>
      <c r="E25" s="85" t="s">
        <v>647</v>
      </c>
      <c r="F25" s="85">
        <v>1</v>
      </c>
      <c r="G25" s="85" t="s">
        <v>637</v>
      </c>
      <c r="H25" s="85">
        <v>1</v>
      </c>
      <c r="I25" s="85"/>
      <c r="J25" s="85"/>
      <c r="K25" s="85" t="s">
        <v>639</v>
      </c>
      <c r="L25" s="85">
        <v>1</v>
      </c>
      <c r="M25" s="85"/>
      <c r="N25" s="85"/>
      <c r="O25" s="85"/>
      <c r="P25" s="85"/>
      <c r="Q25" s="85"/>
      <c r="R25" s="85"/>
    </row>
    <row r="26" spans="1:18" ht="15">
      <c r="A26" s="85" t="s">
        <v>637</v>
      </c>
      <c r="B26" s="85">
        <v>1</v>
      </c>
      <c r="C26" s="85"/>
      <c r="D26" s="85"/>
      <c r="E26" s="85" t="s">
        <v>648</v>
      </c>
      <c r="F26" s="85">
        <v>1</v>
      </c>
      <c r="G26" s="85"/>
      <c r="H26" s="85"/>
      <c r="I26" s="85"/>
      <c r="J26" s="85"/>
      <c r="K26" s="85" t="s">
        <v>640</v>
      </c>
      <c r="L26" s="85">
        <v>1</v>
      </c>
      <c r="M26" s="85"/>
      <c r="N26" s="85"/>
      <c r="O26" s="85"/>
      <c r="P26" s="85"/>
      <c r="Q26" s="85"/>
      <c r="R26" s="85"/>
    </row>
    <row r="27" spans="1:18" ht="15">
      <c r="A27" s="85" t="s">
        <v>638</v>
      </c>
      <c r="B27" s="85">
        <v>1</v>
      </c>
      <c r="C27" s="85"/>
      <c r="D27" s="85"/>
      <c r="E27" s="85"/>
      <c r="F27" s="85"/>
      <c r="G27" s="85"/>
      <c r="H27" s="85"/>
      <c r="I27" s="85"/>
      <c r="J27" s="85"/>
      <c r="K27" s="85" t="s">
        <v>641</v>
      </c>
      <c r="L27" s="85">
        <v>1</v>
      </c>
      <c r="M27" s="85"/>
      <c r="N27" s="85"/>
      <c r="O27" s="85"/>
      <c r="P27" s="85"/>
      <c r="Q27" s="85"/>
      <c r="R27" s="85"/>
    </row>
    <row r="28" spans="1:18" ht="15">
      <c r="A28" s="85" t="s">
        <v>639</v>
      </c>
      <c r="B28" s="85">
        <v>1</v>
      </c>
      <c r="C28" s="85"/>
      <c r="D28" s="85"/>
      <c r="E28" s="85"/>
      <c r="F28" s="85"/>
      <c r="G28" s="85"/>
      <c r="H28" s="85"/>
      <c r="I28" s="85"/>
      <c r="J28" s="85"/>
      <c r="K28" s="85" t="s">
        <v>642</v>
      </c>
      <c r="L28" s="85">
        <v>1</v>
      </c>
      <c r="M28" s="85"/>
      <c r="N28" s="85"/>
      <c r="O28" s="85"/>
      <c r="P28" s="85"/>
      <c r="Q28" s="85"/>
      <c r="R28" s="85"/>
    </row>
    <row r="29" spans="1:18" ht="15">
      <c r="A29" s="85" t="s">
        <v>640</v>
      </c>
      <c r="B29" s="85">
        <v>1</v>
      </c>
      <c r="C29" s="85"/>
      <c r="D29" s="85"/>
      <c r="E29" s="85"/>
      <c r="F29" s="85"/>
      <c r="G29" s="85"/>
      <c r="H29" s="85"/>
      <c r="I29" s="85"/>
      <c r="J29" s="85"/>
      <c r="K29" s="85" t="s">
        <v>653</v>
      </c>
      <c r="L29" s="85">
        <v>1</v>
      </c>
      <c r="M29" s="85"/>
      <c r="N29" s="85"/>
      <c r="O29" s="85"/>
      <c r="P29" s="85"/>
      <c r="Q29" s="85"/>
      <c r="R29" s="85"/>
    </row>
    <row r="30" spans="1:18" ht="15">
      <c r="A30" s="85" t="s">
        <v>641</v>
      </c>
      <c r="B30" s="85">
        <v>1</v>
      </c>
      <c r="C30" s="85"/>
      <c r="D30" s="85"/>
      <c r="E30" s="85"/>
      <c r="F30" s="85"/>
      <c r="G30" s="85"/>
      <c r="H30" s="85"/>
      <c r="I30" s="85"/>
      <c r="J30" s="85"/>
      <c r="K30" s="85" t="s">
        <v>654</v>
      </c>
      <c r="L30" s="85">
        <v>1</v>
      </c>
      <c r="M30" s="85"/>
      <c r="N30" s="85"/>
      <c r="O30" s="85"/>
      <c r="P30" s="85"/>
      <c r="Q30" s="85"/>
      <c r="R30" s="85"/>
    </row>
    <row r="31" spans="1:18" ht="15">
      <c r="A31" s="85" t="s">
        <v>642</v>
      </c>
      <c r="B31" s="85">
        <v>1</v>
      </c>
      <c r="C31" s="85"/>
      <c r="D31" s="85"/>
      <c r="E31" s="85"/>
      <c r="F31" s="85"/>
      <c r="G31" s="85"/>
      <c r="H31" s="85"/>
      <c r="I31" s="85"/>
      <c r="J31" s="85"/>
      <c r="K31" s="85" t="s">
        <v>655</v>
      </c>
      <c r="L31" s="85">
        <v>1</v>
      </c>
      <c r="M31" s="85"/>
      <c r="N31" s="85"/>
      <c r="O31" s="85"/>
      <c r="P31" s="85"/>
      <c r="Q31" s="85"/>
      <c r="R31" s="85"/>
    </row>
    <row r="34" spans="1:18" ht="15" customHeight="1">
      <c r="A34" s="13" t="s">
        <v>665</v>
      </c>
      <c r="B34" s="13" t="s">
        <v>604</v>
      </c>
      <c r="C34" s="13" t="s">
        <v>675</v>
      </c>
      <c r="D34" s="13" t="s">
        <v>607</v>
      </c>
      <c r="E34" s="13" t="s">
        <v>685</v>
      </c>
      <c r="F34" s="13" t="s">
        <v>609</v>
      </c>
      <c r="G34" s="13" t="s">
        <v>691</v>
      </c>
      <c r="H34" s="13" t="s">
        <v>611</v>
      </c>
      <c r="I34" s="13" t="s">
        <v>696</v>
      </c>
      <c r="J34" s="13" t="s">
        <v>613</v>
      </c>
      <c r="K34" s="13" t="s">
        <v>698</v>
      </c>
      <c r="L34" s="13" t="s">
        <v>615</v>
      </c>
      <c r="M34" s="13" t="s">
        <v>699</v>
      </c>
      <c r="N34" s="13" t="s">
        <v>617</v>
      </c>
      <c r="O34" s="85" t="s">
        <v>701</v>
      </c>
      <c r="P34" s="85" t="s">
        <v>619</v>
      </c>
      <c r="Q34" s="85" t="s">
        <v>702</v>
      </c>
      <c r="R34" s="85" t="s">
        <v>620</v>
      </c>
    </row>
    <row r="35" spans="1:18" ht="15">
      <c r="A35" s="91" t="s">
        <v>666</v>
      </c>
      <c r="B35" s="91">
        <v>7</v>
      </c>
      <c r="C35" s="91" t="s">
        <v>676</v>
      </c>
      <c r="D35" s="91">
        <v>3</v>
      </c>
      <c r="E35" s="91" t="s">
        <v>219</v>
      </c>
      <c r="F35" s="91">
        <v>5</v>
      </c>
      <c r="G35" s="91" t="s">
        <v>672</v>
      </c>
      <c r="H35" s="91">
        <v>5</v>
      </c>
      <c r="I35" s="91" t="s">
        <v>673</v>
      </c>
      <c r="J35" s="91">
        <v>4</v>
      </c>
      <c r="K35" s="91" t="s">
        <v>671</v>
      </c>
      <c r="L35" s="91">
        <v>2</v>
      </c>
      <c r="M35" s="91" t="s">
        <v>232</v>
      </c>
      <c r="N35" s="91">
        <v>2</v>
      </c>
      <c r="O35" s="91"/>
      <c r="P35" s="91"/>
      <c r="Q35" s="91"/>
      <c r="R35" s="91"/>
    </row>
    <row r="36" spans="1:18" ht="15">
      <c r="A36" s="91" t="s">
        <v>667</v>
      </c>
      <c r="B36" s="91">
        <v>3</v>
      </c>
      <c r="C36" s="91" t="s">
        <v>677</v>
      </c>
      <c r="D36" s="91">
        <v>3</v>
      </c>
      <c r="E36" s="91" t="s">
        <v>671</v>
      </c>
      <c r="F36" s="91">
        <v>5</v>
      </c>
      <c r="G36" s="91" t="s">
        <v>671</v>
      </c>
      <c r="H36" s="91">
        <v>5</v>
      </c>
      <c r="I36" s="91" t="s">
        <v>697</v>
      </c>
      <c r="J36" s="91">
        <v>2</v>
      </c>
      <c r="K36" s="91" t="s">
        <v>672</v>
      </c>
      <c r="L36" s="91">
        <v>2</v>
      </c>
      <c r="M36" s="91" t="s">
        <v>700</v>
      </c>
      <c r="N36" s="91">
        <v>2</v>
      </c>
      <c r="O36" s="91"/>
      <c r="P36" s="91"/>
      <c r="Q36" s="91"/>
      <c r="R36" s="91"/>
    </row>
    <row r="37" spans="1:18" ht="15">
      <c r="A37" s="91" t="s">
        <v>668</v>
      </c>
      <c r="B37" s="91">
        <v>0</v>
      </c>
      <c r="C37" s="91" t="s">
        <v>230</v>
      </c>
      <c r="D37" s="91">
        <v>3</v>
      </c>
      <c r="E37" s="91" t="s">
        <v>672</v>
      </c>
      <c r="F37" s="91">
        <v>4</v>
      </c>
      <c r="G37" s="91" t="s">
        <v>692</v>
      </c>
      <c r="H37" s="91">
        <v>3</v>
      </c>
      <c r="I37" s="91"/>
      <c r="J37" s="91"/>
      <c r="K37" s="91"/>
      <c r="L37" s="91"/>
      <c r="M37" s="91"/>
      <c r="N37" s="91"/>
      <c r="O37" s="91"/>
      <c r="P37" s="91"/>
      <c r="Q37" s="91"/>
      <c r="R37" s="91"/>
    </row>
    <row r="38" spans="1:18" ht="15">
      <c r="A38" s="91" t="s">
        <v>669</v>
      </c>
      <c r="B38" s="91">
        <v>408</v>
      </c>
      <c r="C38" s="91" t="s">
        <v>678</v>
      </c>
      <c r="D38" s="91">
        <v>2</v>
      </c>
      <c r="E38" s="91" t="s">
        <v>686</v>
      </c>
      <c r="F38" s="91">
        <v>4</v>
      </c>
      <c r="G38" s="91" t="s">
        <v>226</v>
      </c>
      <c r="H38" s="91">
        <v>2</v>
      </c>
      <c r="I38" s="91"/>
      <c r="J38" s="91"/>
      <c r="K38" s="91"/>
      <c r="L38" s="91"/>
      <c r="M38" s="91"/>
      <c r="N38" s="91"/>
      <c r="O38" s="91"/>
      <c r="P38" s="91"/>
      <c r="Q38" s="91"/>
      <c r="R38" s="91"/>
    </row>
    <row r="39" spans="1:18" ht="15">
      <c r="A39" s="91" t="s">
        <v>670</v>
      </c>
      <c r="B39" s="91">
        <v>418</v>
      </c>
      <c r="C39" s="91" t="s">
        <v>679</v>
      </c>
      <c r="D39" s="91">
        <v>2</v>
      </c>
      <c r="E39" s="91" t="s">
        <v>687</v>
      </c>
      <c r="F39" s="91">
        <v>4</v>
      </c>
      <c r="G39" s="91" t="s">
        <v>693</v>
      </c>
      <c r="H39" s="91">
        <v>2</v>
      </c>
      <c r="I39" s="91"/>
      <c r="J39" s="91"/>
      <c r="K39" s="91"/>
      <c r="L39" s="91"/>
      <c r="M39" s="91"/>
      <c r="N39" s="91"/>
      <c r="O39" s="91"/>
      <c r="P39" s="91"/>
      <c r="Q39" s="91"/>
      <c r="R39" s="91"/>
    </row>
    <row r="40" spans="1:18" ht="15">
      <c r="A40" s="91" t="s">
        <v>671</v>
      </c>
      <c r="B40" s="91">
        <v>16</v>
      </c>
      <c r="C40" s="91" t="s">
        <v>680</v>
      </c>
      <c r="D40" s="91">
        <v>2</v>
      </c>
      <c r="E40" s="91" t="s">
        <v>674</v>
      </c>
      <c r="F40" s="91">
        <v>4</v>
      </c>
      <c r="G40" s="91" t="s">
        <v>694</v>
      </c>
      <c r="H40" s="91">
        <v>2</v>
      </c>
      <c r="I40" s="91"/>
      <c r="J40" s="91"/>
      <c r="K40" s="91"/>
      <c r="L40" s="91"/>
      <c r="M40" s="91"/>
      <c r="N40" s="91"/>
      <c r="O40" s="91"/>
      <c r="P40" s="91"/>
      <c r="Q40" s="91"/>
      <c r="R40" s="91"/>
    </row>
    <row r="41" spans="1:18" ht="15">
      <c r="A41" s="91" t="s">
        <v>672</v>
      </c>
      <c r="B41" s="91">
        <v>12</v>
      </c>
      <c r="C41" s="91" t="s">
        <v>681</v>
      </c>
      <c r="D41" s="91">
        <v>2</v>
      </c>
      <c r="E41" s="91" t="s">
        <v>673</v>
      </c>
      <c r="F41" s="91">
        <v>4</v>
      </c>
      <c r="G41" s="91" t="s">
        <v>695</v>
      </c>
      <c r="H41" s="91">
        <v>2</v>
      </c>
      <c r="I41" s="91"/>
      <c r="J41" s="91"/>
      <c r="K41" s="91"/>
      <c r="L41" s="91"/>
      <c r="M41" s="91"/>
      <c r="N41" s="91"/>
      <c r="O41" s="91"/>
      <c r="P41" s="91"/>
      <c r="Q41" s="91"/>
      <c r="R41" s="91"/>
    </row>
    <row r="42" spans="1:18" ht="15">
      <c r="A42" s="91" t="s">
        <v>673</v>
      </c>
      <c r="B42" s="91">
        <v>8</v>
      </c>
      <c r="C42" s="91" t="s">
        <v>682</v>
      </c>
      <c r="D42" s="91">
        <v>2</v>
      </c>
      <c r="E42" s="91" t="s">
        <v>688</v>
      </c>
      <c r="F42" s="91">
        <v>3</v>
      </c>
      <c r="G42" s="91"/>
      <c r="H42" s="91"/>
      <c r="I42" s="91"/>
      <c r="J42" s="91"/>
      <c r="K42" s="91"/>
      <c r="L42" s="91"/>
      <c r="M42" s="91"/>
      <c r="N42" s="91"/>
      <c r="O42" s="91"/>
      <c r="P42" s="91"/>
      <c r="Q42" s="91"/>
      <c r="R42" s="91"/>
    </row>
    <row r="43" spans="1:18" ht="15">
      <c r="A43" s="91" t="s">
        <v>674</v>
      </c>
      <c r="B43" s="91">
        <v>5</v>
      </c>
      <c r="C43" s="91" t="s">
        <v>683</v>
      </c>
      <c r="D43" s="91">
        <v>2</v>
      </c>
      <c r="E43" s="91" t="s">
        <v>689</v>
      </c>
      <c r="F43" s="91">
        <v>3</v>
      </c>
      <c r="G43" s="91"/>
      <c r="H43" s="91"/>
      <c r="I43" s="91"/>
      <c r="J43" s="91"/>
      <c r="K43" s="91"/>
      <c r="L43" s="91"/>
      <c r="M43" s="91"/>
      <c r="N43" s="91"/>
      <c r="O43" s="91"/>
      <c r="P43" s="91"/>
      <c r="Q43" s="91"/>
      <c r="R43" s="91"/>
    </row>
    <row r="44" spans="1:18" ht="15">
      <c r="A44" s="91" t="s">
        <v>219</v>
      </c>
      <c r="B44" s="91">
        <v>5</v>
      </c>
      <c r="C44" s="91" t="s">
        <v>684</v>
      </c>
      <c r="D44" s="91">
        <v>2</v>
      </c>
      <c r="E44" s="91" t="s">
        <v>690</v>
      </c>
      <c r="F44" s="91">
        <v>3</v>
      </c>
      <c r="G44" s="91"/>
      <c r="H44" s="91"/>
      <c r="I44" s="91"/>
      <c r="J44" s="91"/>
      <c r="K44" s="91"/>
      <c r="L44" s="91"/>
      <c r="M44" s="91"/>
      <c r="N44" s="91"/>
      <c r="O44" s="91"/>
      <c r="P44" s="91"/>
      <c r="Q44" s="91"/>
      <c r="R44" s="91"/>
    </row>
    <row r="47" spans="1:18" ht="15" customHeight="1">
      <c r="A47" s="13" t="s">
        <v>710</v>
      </c>
      <c r="B47" s="13" t="s">
        <v>604</v>
      </c>
      <c r="C47" s="13" t="s">
        <v>721</v>
      </c>
      <c r="D47" s="13" t="s">
        <v>607</v>
      </c>
      <c r="E47" s="13" t="s">
        <v>732</v>
      </c>
      <c r="F47" s="13" t="s">
        <v>609</v>
      </c>
      <c r="G47" s="13" t="s">
        <v>734</v>
      </c>
      <c r="H47" s="13" t="s">
        <v>611</v>
      </c>
      <c r="I47" s="85" t="s">
        <v>739</v>
      </c>
      <c r="J47" s="85" t="s">
        <v>613</v>
      </c>
      <c r="K47" s="85" t="s">
        <v>740</v>
      </c>
      <c r="L47" s="85" t="s">
        <v>615</v>
      </c>
      <c r="M47" s="85" t="s">
        <v>741</v>
      </c>
      <c r="N47" s="85" t="s">
        <v>617</v>
      </c>
      <c r="O47" s="85" t="s">
        <v>742</v>
      </c>
      <c r="P47" s="85" t="s">
        <v>619</v>
      </c>
      <c r="Q47" s="85" t="s">
        <v>743</v>
      </c>
      <c r="R47" s="85" t="s">
        <v>620</v>
      </c>
    </row>
    <row r="48" spans="1:18" ht="15">
      <c r="A48" s="91" t="s">
        <v>711</v>
      </c>
      <c r="B48" s="91">
        <v>4</v>
      </c>
      <c r="C48" s="91" t="s">
        <v>722</v>
      </c>
      <c r="D48" s="91">
        <v>2</v>
      </c>
      <c r="E48" s="91" t="s">
        <v>712</v>
      </c>
      <c r="F48" s="91">
        <v>4</v>
      </c>
      <c r="G48" s="91" t="s">
        <v>711</v>
      </c>
      <c r="H48" s="91">
        <v>4</v>
      </c>
      <c r="I48" s="91"/>
      <c r="J48" s="91"/>
      <c r="K48" s="91"/>
      <c r="L48" s="91"/>
      <c r="M48" s="91"/>
      <c r="N48" s="91"/>
      <c r="O48" s="91"/>
      <c r="P48" s="91"/>
      <c r="Q48" s="91"/>
      <c r="R48" s="91"/>
    </row>
    <row r="49" spans="1:18" ht="15">
      <c r="A49" s="91" t="s">
        <v>712</v>
      </c>
      <c r="B49" s="91">
        <v>4</v>
      </c>
      <c r="C49" s="91" t="s">
        <v>723</v>
      </c>
      <c r="D49" s="91">
        <v>2</v>
      </c>
      <c r="E49" s="91" t="s">
        <v>713</v>
      </c>
      <c r="F49" s="91">
        <v>3</v>
      </c>
      <c r="G49" s="91" t="s">
        <v>735</v>
      </c>
      <c r="H49" s="91">
        <v>2</v>
      </c>
      <c r="I49" s="91"/>
      <c r="J49" s="91"/>
      <c r="K49" s="91"/>
      <c r="L49" s="91"/>
      <c r="M49" s="91"/>
      <c r="N49" s="91"/>
      <c r="O49" s="91"/>
      <c r="P49" s="91"/>
      <c r="Q49" s="91"/>
      <c r="R49" s="91"/>
    </row>
    <row r="50" spans="1:18" ht="15">
      <c r="A50" s="91" t="s">
        <v>713</v>
      </c>
      <c r="B50" s="91">
        <v>3</v>
      </c>
      <c r="C50" s="91" t="s">
        <v>724</v>
      </c>
      <c r="D50" s="91">
        <v>2</v>
      </c>
      <c r="E50" s="91" t="s">
        <v>714</v>
      </c>
      <c r="F50" s="91">
        <v>3</v>
      </c>
      <c r="G50" s="91" t="s">
        <v>736</v>
      </c>
      <c r="H50" s="91">
        <v>2</v>
      </c>
      <c r="I50" s="91"/>
      <c r="J50" s="91"/>
      <c r="K50" s="91"/>
      <c r="L50" s="91"/>
      <c r="M50" s="91"/>
      <c r="N50" s="91"/>
      <c r="O50" s="91"/>
      <c r="P50" s="91"/>
      <c r="Q50" s="91"/>
      <c r="R50" s="91"/>
    </row>
    <row r="51" spans="1:18" ht="15">
      <c r="A51" s="91" t="s">
        <v>714</v>
      </c>
      <c r="B51" s="91">
        <v>3</v>
      </c>
      <c r="C51" s="91" t="s">
        <v>725</v>
      </c>
      <c r="D51" s="91">
        <v>2</v>
      </c>
      <c r="E51" s="91" t="s">
        <v>715</v>
      </c>
      <c r="F51" s="91">
        <v>3</v>
      </c>
      <c r="G51" s="91" t="s">
        <v>737</v>
      </c>
      <c r="H51" s="91">
        <v>2</v>
      </c>
      <c r="I51" s="91"/>
      <c r="J51" s="91"/>
      <c r="K51" s="91"/>
      <c r="L51" s="91"/>
      <c r="M51" s="91"/>
      <c r="N51" s="91"/>
      <c r="O51" s="91"/>
      <c r="P51" s="91"/>
      <c r="Q51" s="91"/>
      <c r="R51" s="91"/>
    </row>
    <row r="52" spans="1:18" ht="15">
      <c r="A52" s="91" t="s">
        <v>715</v>
      </c>
      <c r="B52" s="91">
        <v>3</v>
      </c>
      <c r="C52" s="91" t="s">
        <v>726</v>
      </c>
      <c r="D52" s="91">
        <v>2</v>
      </c>
      <c r="E52" s="91" t="s">
        <v>716</v>
      </c>
      <c r="F52" s="91">
        <v>3</v>
      </c>
      <c r="G52" s="91" t="s">
        <v>738</v>
      </c>
      <c r="H52" s="91">
        <v>2</v>
      </c>
      <c r="I52" s="91"/>
      <c r="J52" s="91"/>
      <c r="K52" s="91"/>
      <c r="L52" s="91"/>
      <c r="M52" s="91"/>
      <c r="N52" s="91"/>
      <c r="O52" s="91"/>
      <c r="P52" s="91"/>
      <c r="Q52" s="91"/>
      <c r="R52" s="91"/>
    </row>
    <row r="53" spans="1:18" ht="15">
      <c r="A53" s="91" t="s">
        <v>716</v>
      </c>
      <c r="B53" s="91">
        <v>3</v>
      </c>
      <c r="C53" s="91" t="s">
        <v>727</v>
      </c>
      <c r="D53" s="91">
        <v>2</v>
      </c>
      <c r="E53" s="91" t="s">
        <v>717</v>
      </c>
      <c r="F53" s="91">
        <v>3</v>
      </c>
      <c r="G53" s="91"/>
      <c r="H53" s="91"/>
      <c r="I53" s="91"/>
      <c r="J53" s="91"/>
      <c r="K53" s="91"/>
      <c r="L53" s="91"/>
      <c r="M53" s="91"/>
      <c r="N53" s="91"/>
      <c r="O53" s="91"/>
      <c r="P53" s="91"/>
      <c r="Q53" s="91"/>
      <c r="R53" s="91"/>
    </row>
    <row r="54" spans="1:18" ht="15">
      <c r="A54" s="91" t="s">
        <v>717</v>
      </c>
      <c r="B54" s="91">
        <v>3</v>
      </c>
      <c r="C54" s="91" t="s">
        <v>728</v>
      </c>
      <c r="D54" s="91">
        <v>2</v>
      </c>
      <c r="E54" s="91" t="s">
        <v>718</v>
      </c>
      <c r="F54" s="91">
        <v>3</v>
      </c>
      <c r="G54" s="91"/>
      <c r="H54" s="91"/>
      <c r="I54" s="91"/>
      <c r="J54" s="91"/>
      <c r="K54" s="91"/>
      <c r="L54" s="91"/>
      <c r="M54" s="91"/>
      <c r="N54" s="91"/>
      <c r="O54" s="91"/>
      <c r="P54" s="91"/>
      <c r="Q54" s="91"/>
      <c r="R54" s="91"/>
    </row>
    <row r="55" spans="1:18" ht="15">
      <c r="A55" s="91" t="s">
        <v>718</v>
      </c>
      <c r="B55" s="91">
        <v>3</v>
      </c>
      <c r="C55" s="91" t="s">
        <v>729</v>
      </c>
      <c r="D55" s="91">
        <v>2</v>
      </c>
      <c r="E55" s="91" t="s">
        <v>719</v>
      </c>
      <c r="F55" s="91">
        <v>3</v>
      </c>
      <c r="G55" s="91"/>
      <c r="H55" s="91"/>
      <c r="I55" s="91"/>
      <c r="J55" s="91"/>
      <c r="K55" s="91"/>
      <c r="L55" s="91"/>
      <c r="M55" s="91"/>
      <c r="N55" s="91"/>
      <c r="O55" s="91"/>
      <c r="P55" s="91"/>
      <c r="Q55" s="91"/>
      <c r="R55" s="91"/>
    </row>
    <row r="56" spans="1:18" ht="15">
      <c r="A56" s="91" t="s">
        <v>719</v>
      </c>
      <c r="B56" s="91">
        <v>3</v>
      </c>
      <c r="C56" s="91" t="s">
        <v>730</v>
      </c>
      <c r="D56" s="91">
        <v>2</v>
      </c>
      <c r="E56" s="91" t="s">
        <v>720</v>
      </c>
      <c r="F56" s="91">
        <v>3</v>
      </c>
      <c r="G56" s="91"/>
      <c r="H56" s="91"/>
      <c r="I56" s="91"/>
      <c r="J56" s="91"/>
      <c r="K56" s="91"/>
      <c r="L56" s="91"/>
      <c r="M56" s="91"/>
      <c r="N56" s="91"/>
      <c r="O56" s="91"/>
      <c r="P56" s="91"/>
      <c r="Q56" s="91"/>
      <c r="R56" s="91"/>
    </row>
    <row r="57" spans="1:18" ht="15">
      <c r="A57" s="91" t="s">
        <v>720</v>
      </c>
      <c r="B57" s="91">
        <v>3</v>
      </c>
      <c r="C57" s="91" t="s">
        <v>731</v>
      </c>
      <c r="D57" s="91">
        <v>2</v>
      </c>
      <c r="E57" s="91" t="s">
        <v>733</v>
      </c>
      <c r="F57" s="91">
        <v>3</v>
      </c>
      <c r="G57" s="91"/>
      <c r="H57" s="91"/>
      <c r="I57" s="91"/>
      <c r="J57" s="91"/>
      <c r="K57" s="91"/>
      <c r="L57" s="91"/>
      <c r="M57" s="91"/>
      <c r="N57" s="91"/>
      <c r="O57" s="91"/>
      <c r="P57" s="91"/>
      <c r="Q57" s="91"/>
      <c r="R57" s="91"/>
    </row>
    <row r="60" spans="1:18" ht="15" customHeight="1">
      <c r="A60" s="13" t="s">
        <v>748</v>
      </c>
      <c r="B60" s="13" t="s">
        <v>604</v>
      </c>
      <c r="C60" s="85" t="s">
        <v>750</v>
      </c>
      <c r="D60" s="85" t="s">
        <v>607</v>
      </c>
      <c r="E60" s="85" t="s">
        <v>751</v>
      </c>
      <c r="F60" s="85" t="s">
        <v>609</v>
      </c>
      <c r="G60" s="85" t="s">
        <v>754</v>
      </c>
      <c r="H60" s="85" t="s">
        <v>611</v>
      </c>
      <c r="I60" s="85" t="s">
        <v>756</v>
      </c>
      <c r="J60" s="85" t="s">
        <v>613</v>
      </c>
      <c r="K60" s="85" t="s">
        <v>758</v>
      </c>
      <c r="L60" s="85" t="s">
        <v>615</v>
      </c>
      <c r="M60" s="13" t="s">
        <v>760</v>
      </c>
      <c r="N60" s="13" t="s">
        <v>617</v>
      </c>
      <c r="O60" s="85" t="s">
        <v>762</v>
      </c>
      <c r="P60" s="85" t="s">
        <v>619</v>
      </c>
      <c r="Q60" s="85" t="s">
        <v>764</v>
      </c>
      <c r="R60" s="85" t="s">
        <v>620</v>
      </c>
    </row>
    <row r="61" spans="1:18" ht="15">
      <c r="A61" s="85" t="s">
        <v>232</v>
      </c>
      <c r="B61" s="85">
        <v>1</v>
      </c>
      <c r="C61" s="85"/>
      <c r="D61" s="85"/>
      <c r="E61" s="85"/>
      <c r="F61" s="85"/>
      <c r="G61" s="85"/>
      <c r="H61" s="85"/>
      <c r="I61" s="85"/>
      <c r="J61" s="85"/>
      <c r="K61" s="85"/>
      <c r="L61" s="85"/>
      <c r="M61" s="85" t="s">
        <v>232</v>
      </c>
      <c r="N61" s="85">
        <v>1</v>
      </c>
      <c r="O61" s="85"/>
      <c r="P61" s="85"/>
      <c r="Q61" s="85"/>
      <c r="R61" s="85"/>
    </row>
    <row r="64" spans="1:18" ht="15" customHeight="1">
      <c r="A64" s="13" t="s">
        <v>749</v>
      </c>
      <c r="B64" s="13" t="s">
        <v>604</v>
      </c>
      <c r="C64" s="13" t="s">
        <v>752</v>
      </c>
      <c r="D64" s="13" t="s">
        <v>607</v>
      </c>
      <c r="E64" s="13" t="s">
        <v>753</v>
      </c>
      <c r="F64" s="13" t="s">
        <v>609</v>
      </c>
      <c r="G64" s="13" t="s">
        <v>755</v>
      </c>
      <c r="H64" s="13" t="s">
        <v>611</v>
      </c>
      <c r="I64" s="13" t="s">
        <v>757</v>
      </c>
      <c r="J64" s="13" t="s">
        <v>613</v>
      </c>
      <c r="K64" s="13" t="s">
        <v>759</v>
      </c>
      <c r="L64" s="13" t="s">
        <v>615</v>
      </c>
      <c r="M64" s="85" t="s">
        <v>761</v>
      </c>
      <c r="N64" s="85" t="s">
        <v>617</v>
      </c>
      <c r="O64" s="13" t="s">
        <v>763</v>
      </c>
      <c r="P64" s="13" t="s">
        <v>619</v>
      </c>
      <c r="Q64" s="85" t="s">
        <v>765</v>
      </c>
      <c r="R64" s="85" t="s">
        <v>620</v>
      </c>
    </row>
    <row r="65" spans="1:18" ht="15">
      <c r="A65" s="85" t="s">
        <v>219</v>
      </c>
      <c r="B65" s="85">
        <v>5</v>
      </c>
      <c r="C65" s="85" t="s">
        <v>230</v>
      </c>
      <c r="D65" s="85">
        <v>2</v>
      </c>
      <c r="E65" s="85" t="s">
        <v>219</v>
      </c>
      <c r="F65" s="85">
        <v>5</v>
      </c>
      <c r="G65" s="85" t="s">
        <v>226</v>
      </c>
      <c r="H65" s="85">
        <v>2</v>
      </c>
      <c r="I65" s="85" t="s">
        <v>233</v>
      </c>
      <c r="J65" s="85">
        <v>1</v>
      </c>
      <c r="K65" s="85" t="s">
        <v>234</v>
      </c>
      <c r="L65" s="85">
        <v>1</v>
      </c>
      <c r="M65" s="85"/>
      <c r="N65" s="85"/>
      <c r="O65" s="85" t="s">
        <v>229</v>
      </c>
      <c r="P65" s="85">
        <v>1</v>
      </c>
      <c r="Q65" s="85"/>
      <c r="R65" s="85"/>
    </row>
    <row r="66" spans="1:18" ht="15">
      <c r="A66" s="85" t="s">
        <v>231</v>
      </c>
      <c r="B66" s="85">
        <v>3</v>
      </c>
      <c r="C66" s="85" t="s">
        <v>212</v>
      </c>
      <c r="D66" s="85">
        <v>1</v>
      </c>
      <c r="E66" s="85" t="s">
        <v>216</v>
      </c>
      <c r="F66" s="85">
        <v>3</v>
      </c>
      <c r="G66" s="85"/>
      <c r="H66" s="85"/>
      <c r="I66" s="85" t="s">
        <v>231</v>
      </c>
      <c r="J66" s="85">
        <v>1</v>
      </c>
      <c r="K66" s="85"/>
      <c r="L66" s="85"/>
      <c r="M66" s="85"/>
      <c r="N66" s="85"/>
      <c r="O66" s="85"/>
      <c r="P66" s="85"/>
      <c r="Q66" s="85"/>
      <c r="R66" s="85"/>
    </row>
    <row r="67" spans="1:18" ht="15">
      <c r="A67" s="85" t="s">
        <v>216</v>
      </c>
      <c r="B67" s="85">
        <v>3</v>
      </c>
      <c r="C67" s="85" t="s">
        <v>228</v>
      </c>
      <c r="D67" s="85">
        <v>1</v>
      </c>
      <c r="E67" s="85" t="s">
        <v>218</v>
      </c>
      <c r="F67" s="85">
        <v>2</v>
      </c>
      <c r="G67" s="85"/>
      <c r="H67" s="85"/>
      <c r="I67" s="85"/>
      <c r="J67" s="85"/>
      <c r="K67" s="85"/>
      <c r="L67" s="85"/>
      <c r="M67" s="85"/>
      <c r="N67" s="85"/>
      <c r="O67" s="85"/>
      <c r="P67" s="85"/>
      <c r="Q67" s="85"/>
      <c r="R67" s="85"/>
    </row>
    <row r="68" spans="1:18" ht="15">
      <c r="A68" s="85" t="s">
        <v>226</v>
      </c>
      <c r="B68" s="85">
        <v>2</v>
      </c>
      <c r="C68" s="85"/>
      <c r="D68" s="85"/>
      <c r="E68" s="85" t="s">
        <v>231</v>
      </c>
      <c r="F68" s="85">
        <v>2</v>
      </c>
      <c r="G68" s="85"/>
      <c r="H68" s="85"/>
      <c r="I68" s="85"/>
      <c r="J68" s="85"/>
      <c r="K68" s="85"/>
      <c r="L68" s="85"/>
      <c r="M68" s="85"/>
      <c r="N68" s="85"/>
      <c r="O68" s="85"/>
      <c r="P68" s="85"/>
      <c r="Q68" s="85"/>
      <c r="R68" s="85"/>
    </row>
    <row r="69" spans="1:18" ht="15">
      <c r="A69" s="85" t="s">
        <v>218</v>
      </c>
      <c r="B69" s="85">
        <v>2</v>
      </c>
      <c r="C69" s="85"/>
      <c r="D69" s="85"/>
      <c r="E69" s="85" t="s">
        <v>215</v>
      </c>
      <c r="F69" s="85">
        <v>1</v>
      </c>
      <c r="G69" s="85"/>
      <c r="H69" s="85"/>
      <c r="I69" s="85"/>
      <c r="J69" s="85"/>
      <c r="K69" s="85"/>
      <c r="L69" s="85"/>
      <c r="M69" s="85"/>
      <c r="N69" s="85"/>
      <c r="O69" s="85"/>
      <c r="P69" s="85"/>
      <c r="Q69" s="85"/>
      <c r="R69" s="85"/>
    </row>
    <row r="70" spans="1:18" ht="15">
      <c r="A70" s="85" t="s">
        <v>230</v>
      </c>
      <c r="B70" s="85">
        <v>2</v>
      </c>
      <c r="C70" s="85"/>
      <c r="D70" s="85"/>
      <c r="E70" s="85"/>
      <c r="F70" s="85"/>
      <c r="G70" s="85"/>
      <c r="H70" s="85"/>
      <c r="I70" s="85"/>
      <c r="J70" s="85"/>
      <c r="K70" s="85"/>
      <c r="L70" s="85"/>
      <c r="M70" s="85"/>
      <c r="N70" s="85"/>
      <c r="O70" s="85"/>
      <c r="P70" s="85"/>
      <c r="Q70" s="85"/>
      <c r="R70" s="85"/>
    </row>
    <row r="71" spans="1:18" ht="15">
      <c r="A71" s="85" t="s">
        <v>212</v>
      </c>
      <c r="B71" s="85">
        <v>1</v>
      </c>
      <c r="C71" s="85"/>
      <c r="D71" s="85"/>
      <c r="E71" s="85"/>
      <c r="F71" s="85"/>
      <c r="G71" s="85"/>
      <c r="H71" s="85"/>
      <c r="I71" s="85"/>
      <c r="J71" s="85"/>
      <c r="K71" s="85"/>
      <c r="L71" s="85"/>
      <c r="M71" s="85"/>
      <c r="N71" s="85"/>
      <c r="O71" s="85"/>
      <c r="P71" s="85"/>
      <c r="Q71" s="85"/>
      <c r="R71" s="85"/>
    </row>
    <row r="72" spans="1:18" ht="15">
      <c r="A72" s="85" t="s">
        <v>234</v>
      </c>
      <c r="B72" s="85">
        <v>1</v>
      </c>
      <c r="C72" s="85"/>
      <c r="D72" s="85"/>
      <c r="E72" s="85"/>
      <c r="F72" s="85"/>
      <c r="G72" s="85"/>
      <c r="H72" s="85"/>
      <c r="I72" s="85"/>
      <c r="J72" s="85"/>
      <c r="K72" s="85"/>
      <c r="L72" s="85"/>
      <c r="M72" s="85"/>
      <c r="N72" s="85"/>
      <c r="O72" s="85"/>
      <c r="P72" s="85"/>
      <c r="Q72" s="85"/>
      <c r="R72" s="85"/>
    </row>
    <row r="73" spans="1:18" ht="15">
      <c r="A73" s="85" t="s">
        <v>233</v>
      </c>
      <c r="B73" s="85">
        <v>1</v>
      </c>
      <c r="C73" s="85"/>
      <c r="D73" s="85"/>
      <c r="E73" s="85"/>
      <c r="F73" s="85"/>
      <c r="G73" s="85"/>
      <c r="H73" s="85"/>
      <c r="I73" s="85"/>
      <c r="J73" s="85"/>
      <c r="K73" s="85"/>
      <c r="L73" s="85"/>
      <c r="M73" s="85"/>
      <c r="N73" s="85"/>
      <c r="O73" s="85"/>
      <c r="P73" s="85"/>
      <c r="Q73" s="85"/>
      <c r="R73" s="85"/>
    </row>
    <row r="74" spans="1:18" ht="15">
      <c r="A74" s="85" t="s">
        <v>215</v>
      </c>
      <c r="B74" s="85">
        <v>1</v>
      </c>
      <c r="C74" s="85"/>
      <c r="D74" s="85"/>
      <c r="E74" s="85"/>
      <c r="F74" s="85"/>
      <c r="G74" s="85"/>
      <c r="H74" s="85"/>
      <c r="I74" s="85"/>
      <c r="J74" s="85"/>
      <c r="K74" s="85"/>
      <c r="L74" s="85"/>
      <c r="M74" s="85"/>
      <c r="N74" s="85"/>
      <c r="O74" s="85"/>
      <c r="P74" s="85"/>
      <c r="Q74" s="85"/>
      <c r="R74" s="85"/>
    </row>
    <row r="77" spans="1:18" ht="15" customHeight="1">
      <c r="A77" s="13" t="s">
        <v>771</v>
      </c>
      <c r="B77" s="13" t="s">
        <v>604</v>
      </c>
      <c r="C77" s="13" t="s">
        <v>772</v>
      </c>
      <c r="D77" s="13" t="s">
        <v>607</v>
      </c>
      <c r="E77" s="13" t="s">
        <v>773</v>
      </c>
      <c r="F77" s="13" t="s">
        <v>609</v>
      </c>
      <c r="G77" s="13" t="s">
        <v>774</v>
      </c>
      <c r="H77" s="13" t="s">
        <v>611</v>
      </c>
      <c r="I77" s="13" t="s">
        <v>775</v>
      </c>
      <c r="J77" s="13" t="s">
        <v>613</v>
      </c>
      <c r="K77" s="13" t="s">
        <v>776</v>
      </c>
      <c r="L77" s="13" t="s">
        <v>615</v>
      </c>
      <c r="M77" s="13" t="s">
        <v>777</v>
      </c>
      <c r="N77" s="13" t="s">
        <v>617</v>
      </c>
      <c r="O77" s="13" t="s">
        <v>778</v>
      </c>
      <c r="P77" s="13" t="s">
        <v>619</v>
      </c>
      <c r="Q77" s="13" t="s">
        <v>779</v>
      </c>
      <c r="R77" s="13" t="s">
        <v>620</v>
      </c>
    </row>
    <row r="78" spans="1:18" ht="15">
      <c r="A78" s="124" t="s">
        <v>220</v>
      </c>
      <c r="B78" s="85">
        <v>138487</v>
      </c>
      <c r="C78" s="124" t="s">
        <v>228</v>
      </c>
      <c r="D78" s="85">
        <v>7636</v>
      </c>
      <c r="E78" s="124" t="s">
        <v>220</v>
      </c>
      <c r="F78" s="85">
        <v>138487</v>
      </c>
      <c r="G78" s="124" t="s">
        <v>226</v>
      </c>
      <c r="H78" s="85">
        <v>1733</v>
      </c>
      <c r="I78" s="124" t="s">
        <v>231</v>
      </c>
      <c r="J78" s="85">
        <v>9154</v>
      </c>
      <c r="K78" s="124" t="s">
        <v>224</v>
      </c>
      <c r="L78" s="85">
        <v>2895</v>
      </c>
      <c r="M78" s="124" t="s">
        <v>232</v>
      </c>
      <c r="N78" s="85">
        <v>38467</v>
      </c>
      <c r="O78" s="124" t="s">
        <v>213</v>
      </c>
      <c r="P78" s="85">
        <v>4976</v>
      </c>
      <c r="Q78" s="124" t="s">
        <v>217</v>
      </c>
      <c r="R78" s="85">
        <v>1170</v>
      </c>
    </row>
    <row r="79" spans="1:18" ht="15">
      <c r="A79" s="124" t="s">
        <v>219</v>
      </c>
      <c r="B79" s="85">
        <v>46493</v>
      </c>
      <c r="C79" s="124" t="s">
        <v>212</v>
      </c>
      <c r="D79" s="85">
        <v>6436</v>
      </c>
      <c r="E79" s="124" t="s">
        <v>219</v>
      </c>
      <c r="F79" s="85">
        <v>46493</v>
      </c>
      <c r="G79" s="124" t="s">
        <v>227</v>
      </c>
      <c r="H79" s="85">
        <v>1666</v>
      </c>
      <c r="I79" s="124" t="s">
        <v>222</v>
      </c>
      <c r="J79" s="85">
        <v>4907</v>
      </c>
      <c r="K79" s="124" t="s">
        <v>234</v>
      </c>
      <c r="L79" s="85">
        <v>354</v>
      </c>
      <c r="M79" s="124" t="s">
        <v>221</v>
      </c>
      <c r="N79" s="85">
        <v>169</v>
      </c>
      <c r="O79" s="124" t="s">
        <v>229</v>
      </c>
      <c r="P79" s="85">
        <v>4720</v>
      </c>
      <c r="Q79" s="124"/>
      <c r="R79" s="85"/>
    </row>
    <row r="80" spans="1:18" ht="15">
      <c r="A80" s="124" t="s">
        <v>232</v>
      </c>
      <c r="B80" s="85">
        <v>38467</v>
      </c>
      <c r="C80" s="124" t="s">
        <v>214</v>
      </c>
      <c r="D80" s="85">
        <v>23</v>
      </c>
      <c r="E80" s="124" t="s">
        <v>218</v>
      </c>
      <c r="F80" s="85">
        <v>25743</v>
      </c>
      <c r="G80" s="124" t="s">
        <v>223</v>
      </c>
      <c r="H80" s="85">
        <v>1498</v>
      </c>
      <c r="I80" s="124" t="s">
        <v>233</v>
      </c>
      <c r="J80" s="85">
        <v>1956</v>
      </c>
      <c r="K80" s="124"/>
      <c r="L80" s="85"/>
      <c r="M80" s="124"/>
      <c r="N80" s="85"/>
      <c r="O80" s="124"/>
      <c r="P80" s="85"/>
      <c r="Q80" s="124"/>
      <c r="R80" s="85"/>
    </row>
    <row r="81" spans="1:18" ht="15">
      <c r="A81" s="124" t="s">
        <v>218</v>
      </c>
      <c r="B81" s="85">
        <v>25743</v>
      </c>
      <c r="C81" s="124" t="s">
        <v>230</v>
      </c>
      <c r="D81" s="85">
        <v>4</v>
      </c>
      <c r="E81" s="124" t="s">
        <v>216</v>
      </c>
      <c r="F81" s="85">
        <v>11356</v>
      </c>
      <c r="G81" s="124"/>
      <c r="H81" s="85"/>
      <c r="I81" s="124"/>
      <c r="J81" s="85"/>
      <c r="K81" s="124"/>
      <c r="L81" s="85"/>
      <c r="M81" s="124"/>
      <c r="N81" s="85"/>
      <c r="O81" s="124"/>
      <c r="P81" s="85"/>
      <c r="Q81" s="124"/>
      <c r="R81" s="85"/>
    </row>
    <row r="82" spans="1:18" ht="15">
      <c r="A82" s="124" t="s">
        <v>216</v>
      </c>
      <c r="B82" s="85">
        <v>11356</v>
      </c>
      <c r="C82" s="124" t="s">
        <v>225</v>
      </c>
      <c r="D82" s="85">
        <v>2</v>
      </c>
      <c r="E82" s="124" t="s">
        <v>215</v>
      </c>
      <c r="F82" s="85">
        <v>4147</v>
      </c>
      <c r="G82" s="124"/>
      <c r="H82" s="85"/>
      <c r="I82" s="124"/>
      <c r="J82" s="85"/>
      <c r="K82" s="124"/>
      <c r="L82" s="85"/>
      <c r="M82" s="124"/>
      <c r="N82" s="85"/>
      <c r="O82" s="124"/>
      <c r="P82" s="85"/>
      <c r="Q82" s="124"/>
      <c r="R82" s="85"/>
    </row>
    <row r="83" spans="1:18" ht="15">
      <c r="A83" s="124" t="s">
        <v>231</v>
      </c>
      <c r="B83" s="85">
        <v>9154</v>
      </c>
      <c r="C83" s="124"/>
      <c r="D83" s="85"/>
      <c r="E83" s="124"/>
      <c r="F83" s="85"/>
      <c r="G83" s="124"/>
      <c r="H83" s="85"/>
      <c r="I83" s="124"/>
      <c r="J83" s="85"/>
      <c r="K83" s="124"/>
      <c r="L83" s="85"/>
      <c r="M83" s="124"/>
      <c r="N83" s="85"/>
      <c r="O83" s="124"/>
      <c r="P83" s="85"/>
      <c r="Q83" s="124"/>
      <c r="R83" s="85"/>
    </row>
    <row r="84" spans="1:18" ht="15">
      <c r="A84" s="124" t="s">
        <v>228</v>
      </c>
      <c r="B84" s="85">
        <v>7636</v>
      </c>
      <c r="C84" s="124"/>
      <c r="D84" s="85"/>
      <c r="E84" s="124"/>
      <c r="F84" s="85"/>
      <c r="G84" s="124"/>
      <c r="H84" s="85"/>
      <c r="I84" s="124"/>
      <c r="J84" s="85"/>
      <c r="K84" s="124"/>
      <c r="L84" s="85"/>
      <c r="M84" s="124"/>
      <c r="N84" s="85"/>
      <c r="O84" s="124"/>
      <c r="P84" s="85"/>
      <c r="Q84" s="124"/>
      <c r="R84" s="85"/>
    </row>
    <row r="85" spans="1:18" ht="15">
      <c r="A85" s="124" t="s">
        <v>212</v>
      </c>
      <c r="B85" s="85">
        <v>6436</v>
      </c>
      <c r="C85" s="124"/>
      <c r="D85" s="85"/>
      <c r="E85" s="124"/>
      <c r="F85" s="85"/>
      <c r="G85" s="124"/>
      <c r="H85" s="85"/>
      <c r="I85" s="124"/>
      <c r="J85" s="85"/>
      <c r="K85" s="124"/>
      <c r="L85" s="85"/>
      <c r="M85" s="124"/>
      <c r="N85" s="85"/>
      <c r="O85" s="124"/>
      <c r="P85" s="85"/>
      <c r="Q85" s="124"/>
      <c r="R85" s="85"/>
    </row>
    <row r="86" spans="1:18" ht="15">
      <c r="A86" s="124" t="s">
        <v>213</v>
      </c>
      <c r="B86" s="85">
        <v>4976</v>
      </c>
      <c r="C86" s="124"/>
      <c r="D86" s="85"/>
      <c r="E86" s="124"/>
      <c r="F86" s="85"/>
      <c r="G86" s="124"/>
      <c r="H86" s="85"/>
      <c r="I86" s="124"/>
      <c r="J86" s="85"/>
      <c r="K86" s="124"/>
      <c r="L86" s="85"/>
      <c r="M86" s="124"/>
      <c r="N86" s="85"/>
      <c r="O86" s="124"/>
      <c r="P86" s="85"/>
      <c r="Q86" s="124"/>
      <c r="R86" s="85"/>
    </row>
    <row r="87" spans="1:18" ht="15">
      <c r="A87" s="124" t="s">
        <v>222</v>
      </c>
      <c r="B87" s="85">
        <v>4907</v>
      </c>
      <c r="C87" s="124"/>
      <c r="D87" s="85"/>
      <c r="E87" s="124"/>
      <c r="F87" s="85"/>
      <c r="G87" s="124"/>
      <c r="H87" s="85"/>
      <c r="I87" s="124"/>
      <c r="J87" s="85"/>
      <c r="K87" s="124"/>
      <c r="L87" s="85"/>
      <c r="M87" s="124"/>
      <c r="N87" s="85"/>
      <c r="O87" s="124"/>
      <c r="P87" s="85"/>
      <c r="Q87" s="124"/>
      <c r="R87" s="85"/>
    </row>
  </sheetData>
  <hyperlinks>
    <hyperlink ref="A2" r:id="rId1" display="https://twitter.com/PrevionPlus/status/1129041404305580032"/>
    <hyperlink ref="A3" r:id="rId2" display="https://twitter.com/tnwevents/status/1129361850385219590"/>
    <hyperlink ref="A4" r:id="rId3" display="http://www.mobypicture.com/user/madamecanard/view/20540149"/>
    <hyperlink ref="A5" r:id="rId4" display="http://www.mobypicture.com/user/madamecanard/view/20538879"/>
    <hyperlink ref="A6" r:id="rId5" display="http://www.businesscontact.nl/boek/ik-maak-het-uit/"/>
    <hyperlink ref="A7" r:id="rId6" display="https://www.instagram.com/p/BxO8g8HlQ30Ir1HKAbWq4dhcyAsnYXdzwRpclE0/?utm_source=ig_twitter_share&amp;igshid=8tpzjzhrtcyh"/>
    <hyperlink ref="A8" r:id="rId7" display="https://unfold.pr.co/172942-a-ceo-s-guide-on-how-to-be-an-optimist-in-tech?utm_content=91294846&amp;utm_medium=social&amp;utm_source=twitter&amp;hss_channel=tw-33229929"/>
    <hyperlink ref="A9" r:id="rId8" display="https://lnkd.in/gBWraZh"/>
    <hyperlink ref="E2" r:id="rId9" display="https://unfold.pr.co/172942-a-ceo-s-guide-on-how-to-be-an-optimist-in-tech?utm_content=91294846&amp;utm_medium=social&amp;utm_source=twitter&amp;hss_channel=tw-33229929"/>
    <hyperlink ref="G2" r:id="rId10" display="https://twitter.com/PrevionPlus/status/1129041404305580032"/>
    <hyperlink ref="G3" r:id="rId11" display="https://twitter.com/tnwevents/status/1129361850385219590"/>
    <hyperlink ref="I2" r:id="rId12" display="http://www.businesscontact.nl/boek/ik-maak-het-uit/"/>
    <hyperlink ref="K2" r:id="rId13" display="http://www.mobypicture.com/user/madamecanard/view/20540149"/>
    <hyperlink ref="K3" r:id="rId14" display="http://www.mobypicture.com/user/madamecanard/view/20538879"/>
    <hyperlink ref="O2" r:id="rId15" display="https://lnkd.in/gBWraZh"/>
    <hyperlink ref="Q2" r:id="rId16" display="https://www.instagram.com/p/BxO8g8HlQ30Ir1HKAbWq4dhcyAsnYXdzwRpclE0/?utm_source=ig_twitter_share&amp;igshid=8tpzjzhrtcyh"/>
  </hyperlinks>
  <printOptions/>
  <pageMargins left="0.7" right="0.7" top="0.75" bottom="0.75" header="0.3" footer="0.3"/>
  <pageSetup orientation="portrait" paperSize="9"/>
  <tableParts>
    <tablePart r:id="rId23"/>
    <tablePart r:id="rId22"/>
    <tablePart r:id="rId20"/>
    <tablePart r:id="rId17"/>
    <tablePart r:id="rId18"/>
    <tablePart r:id="rId19"/>
    <tablePart r:id="rId24"/>
    <tablePart r:id="rId2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2019-05-21T16:07:01Z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