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<sst xmlns="http://schemas.openxmlformats.org/spreadsheetml/2006/main" count="3258" uniqueCount="886">
  <si>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</si>
  <si>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</si>
  <si>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</si>
  <si>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</si>
  <si>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</si>
  <si>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</si>
  <si>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</si>
  <si>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</si>
  <si>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</si>
  <si>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</si>
  <si>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</si>
  <si>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</si>
  <si>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</si>
  <si>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</si>
  <si>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</si>
  <si>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</si>
  <si>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</si>
  <si>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</si>
  <si>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</si>
  <si>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</si>
  <si>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</si>
  <si>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</si>
  <si>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</si>
  <si>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</si>
  <si>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</si>
  <si>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</si>
  <si>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</si>
  <si>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</si>
  <si>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</si>
  <si>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</si>
  <si>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</si>
  <si>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</si>
  <si>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</si>
  <si>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</si>
  <si>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</si>
  <si>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</si>
  <si>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</si>
  <si>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</si>
  <si>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</si>
  <si>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</si>
  <si>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</si>
  <si>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</si>
  <si>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</si>
  <si>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</si>
  <si>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</si>
  <si>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</si>
  <si>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</si>
  <si>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</si>
  <si>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</si>
  <si>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</si>
  <si>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</si>
  <si>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</si>
  <si>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</si>
  <si>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</si>
  <si>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</si>
  <si>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</si>
  <si>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</si>
  <si>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</si>
  <si>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</si>
  <si>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</si>
  <si>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</si>
  <si>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</si>
  <si>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</si>
  <si>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</si>
  <si>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</si>
  <si>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</si>
  <si>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</si>
  <si>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</si>
  <si>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</si>
  <si>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</si>
  <si>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</si>
  <si>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</si>
  <si>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</si>
  <si>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</si>
  <si>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</si>
  <si>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</si>
  <si>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</si>
  <si>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</si>
  <si>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</si>
  <si>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</si>
  <si>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</si>
  <si>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</si>
  <si>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</si>
  <si>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</si>
  <si>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</si>
  <si>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</si>
  <si>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</si>
  <si>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</si>
  <si>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</si>
  <si>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</si>
  <si>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</si>
  <si>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</si>
  <si>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</si>
  <si>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</si>
  <si>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</si>
  <si>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</si>
  <si>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</si>
  <si>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</si>
  <si>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</si>
  <si>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</si>
  <si>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</si>
  <si>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</si>
  <si>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</si>
  <si>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</si>
  <si>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</si>
  <si>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</si>
  <si>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</si>
  <si>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</si>
  <si>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</si>
  <si>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</si>
  <si>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</si>
  <si>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</si>
  <si>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</si>
  <si>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</si>
  <si>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</si>
  <si>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</si>
  <si>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</si>
  <si>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</si>
  <si>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</si>
  <si>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</si>
  <si>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</si>
  <si>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</si>
  <si>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</si>
  <si>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</si>
  <si>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</si>
  <si>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</si>
  <si>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</si>
  <si>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</si>
  <si>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</si>
  <si>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</si>
  <si>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</si>
  <si>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</si>
  <si>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</si>
  <si>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</si>
  <si>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</si>
  <si>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</si>
  <si>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</si>
  <si>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</si>
  <si>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</si>
  <si>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</si>
  <si>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</si>
  <si>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</si>
  <si>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</si>
  <si>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</si>
  <si>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</si>
  <si>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</si>
  <si>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</si>
  <si>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</si>
  <si>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</si>
  <si>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</si>
  <si>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</si>
  <si>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</si>
  <si>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</si>
  <si>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</si>
  <si>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</si>
  <si>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</si>
  <si>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</si>
  <si>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</si>
  <si>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</si>
  <si>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</si>
  <si>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</si>
  <si>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</si>
  <si>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</si>
  <si>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</si>
  <si>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</si>
  <si>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</si>
  <si>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</si>
  <si>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</si>
  <si>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</si>
  <si>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</si>
  <si>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</si>
  <si>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</si>
  <si>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</si>
  <si>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</si>
  <si>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</si>
  <si>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</si>
  <si>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</si>
  <si>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</si>
  <si>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</si>
  <si>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</si>
  <si>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</si>
  <si>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</si>
  <si>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</si>
  <si>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</si>
  <si>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</si>
  <si>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</si>
  <si>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</si>
  <si>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</si>
  <si>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</si>
  <si>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</si>
  <si>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</si>
  <si>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</si>
  <si>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</si>
  <si>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</si>
  <si>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</si>
  <si>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</si>
  <si>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</si>
  <si>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</si>
  <si>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</si>
  <si>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</si>
  <si>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</si>
  <si>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</si>
  <si>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</si>
  <si>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</si>
  <si>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</si>
  <si>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</si>
  <si>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</si>
  <si>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</si>
  <si>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</si>
  <si>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</si>
  <si>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</si>
  <si>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</si>
  <si>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edplanbc</t>
  </si>
  <si>
    <t>socialmediasean</t>
  </si>
  <si>
    <t>bccolleges</t>
  </si>
  <si>
    <t>pr4good</t>
  </si>
  <si>
    <t>vccbaking</t>
  </si>
  <si>
    <t>bctrades</t>
  </si>
  <si>
    <t>skillsbc</t>
  </si>
  <si>
    <t>brettgri</t>
  </si>
  <si>
    <t>myvcc</t>
  </si>
  <si>
    <t>vccfashion</t>
  </si>
  <si>
    <t>vcclib</t>
  </si>
  <si>
    <t>scoutmagazine</t>
  </si>
  <si>
    <t>fvtradex</t>
  </si>
  <si>
    <t>vccautobody</t>
  </si>
  <si>
    <t>vccculinaryarts</t>
  </si>
  <si>
    <t>vcc_alumni</t>
  </si>
  <si>
    <t>cityofvancouver</t>
  </si>
  <si>
    <t>caf_apparel</t>
  </si>
  <si>
    <t>vanfashionweek</t>
  </si>
  <si>
    <t>bof</t>
  </si>
  <si>
    <t>downtown_betty</t>
  </si>
  <si>
    <t>Mentions</t>
  </si>
  <si>
    <t>Replies to</t>
  </si>
  <si>
    <t>RT @BCColleges: “Made for a good time, handmade to last a lifetime.” Read about this inspirational Q&amp;amp;A with @vccfashion grad Cassandra Bail…</t>
  </si>
  <si>
    <t>“Made for a good time, handmade to last a lifetime.” Read about this inspirational Q&amp;amp;A with @vccfashion grad Cassandra Bailey, visionary behind her one-craftswoman local #lifestylebrand https://t.co/eh6hTkIbj8 | @scoutmagazine RT @myVCC #localfashion #yvrfashion #BCed #BCColleges https://t.co/X6qENaH90Y</t>
  </si>
  <si>
    <t>RT @myVCC: Best of luck to all of our #myVCC students competing in the #SkillsBC provincial competition today at @fvTradex Abbotsford! Go t…</t>
  </si>
  <si>
    <t>RT @myVCC: Best of luck to all of our #myVCC students competing in the #SkillsBC provincial competition today at @fvTradex Abbotsford! Go team VCC! _xD83D__xDC4A_ https://t.co/gqEKKHRu67 @VCCCulinaryArts @VccAutobody @VCCfashion @SkillsBC https://t.co/oH6vp7b2SL #TrainingBC https://t.co/fEbe9Cnnar</t>
  </si>
  <si>
    <t>RT @bctrades: RT @myVCC: Best of luck to all of our #myVCC students competing in the #SkillsBC provincial competition today at @fvTradex Ab…</t>
  </si>
  <si>
    <t>Best of luck to all of our #myVCC students competing in the #SkillsBC provincial competition today at @fvTradex Abbotsford! Go team VCC! _xD83D__xDC4A_ https://t.co/QSkS7JiZPv @VCCCulinaryArts @VccAutobody @VCCfashion @SkillsBC https://t.co/weDvC1PhJz</t>
  </si>
  <si>
    <t>RT @VCC_Alumni: Congrats to Nataly Kingsley, winner of our #FlourishGala Illustration Contest and $750! See all the @vccfashion designs on Instagram https://t.co/TYhq4oOdK1 https://t.co/enZ317Vwjf</t>
  </si>
  <si>
    <t>@CityofVancouver is inviting artists to create temporary digital printed artwork  20 utility boxes along commercial streets. How amazing would it be to see fashion illustrations/photography on the streets of Van? The deadline for submissions is April 10. https://t.co/SoGyssGgQY</t>
  </si>
  <si>
    <t>@caf_apparel is hosting a day-long Vancouver bootcamp on Apparel &amp;amp; Soft Goods Compliance &amp;amp; Product Testing on April 24. Attend if you want to understand the regulatory requirements in multiple countries and understand product testing. https://t.co/aa4BqdREsD  #producttesting</t>
  </si>
  <si>
    <t>“Made for a good time, handmade to last a lifetime.” Read about this inspirational Q&amp;amp;A with @vccfashion grad Cassandra Bailey, visionary behind her one-craftswoman local #lifestylebrand https://t.co/9kr6qT7OIn | @scoutmagazine #localfashion #yvrfashion</t>
  </si>
  <si>
    <t>@scoutmagazine featured VCC fashion grad Kassy and her brand Old Fashioned Standards. https://t.co/YhzJBskQ36  #oldfashionedstandards #vccfashion #vccfashiongrad</t>
  </si>
  <si>
    <t>RT @myVCC: Great job to our 8 @VCCfashion students who presented their creations tonight @VanFashionWeek #VFWfw19 _xD83D__xDC4F_ https://t.co/wI46od5QTl</t>
  </si>
  <si>
    <t>New fashion books @myVCC downtown library: Mariano Fortuny; Underwear Fashion in Detail; Fashion Design [image: covers of the three books] @VCCfashion https://t.co/1yaWa4RNEM</t>
  </si>
  <si>
    <t>#ExperienceVCC attendees are getting an inside look at our Downtown @vccfashion labs. Can you feel the #creativity in here? https://t.co/Fo39KmFfJ3</t>
  </si>
  <si>
    <t>ðŸ™ŒðŸ’žðŸ’ƒðŸ» https://t.co/ugxTEnlkfQ</t>
  </si>
  <si>
    <t>RT @VCCLib: You can thank this man for your favourite pair of pants! Learn about Levi Strauss and the invention of the #bluejeans on Films On Demand https://t.co/LaWCEJ4c0J #LeviStrauss https://t.co/j0v9ola1iT</t>
  </si>
  <si>
    <t>Our downtown VCC library rocks! They are continually stocking the shelves with fresh titles for our fashion students. Newest additions this month include Dior by Marc Bohan, L'art du tailleur = The Art of Tailoring and The art of Couture Sewing. @VCCLib #dior #fashionbooks</t>
  </si>
  <si>
    <t>@BoF shared a mental health guide for fashion students. It's a good read for  students (and instructors) looking for advice on how to alleviate the extra pressure of fashion school. https://t.co/cxLw3nM6RA  #mentalhealth #fashionschool</t>
  </si>
  <si>
    <t>@downtown_betty is hiring. Jobs range from cutting clothes, quality control, labeling, production mgmt, admin, social media, creating look books, packaging &amp;amp; shipping. Send resumÃ© to dearbetty@downtownbetty.com. https://t.co/JULDxmwb3r</t>
  </si>
  <si>
    <t>Common Thread has a co-work space for local designers! The fully equipped production facility (industrial &amp;amp; domestic machines; sergers; cutting tables; &amp;amp; ironing stations) is available Monday &amp;amp; Friday, 10am-4pm. Details &amp;amp; bookings: a.dubois@commonthread.ca. #commonthread #cowork</t>
  </si>
  <si>
    <t>VCC Fashion has been delighted to share our space with the ladies of the Make It! Sewing Business Program. The new, no-cost opportunity is delivered by VCC's Partnereship Development Office &amp;amp; DIVERSEcity Community Resources Society.  https://t.co/c4UmdacgcT  #sewmates</t>
  </si>
  <si>
    <t>Thanks Olio By Marilyn for the recap of the VCC Fashion exhibit featuring the grad collections of our 8 talented students. And thanks to Dale Rollings for providing the wonderful runway images.   #fashiongradshow #vccfashion 
https://t.co/Wf4vVdQ8Zi</t>
  </si>
  <si>
    <t>The City of Vancouver Public Art Program invites artists of all kinds to submit their ideas for public art projects. Initial applications require a short statement of interest, resume &amp;amp; images of previous work. Submission Deadline: Thurs. June 6, 3pm. https://t.co/xF1RdfaqCn</t>
  </si>
  <si>
    <t>SMOC hosts Bizarre Bazaar a vintage clothing  sale on Sun, May 26 at Hycroft  (1489 McRae Ave, Vancouver). 10am Early Entry $10 purchased online or at door, 11am-4pm Regular Entry $5 at the door only. Please make sure to bring cash.
https://t.co/yO10lCIXKw #vintageclothingsale https://t.co/FnQBDNiXKh</t>
  </si>
  <si>
    <t>https://scoutmagazine.ca/2019/03/14/on-prairie-values-following-your-gut-with-the-craftswoman-behind-old-fashioned-standards/</t>
  </si>
  <si>
    <t>https://www.vcc.ca/about/college-information/news/article/good-luck-to-vccs-skills-canada-bc-2019-competitors.html</t>
  </si>
  <si>
    <t>https://www.instagram.com/vccfashion/</t>
  </si>
  <si>
    <t>https://vancouver.ca/parks-recreation-culture/utility-wrap-artist-call.aspx?platform=hootsuite</t>
  </si>
  <si>
    <t>https://www.apparel.ca/cgi/page.cgi?_id=65&amp;evt=509</t>
  </si>
  <si>
    <t>https://scoutmagazine.ca/2019/03/14/on-prairie-values-following-your-gut-with-the-craftswoman-behind-old-fashioned-standards/?platform=hootsuite</t>
  </si>
  <si>
    <t>https://twitter.com/VCCfashion/status/1121813890910830592</t>
  </si>
  <si>
    <t>http://digital.films.com/p_Search.aspx?rd=a&amp;q=%22Levi%20Strauss%22&amp;mp=AnyWord&amp;cTitle=Birthday%3a%20Levi%20Strauss%2c%201829&amp;cDate=2_26</t>
  </si>
  <si>
    <t>https://www.businessoffashion.com/articles/education/stressed-and-depressed-a-mental-health-guide-for-fashion-students?utm_campaign=d1dad12610-fashion-s-mental-health-problem&amp;utm_medium=email&amp;utm_source=Subscribers&amp;utm_term=0_d2191372b3-d1dad12610-420857781</t>
  </si>
  <si>
    <t>https://www.vcc.ca/about/college-information/news/article/immigrant-women-find-sewmates-in-new-vcc-business-program.html?platform=hootsuite</t>
  </si>
  <si>
    <t>https://www.oliobymarilyn.com/2019/04/vancouver-fashion-week-fw19-vancouver.html?fbclid=IwAR2cc2hBzHSfRZEw0pXkEhRoUNqYddWB1HYX7ep8uKyzWB5mdKdVjV_13t0</t>
  </si>
  <si>
    <t>https://vancouver.ca/parks-recreation-culture/open-call-for-artist-initiated-projects.aspx</t>
  </si>
  <si>
    <t>https://www.smoc.ca/events?platform=hootsuite</t>
  </si>
  <si>
    <t>scoutmagazine.ca</t>
  </si>
  <si>
    <t>vcc.ca</t>
  </si>
  <si>
    <t>instagram.com</t>
  </si>
  <si>
    <t>vancouver.ca</t>
  </si>
  <si>
    <t>apparel.ca</t>
  </si>
  <si>
    <t>twitter.com</t>
  </si>
  <si>
    <t>films.com</t>
  </si>
  <si>
    <t>businessoffashion.com</t>
  </si>
  <si>
    <t>oliobymarilyn.com</t>
  </si>
  <si>
    <t>smoc.ca</t>
  </si>
  <si>
    <t>lifestylebrand localfashion yvrfashion bced bccolleges</t>
  </si>
  <si>
    <t>myvcc skillsbc</t>
  </si>
  <si>
    <t>myvcc skillsbc trainingbc</t>
  </si>
  <si>
    <t>flourishgala</t>
  </si>
  <si>
    <t>producttesting</t>
  </si>
  <si>
    <t>lifestylebrand localfashion yvrfashion</t>
  </si>
  <si>
    <t>oldfashionedstandards vccfashion vccfashiongrad</t>
  </si>
  <si>
    <t>vfwfw19</t>
  </si>
  <si>
    <t>experiencevcc creativity</t>
  </si>
  <si>
    <t>bluejeans levistrauss</t>
  </si>
  <si>
    <t>dior fashionbooks</t>
  </si>
  <si>
    <t>mentalhealth fashionschool</t>
  </si>
  <si>
    <t>commonthread cowork</t>
  </si>
  <si>
    <t>sewmates</t>
  </si>
  <si>
    <t>fashiongradshow vccfashion</t>
  </si>
  <si>
    <t>vintageclothingsale</t>
  </si>
  <si>
    <t>https://pbs.twimg.com/media/D2xhO1LUwAIF7Ku.jpg</t>
  </si>
  <si>
    <t>https://pbs.twimg.com/media/D4XtWEdWkAQaCYE.png https://pbs.twimg.com/media/D4Xev4oXkAAbaE5.png</t>
  </si>
  <si>
    <t>https://pbs.twimg.com/media/D4Xev4oXkAAbaE5.png</t>
  </si>
  <si>
    <t>https://pbs.twimg.com/media/D1lyWb5U4AAWkz5.jpg</t>
  </si>
  <si>
    <t>https://pbs.twimg.com/media/D2JSFcYVAAA0-nr.jpg</t>
  </si>
  <si>
    <t>https://pbs.twimg.com/media/D5AdnCKX4AAuCXM.jpg</t>
  </si>
  <si>
    <t>https://pbs.twimg.com/media/D49MCqMU4AA_J2g.jpg</t>
  </si>
  <si>
    <t>https://pbs.twimg.com/media/D0VxsnPUYAM7MBy.jpg</t>
  </si>
  <si>
    <t>https://pbs.twimg.com/media/D5f6dumXoAE5QYq.jpg</t>
  </si>
  <si>
    <t>https://pbs.twimg.com/media/D6N_ooXX4AAvyls.jpg</t>
  </si>
  <si>
    <t>http://pbs.twimg.com/profile_images/978691373061718016/-iJicvw6_normal.jpg</t>
  </si>
  <si>
    <t>http://pbs.twimg.com/profile_images/1082926067252322305/VjKoL_Gg_normal.jpg</t>
  </si>
  <si>
    <t>http://pbs.twimg.com/profile_images/518979805090299904/fMl_hqS3_normal.jpeg</t>
  </si>
  <si>
    <t>http://pbs.twimg.com/profile_images/877257429875957760/domozTwZ_normal.jpg</t>
  </si>
  <si>
    <t>http://pbs.twimg.com/profile_images/665211379700203520/sgnERJUy_normal.png</t>
  </si>
  <si>
    <t>http://pbs.twimg.com/profile_images/609098493395779584/cjPByie-_normal.jpg</t>
  </si>
  <si>
    <t>http://pbs.twimg.com/profile_images/877259185708081158/T-U4o5On_normal.jpg</t>
  </si>
  <si>
    <t>http://pbs.twimg.com/profile_images/1026881957056008193/R8stfOcm_normal.jpg</t>
  </si>
  <si>
    <t>https://twitter.com/#!/edplanbc/status/1111371638740680704</t>
  </si>
  <si>
    <t>https://twitter.com/#!/socialmediasean/status/1111373530485018624</t>
  </si>
  <si>
    <t>https://twitter.com/#!/bccolleges/status/1111371035377463296</t>
  </si>
  <si>
    <t>https://twitter.com/#!/pr4good/status/1113515455614861312</t>
  </si>
  <si>
    <t>https://twitter.com/#!/vccbaking/status/1118561543799443456</t>
  </si>
  <si>
    <t>https://twitter.com/#!/bctrades/status/1118561048267825152</t>
  </si>
  <si>
    <t>https://twitter.com/#!/skillsbc/status/1118562374246486016</t>
  </si>
  <si>
    <t>https://twitter.com/#!/brettgri/status/1118604788088762369</t>
  </si>
  <si>
    <t>https://twitter.com/#!/skillsbc/status/1118546790196760576</t>
  </si>
  <si>
    <t>https://twitter.com/#!/myvcc/status/1118544998591541254</t>
  </si>
  <si>
    <t>https://twitter.com/#!/vccfashion/status/1111671918908919809</t>
  </si>
  <si>
    <t>https://twitter.com/#!/vccfashion/status/1113534161862705155</t>
  </si>
  <si>
    <t>https://twitter.com/#!/vccfashion/status/1115680837218050048</t>
  </si>
  <si>
    <t>https://twitter.com/#!/myvcc/status/1111338492053938177</t>
  </si>
  <si>
    <t>https://twitter.com/#!/vccfashion/status/1116736613026025473</t>
  </si>
  <si>
    <t>https://twitter.com/#!/vccfashion/status/1117853913888112640</t>
  </si>
  <si>
    <t>https://twitter.com/#!/vcclib/status/1121428867175124993</t>
  </si>
  <si>
    <t>https://twitter.com/#!/myvcc/status/1121198445073584133</t>
  </si>
  <si>
    <t>https://twitter.com/#!/myvcc/status/1122908596705144836</t>
  </si>
  <si>
    <t>https://twitter.com/#!/vccfashion/status/1115299608534581249</t>
  </si>
  <si>
    <t>https://twitter.com/#!/vccfashion/status/1118228912415354880</t>
  </si>
  <si>
    <t>https://twitter.com/#!/vccfashion/status/1119270765612929024</t>
  </si>
  <si>
    <t>https://twitter.com/#!/vccfashion/status/1123642022106152960</t>
  </si>
  <si>
    <t>https://twitter.com/#!/vccfashion/status/1114209887511248896</t>
  </si>
  <si>
    <t>https://twitter.com/#!/vccfashion/status/1121813890910830592</t>
  </si>
  <si>
    <t>https://twitter.com/#!/vccfashion/status/1124356742710689792</t>
  </si>
  <si>
    <t>https://twitter.com/#!/vccfashion/status/1126170422582677505</t>
  </si>
  <si>
    <t>https://twitter.com/#!/vccfashion/status/1126884669109284864</t>
  </si>
  <si>
    <t>1111371638740680704</t>
  </si>
  <si>
    <t>1111373530485018624</t>
  </si>
  <si>
    <t>1111371035377463296</t>
  </si>
  <si>
    <t>1113515455614861312</t>
  </si>
  <si>
    <t>1118561543799443456</t>
  </si>
  <si>
    <t>1118561048267825152</t>
  </si>
  <si>
    <t>1118562374246486016</t>
  </si>
  <si>
    <t>1118604788088762369</t>
  </si>
  <si>
    <t>1118546790196760576</t>
  </si>
  <si>
    <t>1118544998591541254</t>
  </si>
  <si>
    <t>1111671918908919809</t>
  </si>
  <si>
    <t>1113534161862705155</t>
  </si>
  <si>
    <t>1115680837218050048</t>
  </si>
  <si>
    <t>1111338492053938177</t>
  </si>
  <si>
    <t>1116736613026025473</t>
  </si>
  <si>
    <t>1117853913888112640</t>
  </si>
  <si>
    <t>1121428867175124993</t>
  </si>
  <si>
    <t>1121198445073584133</t>
  </si>
  <si>
    <t>1122908596705144836</t>
  </si>
  <si>
    <t>1115299608534581249</t>
  </si>
  <si>
    <t>1118228912415354880</t>
  </si>
  <si>
    <t>1119270765612929024</t>
  </si>
  <si>
    <t>1123642022106152960</t>
  </si>
  <si>
    <t>1114209887511248896</t>
  </si>
  <si>
    <t>1121813890910830592</t>
  </si>
  <si>
    <t>1124356742710689792</t>
  </si>
  <si>
    <t>1126170422582677505</t>
  </si>
  <si>
    <t>1126884669109284864</t>
  </si>
  <si>
    <t/>
  </si>
  <si>
    <t>55323056</t>
  </si>
  <si>
    <t>290198630</t>
  </si>
  <si>
    <t>16685018</t>
  </si>
  <si>
    <t>18392906</t>
  </si>
  <si>
    <t>57857810</t>
  </si>
  <si>
    <t>en</t>
  </si>
  <si>
    <t>und</t>
  </si>
  <si>
    <t>Twitter Web Client</t>
  </si>
  <si>
    <t>Sprout Social</t>
  </si>
  <si>
    <t>Twitter for iPhone</t>
  </si>
  <si>
    <t>TweetDeck</t>
  </si>
  <si>
    <t>Hootsuite Inc.</t>
  </si>
  <si>
    <t>Twitter for Android</t>
  </si>
  <si>
    <t>Buffer</t>
  </si>
  <si>
    <t>-123.224215,49.19854 
-123.022947,49.19854 
-123.022947,49.316738 
-123.224215,49.316738</t>
  </si>
  <si>
    <t>Canada</t>
  </si>
  <si>
    <t>CA</t>
  </si>
  <si>
    <t>Vancouver, British Columbia</t>
  </si>
  <si>
    <t>1e5cb4d0509db554</t>
  </si>
  <si>
    <t>Vancouver</t>
  </si>
  <si>
    <t>city</t>
  </si>
  <si>
    <t>https://api.twitter.com/1.1/geo/id/1e5cb4d0509db554.json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</si>
  <si>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</si>
  <si>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</si>
  <si>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</si>
  <si>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</si>
  <si>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</si>
  <si>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</si>
  <si>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</si>
  <si>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</si>
  <si>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</si>
  <si>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</si>
  <si>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</si>
  <si>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</si>
  <si>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</si>
  <si>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</si>
  <si>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</si>
  <si>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</si>
  <si>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</si>
  <si>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</si>
  <si>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</si>
  <si>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</si>
  <si>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</si>
  <si>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EducationPlannerBC</t>
  </si>
  <si>
    <t>VCC Fashion</t>
  </si>
  <si>
    <t>BC Colleges</t>
  </si>
  <si>
    <t>Sean Charles _xD83D__xDCAF__xD83D__xDE0E__xD83D__xDC4D_</t>
  </si>
  <si>
    <t>VCC</t>
  </si>
  <si>
    <t>SCOUT Magazine</t>
  </si>
  <si>
    <t>Lori M. Elder</t>
  </si>
  <si>
    <t>VCC Baking &amp; Pastry</t>
  </si>
  <si>
    <t>Fraser Valley Tradex</t>
  </si>
  <si>
    <t>Trades Training BC</t>
  </si>
  <si>
    <t>Skills Canada BC</t>
  </si>
  <si>
    <t>VCC Auto Collision</t>
  </si>
  <si>
    <t>VCCCulinaryArts</t>
  </si>
  <si>
    <t>Brett Griffiths</t>
  </si>
  <si>
    <t>VCC Alumni Relations</t>
  </si>
  <si>
    <t>City of Vancouver</t>
  </si>
  <si>
    <t>Canadian Apparel Fed</t>
  </si>
  <si>
    <t>Van Fashion Week</t>
  </si>
  <si>
    <t>VCC Library</t>
  </si>
  <si>
    <t>The Business of Fashion</t>
  </si>
  <si>
    <t>Downtown Betty</t>
  </si>
  <si>
    <t>EducationPlannerBC.ca helps you plan, search, and apply to post-secondary institutions in BC.</t>
  </si>
  <si>
    <t>Design diploma, merchandising certificate and specialized courses at Vancouver Community College in the heart of downtown Vancouver.</t>
  </si>
  <si>
    <t>ACCESSIBLE. AFFORDABLE. APPLIED.
BC Colleges is an association of 10 public post-secondary colleges serving 125,000+ students in over 60 communities across BC</t>
  </si>
  <si>
    <t>Commit. Create. Connect. Techie, Marketing Pro, Biz Dev Guy! #Startups #Technology #Cannabis #Health #YYJ http://bit.ly/Sean-LinkedIn</t>
  </si>
  <si>
    <t>Official Twitter account for Vancouver Community College. Helping students make their mark for over 50 years.</t>
  </si>
  <si>
    <t>Vancouver's leading local website on independent food and culture. Tweets via the Editor-in-Chief, Andrew Morrison.</t>
  </si>
  <si>
    <t>Communications Professional, Community Builder, Avid Volunteer, People Lover, Collaborator. Sharing all things 4 social good in #YYJ &amp; beyond. Thx 4 engaging!</t>
  </si>
  <si>
    <t>Flavors, techniques, style. Experiential learning. Serious theory &amp; hands-on practice. Creative, respectful space. ITA &amp; Red Seal accredited.</t>
  </si>
  <si>
    <t>The Fraser Valley Trade &amp; Exhibition Center or TRADEX hosts over 90 events every year in 120,000 square feet of column-free exhibition space.</t>
  </si>
  <si>
    <t>Delivers 90% of all skilled trades training in BC via more than 35 Foundation &amp; 50 Apprenticeship programs to 20K students annually at over 40 locations.</t>
  </si>
  <si>
    <t>SCBC introduces students to skilled trades/tech careers through in-school programs &amp; olympic-style regional, provincial, national &amp; international competitions.</t>
  </si>
  <si>
    <t>Automotive Collision &amp; Refinishing</t>
  </si>
  <si>
    <t>Inspiring students to be professional chefs of the future</t>
  </si>
  <si>
    <t>Dean, School of Trades, Technology &amp; Design and educational technology fanatic at Vancouver Community College. Opinions my own.</t>
  </si>
  <si>
    <t>Vancouver Community College Foundation &amp; Alumni. United to support student success, education and community.</t>
  </si>
  <si>
    <t>The official account of the City of Vancouver, Canada. Call 3-1-1 for urgent requests.
Read our terms of use: https://t.co/JS0oCUkq1d</t>
  </si>
  <si>
    <t>The Canadian Apparel Federation is the national association for Canada's apparel industry.</t>
  </si>
  <si>
    <t>Your hub for the latest news in fashion, lifestyle, and design.</t>
  </si>
  <si>
    <t>Vancouver Community College Library</t>
  </si>
  <si>
    <t>Follow for breaking news and fashion business intelligence. Home of the #BoF500. Subscribe to our daily newsletter: https://t.co/67Jc1TC6lY</t>
  </si>
  <si>
    <t>A Yoga Beach Lifestyle Fashion Label | ecoluxury | travelwear | beachwear | yogawear | leisurewear | bikinis | Vancouver - Bali. Check out our @naked_bikinis</t>
  </si>
  <si>
    <t>British Columbia</t>
  </si>
  <si>
    <t>Vancouver, BC</t>
  </si>
  <si>
    <t>Victoria, BC</t>
  </si>
  <si>
    <t>Victoria, British Columbia</t>
  </si>
  <si>
    <t>Vancouver, B.C.</t>
  </si>
  <si>
    <t>Abbotsford, BC, Canada</t>
  </si>
  <si>
    <t>British Columbia, Canada</t>
  </si>
  <si>
    <t>Downtown Vancouver</t>
  </si>
  <si>
    <t>Vancouver, BC, Canada</t>
  </si>
  <si>
    <t>Ottawa, Ontario</t>
  </si>
  <si>
    <t>Vancouver, Canada</t>
  </si>
  <si>
    <t>London</t>
  </si>
  <si>
    <t>#7-1534 Balsam St ~Vancouver</t>
  </si>
  <si>
    <t>http://www.educationplannerbc.ca</t>
  </si>
  <si>
    <t>https://t.co/kwaKA2CrwM</t>
  </si>
  <si>
    <t>http://t.co/gXAZmjl58K</t>
  </si>
  <si>
    <t>http://socialmediasean.com</t>
  </si>
  <si>
    <t>https://t.co/VFEAEd1hYZ</t>
  </si>
  <si>
    <t>http://scoutmagazine.ca</t>
  </si>
  <si>
    <t>https://t.co/dW872NXq45</t>
  </si>
  <si>
    <t>http://t.co/gs4eIlQr7J</t>
  </si>
  <si>
    <t>http://t.co/PjRn678qLl</t>
  </si>
  <si>
    <t>http://t.co/EffDNi76iN</t>
  </si>
  <si>
    <t>https://t.co/sFEyUBN4K5</t>
  </si>
  <si>
    <t>https://t.co/YdxYmF2LXg</t>
  </si>
  <si>
    <t>https://t.co/a6PpHFLFXL</t>
  </si>
  <si>
    <t>https://t.co/M8pmZLcnN0</t>
  </si>
  <si>
    <t>http://t.co/pdOVEWp6y7</t>
  </si>
  <si>
    <t>https://t.co/swbpHsixW7</t>
  </si>
  <si>
    <t>http://t.co/UCx53rhTHA</t>
  </si>
  <si>
    <t>https://t.co/uEmlzkRJVq</t>
  </si>
  <si>
    <t>https://t.co/klQgMb6TqU</t>
  </si>
  <si>
    <t>https://pbs.twimg.com/profile_banners/404254825/1555443265</t>
  </si>
  <si>
    <t>https://pbs.twimg.com/profile_banners/2497158026/1504123730</t>
  </si>
  <si>
    <t>https://pbs.twimg.com/profile_banners/234860254/1506658696</t>
  </si>
  <si>
    <t>https://pbs.twimg.com/profile_banners/80147008/1547024669</t>
  </si>
  <si>
    <t>https://pbs.twimg.com/profile_banners/18346497/1556237678</t>
  </si>
  <si>
    <t>https://pbs.twimg.com/profile_banners/16685018/1436642026</t>
  </si>
  <si>
    <t>https://pbs.twimg.com/profile_banners/118960572/1412752851</t>
  </si>
  <si>
    <t>https://pbs.twimg.com/profile_banners/2691647641/1406840897</t>
  </si>
  <si>
    <t>https://pbs.twimg.com/profile_banners/182478671/1490027175</t>
  </si>
  <si>
    <t>https://pbs.twimg.com/profile_banners/503575207/1391795957</t>
  </si>
  <si>
    <t>https://pbs.twimg.com/profile_banners/393586799/1518828595</t>
  </si>
  <si>
    <t>https://pbs.twimg.com/profile_banners/3995182634/1510163997</t>
  </si>
  <si>
    <t>https://pbs.twimg.com/profile_banners/2699155098/1443296445</t>
  </si>
  <si>
    <t>https://pbs.twimg.com/profile_banners/32252744/1526334011</t>
  </si>
  <si>
    <t>https://pbs.twimg.com/profile_banners/540352510/1547140798</t>
  </si>
  <si>
    <t>https://pbs.twimg.com/profile_banners/55323056/1550602950</t>
  </si>
  <si>
    <t>https://pbs.twimg.com/profile_banners/290198630/1538581653</t>
  </si>
  <si>
    <t>https://pbs.twimg.com/profile_banners/117884807/1525987197</t>
  </si>
  <si>
    <t>https://pbs.twimg.com/profile_banners/145025502/1419035592</t>
  </si>
  <si>
    <t>https://pbs.twimg.com/profile_banners/18392906/1554699059</t>
  </si>
  <si>
    <t>https://pbs.twimg.com/profile_banners/57857810/1537343691</t>
  </si>
  <si>
    <t>http://abs.twimg.com/images/themes/theme1/bg.png</t>
  </si>
  <si>
    <t>http://abs.twimg.com/images/themes/theme9/bg.gif</t>
  </si>
  <si>
    <t>http://abs.twimg.com/images/themes/theme7/bg.gif</t>
  </si>
  <si>
    <t>http://abs.twimg.com/images/themes/theme3/bg.gif</t>
  </si>
  <si>
    <t>http://abs.twimg.com/images/themes/theme12/bg.gif</t>
  </si>
  <si>
    <t>http://abs.twimg.com/images/themes/theme4/bg.gif</t>
  </si>
  <si>
    <t>http://abs.twimg.com/images/themes/theme14/bg.gif</t>
  </si>
  <si>
    <t>http://abs.twimg.com/images/themes/theme5/bg.gif</t>
  </si>
  <si>
    <t>http://pbs.twimg.com/profile_images/824366325120143360/ZTZQI_6s_normal.jpg</t>
  </si>
  <si>
    <t>http://pbs.twimg.com/profile_images/892072380356468736/cA-kv18M_normal.jpg</t>
  </si>
  <si>
    <t>http://pbs.twimg.com/profile_images/861697821761654788/3idWdI93_normal.jpg</t>
  </si>
  <si>
    <t>http://pbs.twimg.com/profile_images/431846032909926402/stZsBMf7_normal.png</t>
  </si>
  <si>
    <t>http://pbs.twimg.com/profile_images/658726971032010752/JU8fezdi_normal.jpg</t>
  </si>
  <si>
    <t>http://pbs.twimg.com/profile_images/875501136781778946/5EO2SjBp_normal.jpg</t>
  </si>
  <si>
    <t>http://pbs.twimg.com/profile_images/492792843656634368/SeRQMTus_normal.png</t>
  </si>
  <si>
    <t>http://pbs.twimg.com/profile_images/1055503286046990336/8OpcXcfT_normal.jpg</t>
  </si>
  <si>
    <t>http://pbs.twimg.com/profile_images/1006592162279157761/ByVMULg4_normal.jpg</t>
  </si>
  <si>
    <t>http://pbs.twimg.com/profile_images/775389812643598337/Jlzuu387_normal.jpg</t>
  </si>
  <si>
    <t>http://pbs.twimg.com/profile_images/876920756751314944/UV3AO1v4_normal.jpg</t>
  </si>
  <si>
    <t>http://pbs.twimg.com/profile_images/999565749415919616/bV7tCg5y_normal.jpg</t>
  </si>
  <si>
    <t>http://pbs.twimg.com/profile_images/566173688198725632/lEoxHSu8_normal.jpeg</t>
  </si>
  <si>
    <t>Open Twitter Page for This Person</t>
  </si>
  <si>
    <t>https://twitter.com/edplanbc</t>
  </si>
  <si>
    <t>https://twitter.com/vccfashion</t>
  </si>
  <si>
    <t>https://twitter.com/bccolleges</t>
  </si>
  <si>
    <t>https://twitter.com/socialmediasean</t>
  </si>
  <si>
    <t>https://twitter.com/myvcc</t>
  </si>
  <si>
    <t>https://twitter.com/scoutmagazine</t>
  </si>
  <si>
    <t>https://twitter.com/pr4good</t>
  </si>
  <si>
    <t>https://twitter.com/vccbaking</t>
  </si>
  <si>
    <t>https://twitter.com/fvtradex</t>
  </si>
  <si>
    <t>https://twitter.com/bctrades</t>
  </si>
  <si>
    <t>https://twitter.com/skillsbc</t>
  </si>
  <si>
    <t>https://twitter.com/vccautobody</t>
  </si>
  <si>
    <t>https://twitter.com/vccculinaryarts</t>
  </si>
  <si>
    <t>https://twitter.com/brettgri</t>
  </si>
  <si>
    <t>https://twitter.com/vcc_alumni</t>
  </si>
  <si>
    <t>https://twitter.com/cityofvancouver</t>
  </si>
  <si>
    <t>https://twitter.com/caf_apparel</t>
  </si>
  <si>
    <t>https://twitter.com/vanfashionweek</t>
  </si>
  <si>
    <t>https://twitter.com/vcclib</t>
  </si>
  <si>
    <t>https://twitter.com/bof</t>
  </si>
  <si>
    <t>https://twitter.com/downtown_betty</t>
  </si>
  <si>
    <t>edplanbc
RT @BCColleges: “Made for a good
time, handmade to last a lifetime.”
Read about this inspirational Q&amp;amp;A
with @vccfashion grad Cassandra
Bail…</t>
  </si>
  <si>
    <t>vccfashion
SMOC hosts Bizarre Bazaar a vintage
clothing sale on Sun, May 26 at
Hycroft (1489 McRae Ave, Vancouver).
10am Early Entry $10 purchased
online or at door, 11am-4pm Regular
Entry $5 at the door only. Please
make sure to bring cash. https://t.co/yO10lCIXKw
#vintageclothingsale https://t.co/FnQBDNiXKh</t>
  </si>
  <si>
    <t>bccolleges
“Made for a good time, handmade
to last a lifetime.” Read about
this inspirational Q&amp;amp;A with
@vccfashion grad Cassandra Bailey,
visionary behind her one-craftswoman
local #lifestylebrand https://t.co/eh6hTkIbj8
| @scoutmagazine RT @myVCC #localfashion
#yvrfashion #BCed #BCColleges https://t.co/X6qENaH90Y</t>
  </si>
  <si>
    <t>socialmediasean
RT @BCColleges: “Made for a good
time, handmade to last a lifetime.”
Read about this inspirational Q&amp;amp;A
with @vccfashion grad Cassandra
Bail…</t>
  </si>
  <si>
    <t>myvcc
ðŸ™ŒðŸ’žðŸ’ƒðŸ» https://t.co/ugxTEnlkfQ</t>
  </si>
  <si>
    <t xml:space="preserve">scoutmagazine
</t>
  </si>
  <si>
    <t>pr4good
RT @BCColleges: “Made for a good
time, handmade to last a lifetime.”
Read about this inspirational Q&amp;amp;A
with @vccfashion grad Cassandra
Bail…</t>
  </si>
  <si>
    <t>vccbaking
RT @myVCC: Best of luck to all
of our #myVCC students competing
in the #SkillsBC provincial competition
today at @fvTradex Abbotsford!
Go t…</t>
  </si>
  <si>
    <t xml:space="preserve">fvtradex
</t>
  </si>
  <si>
    <t>bctrades
RT @myVCC: Best of luck to all
of our #myVCC students competing
in the #SkillsBC provincial competition
today at @fvTradex Abbotsford!
Go team VCC! _xD83D__xDC4A_ https://t.co/gqEKKHRu67
@VCCCulinaryArts @VccAutobody @VCCfashion
@SkillsBC https://t.co/oH6vp7b2SL
#TrainingBC https://t.co/fEbe9Cnnar</t>
  </si>
  <si>
    <t>skillsbc
RT @bctrades: RT @myVCC: Best of
luck to all of our #myVCC students
competing in the #SkillsBC provincial
competition today at @fvTradex
Ab…</t>
  </si>
  <si>
    <t xml:space="preserve">vccautobody
</t>
  </si>
  <si>
    <t xml:space="preserve">vccculinaryarts
</t>
  </si>
  <si>
    <t>brettgri
RT @myVCC: Best of luck to all
of our #myVCC students competing
in the #SkillsBC provincial competition
today at @fvTradex Abbotsford!
Go t…</t>
  </si>
  <si>
    <t xml:space="preserve">vcc_alumni
</t>
  </si>
  <si>
    <t xml:space="preserve">cityofvancouver
</t>
  </si>
  <si>
    <t xml:space="preserve">caf_apparel
</t>
  </si>
  <si>
    <t xml:space="preserve">vanfashionweek
</t>
  </si>
  <si>
    <t>vcclib
New fashion books @myVCC downtown
library: Mariano Fortuny; Underwear
Fashion in Detail; Fashion Design
[image: covers of the three books]
@VCCfashion https://t.co/1yaWa4RNEM</t>
  </si>
  <si>
    <t xml:space="preserve">bof
</t>
  </si>
  <si>
    <t xml:space="preserve">downtown_betty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</si>
  <si>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</si>
  <si>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</si>
  <si>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</si>
  <si>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for Succinctsocialmedia.com&lt;/value&gt;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t>
  </si>
  <si>
    <t>Workbook Settings 3</t>
  </si>
  <si>
    <t>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</si>
  <si>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</si>
  <si>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&lt;value&gt;kara@succinctsocialmedia.com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t>
  </si>
  <si>
    <t>Workbook Settings 5</t>
  </si>
  <si>
    <t>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t>
  </si>
  <si>
    <t>Workbook Settings 6</t>
  </si>
  <si>
    <t>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t>
  </si>
  <si>
    <t>Workbook Settings 7</t>
  </si>
  <si>
    <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t>
  </si>
  <si>
    <t>Workbook Settings 8</t>
  </si>
  <si>
    <t xml:space="preserve">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t>
  </si>
  <si>
    <t>Workbook Settings 9</t>
  </si>
  <si>
    <t>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t>
  </si>
  <si>
    <t>Workbook Settings 10</t>
  </si>
  <si>
    <t>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t>
  </si>
  <si>
    <t>Workbook Settings 11</t>
  </si>
  <si>
    <t>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t>
  </si>
  <si>
    <t>Workbook Settings 12</t>
  </si>
  <si>
    <t xml:space="preserv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t>
  </si>
  <si>
    <t>Workbook Settings 13</t>
  </si>
  <si>
    <t xml:space="preserve">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t>
  </si>
  <si>
    <t>Workbook Settings 14</t>
  </si>
  <si>
    <t>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t>
  </si>
  <si>
    <t>Workbook Settings 15</t>
  </si>
  <si>
    <t>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t>
  </si>
  <si>
    <t>Workbook Settings 16</t>
  </si>
  <si>
    <t xml:space="preserve"> wrongly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t>
  </si>
  <si>
    <t>Workbook Settings 17</t>
  </si>
  <si>
    <t xml:space="preserve">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t>
  </si>
  <si>
    <t>Workbook Settings 18</t>
  </si>
  <si>
    <t xml:space="preserve">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</si>
  <si>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</si>
  <si>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</si>
  <si>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</si>
  <si>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</si>
  <si>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</si>
  <si>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0, 12, 96</t>
  </si>
  <si>
    <t>0, 136, 227</t>
  </si>
  <si>
    <t>Vertex Group</t>
  </si>
  <si>
    <t>Vertex 1 Group</t>
  </si>
  <si>
    <t>Vertex 2 Group</t>
  </si>
  <si>
    <t>Group 1</t>
  </si>
  <si>
    <t>Group 2</t>
  </si>
  <si>
    <t>Edges</t>
  </si>
  <si>
    <t>Graph Type</t>
  </si>
  <si>
    <t>Number of Edge Types</t>
  </si>
  <si>
    <t>Modularity</t>
  </si>
  <si>
    <t>NodeXL Version</t>
  </si>
  <si>
    <t>1.0.1.412</t>
  </si>
  <si>
    <t>Top URLs in Tweet in Entire Graph</t>
  </si>
  <si>
    <t>Entire Graph Count</t>
  </si>
  <si>
    <t>Top URLs in Tweet in G1</t>
  </si>
  <si>
    <t>Top URLs in Tweet in G2</t>
  </si>
  <si>
    <t>G1 Count</t>
  </si>
  <si>
    <t>G2 Count</t>
  </si>
  <si>
    <t>Top URLs in Tweet</t>
  </si>
  <si>
    <t>https://www.vcc.ca/about/college-information/news/article/immigrant-women-find-sewmates-in-new-vcc-business-program.html?platform=hootsuite https://www.oliobymarilyn.com/2019/04/vancouver-fashion-week-fw19-vancouver.html?fbclid=IwAR2cc2hBzHSfRZEw0pXkEhRoUNqYddWB1HYX7ep8uKyzWB5mdKdVjV_13t0 https://vancouver.ca/parks-recreation-culture/open-call-for-artist-initiated-projects.aspx https://www.smoc.ca/events?platform=hootsuite https://scoutmagazine.ca/2019/03/14/on-prairie-values-following-your-gut-with-the-craftswoman-behind-old-fashioned-standards/?platform=hootsuite https://www.instagram.com/vccfashion/ https://vancouver.ca/parks-recreation-culture/utility-wrap-artist-call.aspx?platform=hootsuite https://www.apparel.ca/cgi/page.cgi?_id=65&amp;evt=509 http://digital.films.com/p_Search.aspx?rd=a&amp;q=%22Levi%20Strauss%22&amp;mp=AnyWord&amp;cTitle=Birthday%3a%20Levi%20Strauss%2c%201829&amp;cDate=2_26 https://www.businessoffashion.com/articles/education/stressed-and-depressed-a-mental-health-guide-for-fashion-students?utm_campaign=d1dad12610-fashion-s-mental-health-problem&amp;utm_medium=email&amp;utm_source=Subscribers&amp;utm_term=0_d2191372b3-d1dad12610-420857781</t>
  </si>
  <si>
    <t>https://www.vcc.ca/about/college-information/news/article/good-luck-to-vccs-skills-canada-bc-2019-competitors.html https://twitter.com/VCCfashion/status/1121813890910830592 https://scoutmagazine.ca/2019/03/14/on-prairie-values-following-your-gut-with-the-craftswoman-behind-old-fashioned-standards/</t>
  </si>
  <si>
    <t>Top Domains in Tweet in Entire Graph</t>
  </si>
  <si>
    <t>Top Domains in Tweet in G1</t>
  </si>
  <si>
    <t>Top Domains in Tweet in G2</t>
  </si>
  <si>
    <t>Top Domains in Tweet</t>
  </si>
  <si>
    <t>vancouver.ca scoutmagazine.ca vcc.ca oliobymarilyn.com smoc.ca instagram.com apparel.ca films.com businessoffashion.com</t>
  </si>
  <si>
    <t>vcc.ca twitter.com scoutmagazine.ca</t>
  </si>
  <si>
    <t>Top Hashtags in Tweet in Entire Graph</t>
  </si>
  <si>
    <t>lifestylebrand</t>
  </si>
  <si>
    <t>localfashion</t>
  </si>
  <si>
    <t>yvrfashion</t>
  </si>
  <si>
    <t>mentalhealth</t>
  </si>
  <si>
    <t>fashionschool</t>
  </si>
  <si>
    <t>dior</t>
  </si>
  <si>
    <t>fashionbooks</t>
  </si>
  <si>
    <t>Top Hashtags in Tweet in G1</t>
  </si>
  <si>
    <t>commonthread</t>
  </si>
  <si>
    <t>cowork</t>
  </si>
  <si>
    <t>fashiongradshow</t>
  </si>
  <si>
    <t>oldfashionedstandards</t>
  </si>
  <si>
    <t>vccfashiongrad</t>
  </si>
  <si>
    <t>Top Hashtags in Tweet in G2</t>
  </si>
  <si>
    <t>experiencevcc</t>
  </si>
  <si>
    <t>creativity</t>
  </si>
  <si>
    <t>trainingbc</t>
  </si>
  <si>
    <t>Top Hashtags in Tweet</t>
  </si>
  <si>
    <t>vccfashion commonthread cowork sewmates fashiongradshow vintageclothingsale oldfashionedstandards vccfashiongrad flourishgala producttesting</t>
  </si>
  <si>
    <t>myvcc skillsbc experiencevcc creativity lifestylebrand localfashion yvrfashion trainingbc</t>
  </si>
  <si>
    <t>Top Words in Tweet in Entire Graph</t>
  </si>
  <si>
    <t>Words in Sentiment List#1: Positive</t>
  </si>
  <si>
    <t>Words in Sentiment List#2: Negative</t>
  </si>
  <si>
    <t>Words in Sentiment List#3: Angry/Violent</t>
  </si>
  <si>
    <t>Non-categorized Words</t>
  </si>
  <si>
    <t>Total Words</t>
  </si>
  <si>
    <t>students</t>
  </si>
  <si>
    <t>fashion</t>
  </si>
  <si>
    <t>grad</t>
  </si>
  <si>
    <t>Top Words in Tweet in G1</t>
  </si>
  <si>
    <t>good</t>
  </si>
  <si>
    <t>read</t>
  </si>
  <si>
    <t>vcc</t>
  </si>
  <si>
    <t>art</t>
  </si>
  <si>
    <t>made</t>
  </si>
  <si>
    <t>time</t>
  </si>
  <si>
    <t>Top Words in Tweet in G2</t>
  </si>
  <si>
    <t>best</t>
  </si>
  <si>
    <t>luck</t>
  </si>
  <si>
    <t>#myvcc</t>
  </si>
  <si>
    <t>competing</t>
  </si>
  <si>
    <t>#skillsbc</t>
  </si>
  <si>
    <t>provincial</t>
  </si>
  <si>
    <t>competition</t>
  </si>
  <si>
    <t>today</t>
  </si>
  <si>
    <t>Top Words in Tweet</t>
  </si>
  <si>
    <t>fashion grad vccfashion students good read vcc art made time</t>
  </si>
  <si>
    <t>myvcc best luck #myvcc students competing #skillsbc provincial competition today</t>
  </si>
  <si>
    <t>Top Word Pairs in Tweet in Entire Graph</t>
  </si>
  <si>
    <t>best,luck</t>
  </si>
  <si>
    <t>luck,#myvcc</t>
  </si>
  <si>
    <t>#myvcc,students</t>
  </si>
  <si>
    <t>students,competing</t>
  </si>
  <si>
    <t>competing,#skillsbc</t>
  </si>
  <si>
    <t>#skillsbc,provincial</t>
  </si>
  <si>
    <t>provincial,competition</t>
  </si>
  <si>
    <t>competition,today</t>
  </si>
  <si>
    <t>today,fvtradex</t>
  </si>
  <si>
    <t>myvcc,best</t>
  </si>
  <si>
    <t>Top Word Pairs in Tweet in G1</t>
  </si>
  <si>
    <t>made,good</t>
  </si>
  <si>
    <t>good,time</t>
  </si>
  <si>
    <t>time,handmade</t>
  </si>
  <si>
    <t>handmade,last</t>
  </si>
  <si>
    <t>last,lifetime</t>
  </si>
  <si>
    <t>lifetime,read</t>
  </si>
  <si>
    <t>read,inspirational</t>
  </si>
  <si>
    <t>inspirational,q</t>
  </si>
  <si>
    <t>q,vccfashion</t>
  </si>
  <si>
    <t>vccfashion,grad</t>
  </si>
  <si>
    <t>Top Word Pairs in Tweet in G2</t>
  </si>
  <si>
    <t>fvtradex,abbotsford</t>
  </si>
  <si>
    <t>Top Word Pairs in Tweet</t>
  </si>
  <si>
    <t>made,good  good,time  time,handmade  handmade,last  last,lifetime  lifetime,read  read,inspirational  inspirational,q  q,vccfashion  vccfashion,grad</t>
  </si>
  <si>
    <t>best,luck  luck,#myvcc  #myvcc,students  students,competing  competing,#skillsbc  #skillsbc,provincial  provincial,competition  competition,today  today,fvtradex  fvtradex,abbotsford</t>
  </si>
  <si>
    <t>Top Replied-To in Entire Graph</t>
  </si>
  <si>
    <t>Top Mentioned in Entire Graph</t>
  </si>
  <si>
    <t>Top Replied-To in G1</t>
  </si>
  <si>
    <t>Top Replied-To in G2</t>
  </si>
  <si>
    <t>Top Mentioned in G1</t>
  </si>
  <si>
    <t>Top Mentioned in G2</t>
  </si>
  <si>
    <t>Top Replied-To in Tweet</t>
  </si>
  <si>
    <t>downtown_betty scoutmagazine cityofvancouver caf_apparel bof</t>
  </si>
  <si>
    <t>Top Mentioned in Tweet</t>
  </si>
  <si>
    <t>vccfashion bccolleges myvcc vcclib vcc_alumni vanfashionweek scoutmagazine</t>
  </si>
  <si>
    <t>myvcc fvtradex vccfashion vccculinaryarts vccautobody skillsbc scoutmagazine bctrades</t>
  </si>
  <si>
    <t>Top Tweeters in Entire Graph</t>
  </si>
  <si>
    <t>Top Tweeters in G1</t>
  </si>
  <si>
    <t>Top Tweeters in G2</t>
  </si>
  <si>
    <t>Top Tweeters</t>
  </si>
  <si>
    <t>socialmediasean bof cityofvancouver scoutmagazine vanfashionweek caf_apparel downtown_betty bccolleges pr4good vcc_alumni</t>
  </si>
  <si>
    <t>myvcc fvtradex bctrades vcclib skillsbc vccculinaryarts vccbaking brettgri vccautobody</t>
  </si>
  <si>
    <t>Top URLs in Tweet by Count</t>
  </si>
  <si>
    <t>https://www.businessoffashion.com/articles/education/stressed-and-depressed-a-mental-health-guide-for-fashion-students?utm_campaign=d1dad12610-fashion-s-mental-health-problem&amp;utm_medium=email&amp;utm_source=Subscribers&amp;utm_term=0_d2191372b3-d1dad12610-420857781 http://digital.films.com/p_Search.aspx?rd=a&amp;q=%22Levi%20Strauss%22&amp;mp=AnyWord&amp;cTitle=Birthday%3a%20Levi%20Strauss%2c%201829&amp;cDate=2_26 https://www.apparel.ca/cgi/page.cgi?_id=65&amp;evt=509 https://vancouver.ca/parks-recreation-culture/utility-wrap-artist-call.aspx?platform=hootsuite https://www.instagram.com/vccfashion/ https://scoutmagazine.ca/2019/03/14/on-prairie-values-following-your-gut-with-the-craftswoman-behind-old-fashioned-standards/?platform=hootsuite https://www.smoc.ca/events?platform=hootsuite https://vancouver.ca/parks-recreation-culture/open-call-for-artist-initiated-projects.aspx https://www.oliobymarilyn.com/2019/04/vancouver-fashion-week-fw19-vancouver.html?fbclid=IwAR2cc2hBzHSfRZEw0pXkEhRoUNqYddWB1HYX7ep8uKyzWB5mdKdVjV_13t0 https://www.vcc.ca/about/college-information/news/article/immigrant-women-find-sewmates-in-new-vcc-business-program.html?platform=hootsuite</t>
  </si>
  <si>
    <t>https://www.vcc.ca/about/college-information/news/article/good-luck-to-vccs-skills-canada-bc-2019-competitors.html https://scoutmagazine.ca/2019/03/14/on-prairie-values-following-your-gut-with-the-craftswoman-behind-old-fashioned-standards/ https://twitter.com/VCCfashion/status/1121813890910830592</t>
  </si>
  <si>
    <t>Top URLs in Tweet by Salience</t>
  </si>
  <si>
    <t>Top Domains in Tweet by Count</t>
  </si>
  <si>
    <t>vancouver.ca businessoffashion.com films.com apparel.ca instagram.com scoutmagazine.ca smoc.ca oliobymarilyn.com vcc.ca</t>
  </si>
  <si>
    <t>vcc.ca scoutmagazine.ca twitter.com</t>
  </si>
  <si>
    <t>Top Domains in Tweet by Salience</t>
  </si>
  <si>
    <t>Top Hashtags in Tweet by Count</t>
  </si>
  <si>
    <t>vccfashion mentalhealth fashionschool dior fashionbooks bluejeans levistrauss vfwfw19 producttesting flourishgala</t>
  </si>
  <si>
    <t>myvcc skillsbc lifestylebrand localfashion yvrfashion experiencevcc creativity</t>
  </si>
  <si>
    <t>Top Hashtags in Tweet by Salience</t>
  </si>
  <si>
    <t>Top Words in Tweet by Count</t>
  </si>
  <si>
    <t>bccolleges made good time handmade last lifetime read inspirational q</t>
  </si>
  <si>
    <t>fashion students vcc art vancouver cutting production sewing vcclib 8</t>
  </si>
  <si>
    <t>made good time handmade last lifetime read inspirational q grad</t>
  </si>
  <si>
    <t>best luck #myvcc students competing #skillsbc provincial competition today fvtradex</t>
  </si>
  <si>
    <t>fashion books new myvcc downtown library mariano fortuny underwear detail</t>
  </si>
  <si>
    <t>Top Words in Tweet by Salience</t>
  </si>
  <si>
    <t>art students fashion product testing understand streets entry door public</t>
  </si>
  <si>
    <t>bctrades ab abbotsford go t myvcc best luck #myvcc students</t>
  </si>
  <si>
    <t>Top Word Pairs in Tweet by Count</t>
  </si>
  <si>
    <t>bccolleges,made  made,good  good,time  time,handmade  handmade,last  last,lifetime  lifetime,read  read,inspirational  inspirational,q  q,vccfashion</t>
  </si>
  <si>
    <t>vcc,fashion  fashion,students  product,testing  public,art  downtown_betty,hiring  hiring,jobs  jobs,range  range,cutting  cutting,clothes  clothes,quality</t>
  </si>
  <si>
    <t>myvcc,best  best,luck  luck,#myvcc  #myvcc,students  students,competing  competing,#skillsbc  #skillsbc,provincial  provincial,competition  competition,today  today,fvtradex</t>
  </si>
  <si>
    <t>new,fashion  fashion,books  books,myvcc  myvcc,downtown  downtown,library  library,mariano  mariano,fortuny  fortuny,underwear  underwear,fashion  fashion,detail</t>
  </si>
  <si>
    <t>Top Word Pairs in Tweet by Salience</t>
  </si>
  <si>
    <t>product,testing  public,art  vcc,fashion  fashion,students  downtown_betty,hiring  hiring,jobs  jobs,range  range,cutting  cutting,clothes  clothes,quality</t>
  </si>
  <si>
    <t>bctrades,myvcc  fvtradex,ab  fvtradex,abbotsford  abbotsford,go  go,t  myvcc,best  best,luck  luck,#myvcc  #myvcc,students  students,competing</t>
  </si>
  <si>
    <t>Word</t>
  </si>
  <si>
    <t>abbotsford</t>
  </si>
  <si>
    <t>go</t>
  </si>
  <si>
    <t>handmade</t>
  </si>
  <si>
    <t>last</t>
  </si>
  <si>
    <t>lifetime</t>
  </si>
  <si>
    <t>inspirational</t>
  </si>
  <si>
    <t>q</t>
  </si>
  <si>
    <t>cassandra</t>
  </si>
  <si>
    <t>books</t>
  </si>
  <si>
    <t>downtown</t>
  </si>
  <si>
    <t>vancouver</t>
  </si>
  <si>
    <t>t</t>
  </si>
  <si>
    <t>bail</t>
  </si>
  <si>
    <t>local</t>
  </si>
  <si>
    <t>cutting</t>
  </si>
  <si>
    <t>production</t>
  </si>
  <si>
    <t>look</t>
  </si>
  <si>
    <t>library</t>
  </si>
  <si>
    <t>sewing</t>
  </si>
  <si>
    <t>new</t>
  </si>
  <si>
    <t>8</t>
  </si>
  <si>
    <t>product</t>
  </si>
  <si>
    <t>testing</t>
  </si>
  <si>
    <t>april</t>
  </si>
  <si>
    <t>understand</t>
  </si>
  <si>
    <t>artists</t>
  </si>
  <si>
    <t>streets</t>
  </si>
  <si>
    <t>see</t>
  </si>
  <si>
    <t>deadline</t>
  </si>
  <si>
    <t>10</t>
  </si>
  <si>
    <t>team</t>
  </si>
  <si>
    <t>#vccfashion</t>
  </si>
  <si>
    <t>bailey</t>
  </si>
  <si>
    <t>visionary</t>
  </si>
  <si>
    <t>behind</t>
  </si>
  <si>
    <t>one</t>
  </si>
  <si>
    <t>craftswoman</t>
  </si>
  <si>
    <t>#lifestylebrand</t>
  </si>
  <si>
    <t>#localfashion</t>
  </si>
  <si>
    <t>#yvrfashion</t>
  </si>
  <si>
    <t>10am</t>
  </si>
  <si>
    <t>entry</t>
  </si>
  <si>
    <t>door</t>
  </si>
  <si>
    <t>4pm</t>
  </si>
  <si>
    <t>make</t>
  </si>
  <si>
    <t>public</t>
  </si>
  <si>
    <t>program</t>
  </si>
  <si>
    <t>images</t>
  </si>
  <si>
    <t>work</t>
  </si>
  <si>
    <t>thanks</t>
  </si>
  <si>
    <t>space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</si>
  <si>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</si>
  <si>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</si>
  <si>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</si>
  <si>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</si>
  <si>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</si>
  <si>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</si>
  <si>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</si>
  <si>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</si>
  <si>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</si>
  <si>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</si>
  <si>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</si>
  <si>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</si>
  <si>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</si>
  <si>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</si>
  <si>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</si>
  <si>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</si>
  <si>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</si>
  <si>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</si>
  <si>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</si>
  <si>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</si>
  <si>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</si>
  <si>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</si>
  <si>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</si>
  <si>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</si>
  <si>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</si>
  <si>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</si>
  <si>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</si>
  <si>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</si>
  <si>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</si>
  <si>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Grand Total</t>
  </si>
  <si>
    <t>2019</t>
  </si>
  <si>
    <t>Mar</t>
  </si>
  <si>
    <t>28-Mar</t>
  </si>
  <si>
    <t>6 PM</t>
  </si>
  <si>
    <t>8 PM</t>
  </si>
  <si>
    <t>9 PM</t>
  </si>
  <si>
    <t>29-Mar</t>
  </si>
  <si>
    <t>4 PM</t>
  </si>
  <si>
    <t>Apr</t>
  </si>
  <si>
    <t>3-Apr</t>
  </si>
  <si>
    <t>5-Apr</t>
  </si>
  <si>
    <t>8-Apr</t>
  </si>
  <si>
    <t>5 PM</t>
  </si>
  <si>
    <t>9-Apr</t>
  </si>
  <si>
    <t>12-Apr</t>
  </si>
  <si>
    <t>15-Apr</t>
  </si>
  <si>
    <t>16-Apr</t>
  </si>
  <si>
    <t>7 PM</t>
  </si>
  <si>
    <t>17-Apr</t>
  </si>
  <si>
    <t>19-Apr</t>
  </si>
  <si>
    <t>24-Apr</t>
  </si>
  <si>
    <t>11 PM</t>
  </si>
  <si>
    <t>25-Apr</t>
  </si>
  <si>
    <t>3 PM</t>
  </si>
  <si>
    <t>26-Apr</t>
  </si>
  <si>
    <t>29-Apr</t>
  </si>
  <si>
    <t>May</t>
  </si>
  <si>
    <t>1-May</t>
  </si>
  <si>
    <t>3-May</t>
  </si>
  <si>
    <t>8-May</t>
  </si>
  <si>
    <t>10-May</t>
  </si>
  <si>
    <t>128, 128, 128</t>
  </si>
  <si>
    <t>Red</t>
  </si>
  <si>
    <t>G1: fashion grad vccfashion students good read vcc art made time</t>
  </si>
  <si>
    <t>G2: myvcc best luck #myvcc students competing #skillsbc provincial competition today</t>
  </si>
  <si>
    <t>Autofill Workbook Results</t>
  </si>
  <si>
    <t>Edge Weight▓1▓2▓0▓True▓Gray▓Red▓▓Edge Weight▓1▓2▓0▓3▓10▓False▓Edge Weight▓1▓2▓0▓35▓12▓False▓▓0▓0▓0▓True▓Black▓Black▓▓Followers▓145▓209329▓0▓162▓1000▓False▓▓0▓0▓0▓0▓0▓False▓▓0▓0▓0▓0▓0▓False▓▓0▓0▓0▓0▓0▓False</t>
  </si>
  <si>
    <t>GraphSource░GraphServerTwitterSearch▓GraphTerm░VCCfashion▓ImportDescription░The graph represents a network of 21 Twitter users whose tweets in the requested range contained "VCCfashion", or who were replied to or mentioned in those tweets.  The network was obtained from the NodeXL Graph Server on Wednesday, 15 May 2019 at 02:33 UTC.
The requested start date was Monday, 13 May 2019 at 00:01 UTC and the maximum number of tweets (going backward in time) was 5,000.
The tweets in the network were tweeted over the 42-day, 21-hour, 34-minute period from Thursday, 28 March 2019 at 18:45 UTC to Friday, 10 May 2019 at 16:20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</si>
</sst>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7"/>
      <tableStyleElement type="headerRow" dxfId="366"/>
    </tableStyle>
    <tableStyle name="NodeXL Table" pivot="0" count="1">
      <tableStyleElement type="headerRow" dxfId="3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8849828"/>
        <c:axId val="26850261"/>
      </c:barChart>
      <c:catAx>
        <c:axId val="588498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850261"/>
        <c:crosses val="autoZero"/>
        <c:auto val="1"/>
        <c:lblOffset val="100"/>
        <c:noMultiLvlLbl val="0"/>
      </c:catAx>
      <c:valAx>
        <c:axId val="268502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498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VCCfashion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Series'!$A$26:$A$73</c:f>
              <c:strCache>
                <c:ptCount val="24"/>
                <c:pt idx="0">
                  <c:v>6 PM
28-Mar
Mar
2019</c:v>
                </c:pt>
                <c:pt idx="1">
                  <c:v>8 PM</c:v>
                </c:pt>
                <c:pt idx="2">
                  <c:v>9 PM</c:v>
                </c:pt>
                <c:pt idx="3">
                  <c:v>4 PM
29-Mar</c:v>
                </c:pt>
                <c:pt idx="4">
                  <c:v>6 PM
3-Apr
Apr</c:v>
                </c:pt>
                <c:pt idx="5">
                  <c:v>8 PM</c:v>
                </c:pt>
                <c:pt idx="6">
                  <c:v>4 PM
5-Apr</c:v>
                </c:pt>
                <c:pt idx="7">
                  <c:v>5 PM
8-Apr</c:v>
                </c:pt>
                <c:pt idx="8">
                  <c:v>6 PM
9-Apr</c:v>
                </c:pt>
                <c:pt idx="9">
                  <c:v>4 PM
12-Apr</c:v>
                </c:pt>
                <c:pt idx="10">
                  <c:v>6 PM
15-Apr</c:v>
                </c:pt>
                <c:pt idx="11">
                  <c:v>7 PM
16-Apr</c:v>
                </c:pt>
                <c:pt idx="12">
                  <c:v>4 PM
17-Apr</c:v>
                </c:pt>
                <c:pt idx="13">
                  <c:v>5 PM</c:v>
                </c:pt>
                <c:pt idx="14">
                  <c:v>7 PM</c:v>
                </c:pt>
                <c:pt idx="15">
                  <c:v>4 PM
19-Apr</c:v>
                </c:pt>
                <c:pt idx="16">
                  <c:v>11 PM
24-Apr</c:v>
                </c:pt>
                <c:pt idx="17">
                  <c:v>3 PM
25-Apr</c:v>
                </c:pt>
                <c:pt idx="18">
                  <c:v>4 PM
26-Apr</c:v>
                </c:pt>
                <c:pt idx="19">
                  <c:v>5 PM
29-Apr</c:v>
                </c:pt>
                <c:pt idx="20">
                  <c:v>5 PM
1-May
May</c:v>
                </c:pt>
                <c:pt idx="21">
                  <c:v>4 PM
3-May</c:v>
                </c:pt>
                <c:pt idx="22">
                  <c:v>5 PM
8-May</c:v>
                </c:pt>
                <c:pt idx="23">
                  <c:v>4 PM
10-May</c:v>
                </c:pt>
              </c:strCache>
            </c:strRef>
          </c:cat>
          <c:val>
            <c:numRef>
              <c:f>'Time Series'!$B$26:$B$73</c:f>
              <c:numCache>
                <c:formatCode>General</c:formatCode>
                <c:ptCount val="24"/>
                <c:pt idx="0">
                  <c:v>1</c:v>
                </c:pt>
                <c:pt idx="1">
                  <c:v>2</c:v>
                </c:pt>
                <c:pt idx="2">
                  <c:v>1</c:v>
                </c:pt>
                <c:pt idx="3">
                  <c:v>1</c:v>
                </c:pt>
                <c:pt idx="4">
                  <c:v>1</c:v>
                </c:pt>
                <c:pt idx="5">
                  <c:v>1</c:v>
                </c:pt>
                <c:pt idx="6">
                  <c:v>1</c:v>
                </c:pt>
                <c:pt idx="7">
                  <c:v>1</c:v>
                </c:pt>
                <c:pt idx="8">
                  <c:v>1</c:v>
                </c:pt>
                <c:pt idx="9">
                  <c:v>1</c:v>
                </c:pt>
                <c:pt idx="10">
                  <c:v>1</c:v>
                </c:pt>
                <c:pt idx="11">
                  <c:v>1</c:v>
                </c:pt>
                <c:pt idx="12">
                  <c:v>2</c:v>
                </c:pt>
                <c:pt idx="13">
                  <c:v>3</c:v>
                </c:pt>
                <c:pt idx="14">
                  <c:v>1</c:v>
                </c:pt>
                <c:pt idx="15">
                  <c:v>1</c:v>
                </c:pt>
                <c:pt idx="16">
                  <c:v>1</c:v>
                </c:pt>
                <c:pt idx="17">
                  <c:v>1</c:v>
                </c:pt>
                <c:pt idx="18">
                  <c:v>1</c:v>
                </c:pt>
                <c:pt idx="19">
                  <c:v>1</c:v>
                </c:pt>
                <c:pt idx="20">
                  <c:v>1</c:v>
                </c:pt>
                <c:pt idx="21">
                  <c:v>1</c:v>
                </c:pt>
                <c:pt idx="22">
                  <c:v>1</c:v>
                </c:pt>
                <c:pt idx="23">
                  <c:v>1</c:v>
                </c:pt>
              </c:numCache>
            </c:numRef>
          </c:val>
        </c:ser>
        <c:axId val="3951618"/>
        <c:axId val="51371035"/>
      </c:barChart>
      <c:catAx>
        <c:axId val="3951618"/>
        <c:scaling>
          <c:orientation val="minMax"/>
        </c:scaling>
        <c:axPos val="b"/>
        <c:delete val="0"/>
        <c:numFmt formatCode="General" sourceLinked="1"/>
        <c:majorTickMark val="out"/>
        <c:minorTickMark val="none"/>
        <c:tickLblPos val="nextTo"/>
        <c:crossAx val="51371035"/>
        <c:crosses val="autoZero"/>
        <c:auto val="1"/>
        <c:lblOffset val="100"/>
        <c:noMultiLvlLbl val="0"/>
      </c:catAx>
      <c:valAx>
        <c:axId val="51371035"/>
        <c:scaling>
          <c:orientation val="minMax"/>
        </c:scaling>
        <c:axPos val="l"/>
        <c:majorGridlines/>
        <c:delete val="0"/>
        <c:numFmt formatCode="General" sourceLinked="1"/>
        <c:majorTickMark val="out"/>
        <c:minorTickMark val="none"/>
        <c:tickLblPos val="nextTo"/>
        <c:crossAx val="39516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3509074"/>
        <c:axId val="41400235"/>
      </c:barChart>
      <c:catAx>
        <c:axId val="135090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400235"/>
        <c:crosses val="autoZero"/>
        <c:auto val="1"/>
        <c:lblOffset val="100"/>
        <c:noMultiLvlLbl val="0"/>
      </c:catAx>
      <c:valAx>
        <c:axId val="41400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090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332144"/>
        <c:axId val="17317873"/>
      </c:barChart>
      <c:catAx>
        <c:axId val="133214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317873"/>
        <c:crosses val="autoZero"/>
        <c:auto val="1"/>
        <c:lblOffset val="100"/>
        <c:noMultiLvlLbl val="0"/>
      </c:catAx>
      <c:valAx>
        <c:axId val="173178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21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3805758"/>
        <c:axId val="41039399"/>
      </c:barChart>
      <c:catAx>
        <c:axId val="2380575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039399"/>
        <c:crosses val="autoZero"/>
        <c:auto val="1"/>
        <c:lblOffset val="100"/>
        <c:noMultiLvlLbl val="0"/>
      </c:catAx>
      <c:valAx>
        <c:axId val="410393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057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3750140"/>
        <c:axId val="23445453"/>
      </c:barChart>
      <c:catAx>
        <c:axId val="6375014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445453"/>
        <c:crosses val="autoZero"/>
        <c:auto val="1"/>
        <c:lblOffset val="100"/>
        <c:noMultiLvlLbl val="0"/>
      </c:catAx>
      <c:valAx>
        <c:axId val="234454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501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6355434"/>
        <c:axId val="2858595"/>
      </c:barChart>
      <c:catAx>
        <c:axId val="363554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58595"/>
        <c:crosses val="autoZero"/>
        <c:auto val="1"/>
        <c:lblOffset val="100"/>
        <c:noMultiLvlLbl val="0"/>
      </c:catAx>
      <c:valAx>
        <c:axId val="2858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554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7161736"/>
        <c:axId val="13340521"/>
      </c:barChart>
      <c:catAx>
        <c:axId val="371617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340521"/>
        <c:crosses val="autoZero"/>
        <c:auto val="1"/>
        <c:lblOffset val="100"/>
        <c:noMultiLvlLbl val="0"/>
      </c:catAx>
      <c:valAx>
        <c:axId val="133405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617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9209046"/>
        <c:axId val="39955551"/>
      </c:barChart>
      <c:catAx>
        <c:axId val="392090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955551"/>
        <c:crosses val="autoZero"/>
        <c:auto val="1"/>
        <c:lblOffset val="100"/>
        <c:noMultiLvlLbl val="0"/>
      </c:catAx>
      <c:valAx>
        <c:axId val="399555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090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9660116"/>
        <c:axId val="41601733"/>
      </c:barChart>
      <c:catAx>
        <c:axId val="49660116"/>
        <c:scaling>
          <c:orientation val="minMax"/>
        </c:scaling>
        <c:axPos val="b"/>
        <c:delete val="1"/>
        <c:majorTickMark val="out"/>
        <c:minorTickMark val="none"/>
        <c:tickLblPos val="none"/>
        <c:crossAx val="41601733"/>
        <c:crosses val="autoZero"/>
        <c:auto val="1"/>
        <c:lblOffset val="100"/>
        <c:noMultiLvlLbl val="0"/>
      </c:catAx>
      <c:valAx>
        <c:axId val="41601733"/>
        <c:scaling>
          <c:orientation val="minMax"/>
        </c:scaling>
        <c:axPos val="l"/>
        <c:delete val="1"/>
        <c:majorTickMark val="out"/>
        <c:minorTickMark val="none"/>
        <c:tickLblPos val="none"/>
        <c:crossAx val="496601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 refreshedBy="Marc Smith" refreshedVersion="5">
  <cacheSource type="worksheet">
    <worksheetSource ref="A2:BL30"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7">
        <m/>
        <s v="lifestylebrand localfashion yvrfashion bced bccolleges"/>
        <s v="myvcc skillsbc"/>
        <s v="myvcc skillsbc trainingbc"/>
        <s v="flourishgala"/>
        <s v="producttesting"/>
        <s v="lifestylebrand localfashion yvrfashion"/>
        <s v="oldfashionedstandards vccfashion vccfashiongrad"/>
        <s v="vfwfw19"/>
        <s v="experiencevcc creativity"/>
        <s v="bluejeans levistrauss"/>
        <s v="dior fashionbooks"/>
        <s v="mentalhealth fashionschool"/>
        <s v="commonthread cowork"/>
        <s v="sewmates"/>
        <s v="fashiongradshow vccfashion"/>
        <s v="vintageclothingsal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8">
        <d v="2019-03-28T20:57:01.000"/>
        <d v="2019-03-28T21:04:32.000"/>
        <d v="2019-03-28T20:54:37.000"/>
        <d v="2019-04-03T18:55:47.000"/>
        <d v="2019-04-17T17:07:08.000"/>
        <d v="2019-04-17T17:05:10.000"/>
        <d v="2019-04-17T17:10:26.000"/>
        <d v="2019-04-17T19:58:58.000"/>
        <d v="2019-04-17T16:08:31.000"/>
        <d v="2019-04-17T16:01:23.000"/>
        <d v="2019-03-29T16:50:13.000"/>
        <d v="2019-04-03T20:10:07.000"/>
        <d v="2019-04-09T18:20:14.000"/>
        <d v="2019-03-28T18:45:18.000"/>
        <d v="2019-04-12T16:15:31.000"/>
        <d v="2019-04-15T18:15:16.000"/>
        <d v="2019-04-25T15:00:51.000"/>
        <d v="2019-04-24T23:45:14.000"/>
        <d v="2019-04-29T17:00:46.000"/>
        <d v="2019-04-08T17:05:22.000"/>
        <d v="2019-04-16T19:05:23.000"/>
        <d v="2019-04-19T16:05:20.000"/>
        <d v="2019-05-01T17:35:08.000"/>
        <d v="2019-04-05T16:55:12.000"/>
        <d v="2019-04-26T16:30:48.000"/>
        <d v="2019-05-03T16:55:11.000"/>
        <d v="2019-05-08T17:02:06.000"/>
        <d v="2019-05-10T16:20:16.000"/>
      </sharedItems>
      <fieldGroup par="66" base="22">
        <rangePr groupBy="hours" autoEnd="1" autoStart="1" startDate="2019-03-28T18:45:18.000" endDate="2019-05-10T16:20:16.000"/>
        <groupItems count="26">
          <s v="&lt;3/28/2019"/>
          <s v="12 AM"/>
          <s v="1 AM"/>
          <s v="2 AM"/>
          <s v="3 AM"/>
          <s v="4 AM"/>
          <s v="5 AM"/>
          <s v="6 AM"/>
          <s v="7 AM"/>
          <s v="8 AM"/>
          <s v="9 AM"/>
          <s v="10 AM"/>
          <s v="11 AM"/>
          <s v="12 PM"/>
          <s v="1 PM"/>
          <s v="2 PM"/>
          <s v="3 PM"/>
          <s v="4 PM"/>
          <s v="5 PM"/>
          <s v="6 PM"/>
          <s v="7 PM"/>
          <s v="8 PM"/>
          <s v="9 PM"/>
          <s v="10 PM"/>
          <s v="11 PM"/>
          <s v="&gt;5/10/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3-28T18:45:18.000" endDate="2019-05-10T16:20:16.000"/>
        <groupItems count="368">
          <s v="&lt;3/28/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0/2019"/>
        </groupItems>
      </fieldGroup>
    </cacheField>
    <cacheField name="Months" databaseField="0">
      <sharedItems containsMixedTypes="0" count="0"/>
      <fieldGroup base="22">
        <rangePr groupBy="months" autoEnd="1" autoStart="1" startDate="2019-03-28T18:45:18.000" endDate="2019-05-10T16:20:16.000"/>
        <groupItems count="14">
          <s v="&lt;3/28/2019"/>
          <s v="Jan"/>
          <s v="Feb"/>
          <s v="Mar"/>
          <s v="Apr"/>
          <s v="May"/>
          <s v="Jun"/>
          <s v="Jul"/>
          <s v="Aug"/>
          <s v="Sep"/>
          <s v="Oct"/>
          <s v="Nov"/>
          <s v="Dec"/>
          <s v="&gt;5/10/2019"/>
        </groupItems>
      </fieldGroup>
    </cacheField>
    <cacheField name="Years" databaseField="0">
      <sharedItems containsMixedTypes="0" count="0"/>
      <fieldGroup base="22">
        <rangePr groupBy="years" autoEnd="1" autoStart="1" startDate="2019-03-28T18:45:18.000" endDate="2019-05-10T16:20:16.000"/>
        <groupItems count="3">
          <s v="&lt;3/28/2019"/>
          <s v="2019"/>
          <s v="&gt;5/1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8">
  <r>
    <s v="edplanbc"/>
    <s v="vccfashion"/>
    <m/>
    <m/>
    <m/>
    <m/>
    <m/>
    <m/>
    <m/>
    <m/>
    <s v="No"/>
    <n v="3"/>
    <m/>
    <m/>
    <x v="0"/>
    <d v="2019-03-28T20:57:01.000"/>
    <s v="RT @BCColleges: “Made for a good time, handmade to last a lifetime.” Read about this inspirational Q&amp;amp;A with @vccfashion grad Cassandra Bail…"/>
    <m/>
    <m/>
    <x v="0"/>
    <m/>
    <s v="http://pbs.twimg.com/profile_images/978691373061718016/-iJicvw6_normal.jpg"/>
    <x v="0"/>
    <s v="https://twitter.com/#!/edplanbc/status/1111371638740680704"/>
    <m/>
    <m/>
    <s v="1111371638740680704"/>
    <m/>
    <b v="0"/>
    <n v="0"/>
    <s v=""/>
    <b v="0"/>
    <s v="en"/>
    <m/>
    <s v=""/>
    <b v="0"/>
    <n v="3"/>
    <s v="1111371035377463296"/>
    <s v="Twitter Web Client"/>
    <b v="0"/>
    <s v="1111371035377463296"/>
    <s v="Tweet"/>
    <n v="0"/>
    <n v="0"/>
    <m/>
    <m/>
    <m/>
    <m/>
    <m/>
    <m/>
    <m/>
    <m/>
    <n v="1"/>
    <s v="1"/>
    <s v="1"/>
    <m/>
    <m/>
    <m/>
    <m/>
    <m/>
    <m/>
    <m/>
    <m/>
    <m/>
  </r>
  <r>
    <s v="socialmediasean"/>
    <s v="vccfashion"/>
    <m/>
    <m/>
    <m/>
    <m/>
    <m/>
    <m/>
    <m/>
    <m/>
    <s v="No"/>
    <n v="5"/>
    <m/>
    <m/>
    <x v="0"/>
    <d v="2019-03-28T21:04:32.000"/>
    <s v="RT @BCColleges: “Made for a good time, handmade to last a lifetime.” Read about this inspirational Q&amp;amp;A with @vccfashion grad Cassandra Bail…"/>
    <m/>
    <m/>
    <x v="0"/>
    <m/>
    <s v="http://pbs.twimg.com/profile_images/1082926067252322305/VjKoL_Gg_normal.jpg"/>
    <x v="1"/>
    <s v="https://twitter.com/#!/socialmediasean/status/1111373530485018624"/>
    <m/>
    <m/>
    <s v="1111373530485018624"/>
    <m/>
    <b v="0"/>
    <n v="0"/>
    <s v=""/>
    <b v="0"/>
    <s v="en"/>
    <m/>
    <s v=""/>
    <b v="0"/>
    <n v="3"/>
    <s v="1111371035377463296"/>
    <s v="Sprout Social"/>
    <b v="0"/>
    <s v="1111371035377463296"/>
    <s v="Tweet"/>
    <n v="0"/>
    <n v="0"/>
    <m/>
    <m/>
    <m/>
    <m/>
    <m/>
    <m/>
    <m/>
    <m/>
    <n v="1"/>
    <s v="1"/>
    <s v="1"/>
    <m/>
    <m/>
    <m/>
    <m/>
    <m/>
    <m/>
    <m/>
    <m/>
    <m/>
  </r>
  <r>
    <s v="bccolleges"/>
    <s v="myvcc"/>
    <m/>
    <m/>
    <m/>
    <m/>
    <m/>
    <m/>
    <m/>
    <m/>
    <s v="No"/>
    <n v="7"/>
    <m/>
    <m/>
    <x v="0"/>
    <d v="2019-03-28T20:54:37.000"/>
    <s v="“Made for a good time, handmade to last a lifetime.” Read about this inspirational Q&amp;amp;A with @vccfashion grad Cassandra Bailey, visionary behind her one-craftswoman local #lifestylebrand https://t.co/eh6hTkIbj8 | @scoutmagazine RT @myVCC #localfashion #yvrfashion #BCed #BCColleges https://t.co/X6qENaH90Y"/>
    <s v="https://scoutmagazine.ca/2019/03/14/on-prairie-values-following-your-gut-with-the-craftswoman-behind-old-fashioned-standards/"/>
    <s v="scoutmagazine.ca"/>
    <x v="1"/>
    <s v="https://pbs.twimg.com/media/D2xhO1LUwAIF7Ku.jpg"/>
    <s v="https://pbs.twimg.com/media/D2xhO1LUwAIF7Ku.jpg"/>
    <x v="2"/>
    <s v="https://twitter.com/#!/bccolleges/status/1111371035377463296"/>
    <m/>
    <m/>
    <s v="1111371035377463296"/>
    <m/>
    <b v="0"/>
    <n v="3"/>
    <s v=""/>
    <b v="0"/>
    <s v="en"/>
    <m/>
    <s v=""/>
    <b v="0"/>
    <n v="3"/>
    <s v=""/>
    <s v="Twitter Web Client"/>
    <b v="0"/>
    <s v="1111371035377463296"/>
    <s v="Tweet"/>
    <n v="0"/>
    <n v="0"/>
    <m/>
    <m/>
    <m/>
    <m/>
    <m/>
    <m/>
    <m/>
    <m/>
    <n v="1"/>
    <s v="1"/>
    <s v="2"/>
    <m/>
    <m/>
    <m/>
    <m/>
    <m/>
    <m/>
    <m/>
    <m/>
    <m/>
  </r>
  <r>
    <s v="pr4good"/>
    <s v="bccolleges"/>
    <m/>
    <m/>
    <m/>
    <m/>
    <m/>
    <m/>
    <m/>
    <m/>
    <s v="No"/>
    <n v="10"/>
    <m/>
    <m/>
    <x v="0"/>
    <d v="2019-04-03T18:55:47.000"/>
    <s v="RT @BCColleges: “Made for a good time, handmade to last a lifetime.” Read about this inspirational Q&amp;amp;A with @vccfashion grad Cassandra Bail…"/>
    <m/>
    <m/>
    <x v="0"/>
    <m/>
    <s v="http://pbs.twimg.com/profile_images/518979805090299904/fMl_hqS3_normal.jpeg"/>
    <x v="3"/>
    <s v="https://twitter.com/#!/pr4good/status/1113515455614861312"/>
    <m/>
    <m/>
    <s v="1113515455614861312"/>
    <m/>
    <b v="0"/>
    <n v="0"/>
    <s v=""/>
    <b v="0"/>
    <s v="en"/>
    <m/>
    <s v=""/>
    <b v="0"/>
    <n v="3"/>
    <s v="1111371035377463296"/>
    <s v="Twitter for iPhone"/>
    <b v="0"/>
    <s v="1111371035377463296"/>
    <s v="Tweet"/>
    <n v="0"/>
    <n v="0"/>
    <m/>
    <m/>
    <m/>
    <m/>
    <m/>
    <m/>
    <m/>
    <m/>
    <n v="1"/>
    <s v="1"/>
    <s v="1"/>
    <m/>
    <m/>
    <m/>
    <m/>
    <m/>
    <m/>
    <m/>
    <m/>
    <m/>
  </r>
  <r>
    <s v="vccbaking"/>
    <s v="fvtradex"/>
    <m/>
    <m/>
    <m/>
    <m/>
    <m/>
    <m/>
    <m/>
    <m/>
    <s v="No"/>
    <n v="12"/>
    <m/>
    <m/>
    <x v="0"/>
    <d v="2019-04-17T17:07:08.000"/>
    <s v="RT @myVCC: Best of luck to all of our #myVCC students competing in the #SkillsBC provincial competition today at @fvTradex Abbotsford! Go t…"/>
    <m/>
    <m/>
    <x v="2"/>
    <m/>
    <s v="http://pbs.twimg.com/profile_images/877257429875957760/domozTwZ_normal.jpg"/>
    <x v="4"/>
    <s v="https://twitter.com/#!/vccbaking/status/1118561543799443456"/>
    <m/>
    <m/>
    <s v="1118561543799443456"/>
    <m/>
    <b v="0"/>
    <n v="0"/>
    <s v=""/>
    <b v="0"/>
    <s v="en"/>
    <m/>
    <s v=""/>
    <b v="0"/>
    <n v="3"/>
    <s v="1118544998591541254"/>
    <s v="TweetDeck"/>
    <b v="0"/>
    <s v="1118544998591541254"/>
    <s v="Tweet"/>
    <n v="0"/>
    <n v="0"/>
    <m/>
    <m/>
    <m/>
    <m/>
    <m/>
    <m/>
    <m/>
    <m/>
    <n v="1"/>
    <s v="2"/>
    <s v="2"/>
    <n v="2"/>
    <n v="8.695652173913043"/>
    <n v="0"/>
    <n v="0"/>
    <n v="0"/>
    <n v="0"/>
    <n v="21"/>
    <n v="91.30434782608695"/>
    <n v="23"/>
  </r>
  <r>
    <s v="bctrades"/>
    <s v="skillsbc"/>
    <m/>
    <m/>
    <m/>
    <m/>
    <m/>
    <m/>
    <m/>
    <m/>
    <s v="Yes"/>
    <n v="14"/>
    <m/>
    <m/>
    <x v="0"/>
    <d v="2019-04-17T17:05:10.000"/>
    <s v="RT @myVCC: Best of luck to all of our #myVCC students competing in the #SkillsBC provincial competition today at @fvTradex Abbotsford! Go team VCC! 👊 https://t.co/gqEKKHRu67 @VCCCulinaryArts @VccAutobody @VCCfashion @SkillsBC https://t.co/oH6vp7b2SL #TrainingBC https://t.co/fEbe9Cnnar"/>
    <s v="https://www.vcc.ca/about/college-information/news/article/good-luck-to-vccs-skills-canada-bc-2019-competitors.html"/>
    <s v="vcc.ca"/>
    <x v="3"/>
    <s v="https://pbs.twimg.com/media/D4XtWEdWkAQaCYE.png https://pbs.twimg.com/media/D4Xev4oXkAAbaE5.png"/>
    <s v="https://pbs.twimg.com/media/D4XtWEdWkAQaCYE.png https://pbs.twimg.com/media/D4Xev4oXkAAbaE5.png"/>
    <x v="5"/>
    <s v="https://twitter.com/#!/bctrades/status/1118561048267825152"/>
    <m/>
    <m/>
    <s v="1118561048267825152"/>
    <m/>
    <b v="0"/>
    <n v="1"/>
    <s v=""/>
    <b v="0"/>
    <s v="en"/>
    <m/>
    <s v=""/>
    <b v="0"/>
    <n v="1"/>
    <s v=""/>
    <s v="Hootsuite Inc."/>
    <b v="0"/>
    <s v="1118561048267825152"/>
    <s v="Tweet"/>
    <n v="0"/>
    <n v="0"/>
    <m/>
    <m/>
    <m/>
    <m/>
    <m/>
    <m/>
    <m/>
    <m/>
    <n v="1"/>
    <s v="2"/>
    <s v="2"/>
    <m/>
    <m/>
    <m/>
    <m/>
    <m/>
    <m/>
    <m/>
    <m/>
    <m/>
  </r>
  <r>
    <s v="skillsbc"/>
    <s v="bctrades"/>
    <m/>
    <m/>
    <m/>
    <m/>
    <m/>
    <m/>
    <m/>
    <m/>
    <s v="Yes"/>
    <n v="20"/>
    <m/>
    <m/>
    <x v="0"/>
    <d v="2019-04-17T17:10:26.000"/>
    <s v="RT @bctrades: RT @myVCC: Best of luck to all of our #myVCC students competing in the #SkillsBC provincial competition today at @fvTradex Ab…"/>
    <m/>
    <m/>
    <x v="2"/>
    <m/>
    <s v="http://pbs.twimg.com/profile_images/665211379700203520/sgnERJUy_normal.png"/>
    <x v="6"/>
    <s v="https://twitter.com/#!/skillsbc/status/1118562374246486016"/>
    <m/>
    <m/>
    <s v="1118562374246486016"/>
    <m/>
    <b v="0"/>
    <n v="0"/>
    <s v=""/>
    <b v="0"/>
    <s v="en"/>
    <m/>
    <s v=""/>
    <b v="0"/>
    <n v="1"/>
    <s v="1118561048267825152"/>
    <s v="Twitter for iPhone"/>
    <b v="0"/>
    <s v="1118561048267825152"/>
    <s v="Tweet"/>
    <n v="0"/>
    <n v="0"/>
    <m/>
    <m/>
    <m/>
    <m/>
    <m/>
    <m/>
    <m/>
    <m/>
    <n v="1"/>
    <s v="2"/>
    <s v="2"/>
    <m/>
    <m/>
    <m/>
    <m/>
    <m/>
    <m/>
    <m/>
    <m/>
    <m/>
  </r>
  <r>
    <s v="brettgri"/>
    <s v="fvtradex"/>
    <m/>
    <m/>
    <m/>
    <m/>
    <m/>
    <m/>
    <m/>
    <m/>
    <s v="No"/>
    <n v="21"/>
    <m/>
    <m/>
    <x v="0"/>
    <d v="2019-04-17T19:58:58.000"/>
    <s v="RT @myVCC: Best of luck to all of our #myVCC students competing in the #SkillsBC provincial competition today at @fvTradex Abbotsford! Go t…"/>
    <m/>
    <m/>
    <x v="2"/>
    <m/>
    <s v="http://pbs.twimg.com/profile_images/609098493395779584/cjPByie-_normal.jpg"/>
    <x v="7"/>
    <s v="https://twitter.com/#!/brettgri/status/1118604788088762369"/>
    <m/>
    <m/>
    <s v="1118604788088762369"/>
    <m/>
    <b v="0"/>
    <n v="0"/>
    <s v=""/>
    <b v="0"/>
    <s v="en"/>
    <m/>
    <s v=""/>
    <b v="0"/>
    <n v="3"/>
    <s v="1118544998591541254"/>
    <s v="Twitter for Android"/>
    <b v="0"/>
    <s v="1118544998591541254"/>
    <s v="Tweet"/>
    <n v="0"/>
    <n v="0"/>
    <m/>
    <m/>
    <m/>
    <m/>
    <m/>
    <m/>
    <m/>
    <m/>
    <n v="1"/>
    <s v="2"/>
    <s v="2"/>
    <m/>
    <m/>
    <m/>
    <m/>
    <m/>
    <m/>
    <m/>
    <m/>
    <m/>
  </r>
  <r>
    <s v="skillsbc"/>
    <s v="fvtradex"/>
    <m/>
    <m/>
    <m/>
    <m/>
    <m/>
    <m/>
    <m/>
    <m/>
    <s v="No"/>
    <n v="23"/>
    <m/>
    <m/>
    <x v="0"/>
    <d v="2019-04-17T16:08:31.000"/>
    <s v="RT @myVCC: Best of luck to all of our #myVCC students competing in the #SkillsBC provincial competition today at @fvTradex Abbotsford! Go t…"/>
    <m/>
    <m/>
    <x v="2"/>
    <m/>
    <s v="http://pbs.twimg.com/profile_images/665211379700203520/sgnERJUy_normal.png"/>
    <x v="8"/>
    <s v="https://twitter.com/#!/skillsbc/status/1118546790196760576"/>
    <m/>
    <m/>
    <s v="1118546790196760576"/>
    <m/>
    <b v="0"/>
    <n v="0"/>
    <s v=""/>
    <b v="0"/>
    <s v="en"/>
    <m/>
    <s v=""/>
    <b v="0"/>
    <n v="3"/>
    <s v="1118544998591541254"/>
    <s v="Twitter for iPhone"/>
    <b v="0"/>
    <s v="1118544998591541254"/>
    <s v="Tweet"/>
    <n v="0"/>
    <n v="0"/>
    <m/>
    <m/>
    <m/>
    <m/>
    <m/>
    <m/>
    <m/>
    <m/>
    <n v="2"/>
    <s v="2"/>
    <s v="2"/>
    <m/>
    <m/>
    <m/>
    <m/>
    <m/>
    <m/>
    <m/>
    <m/>
    <m/>
  </r>
  <r>
    <s v="myvcc"/>
    <s v="skillsbc"/>
    <m/>
    <m/>
    <m/>
    <m/>
    <m/>
    <m/>
    <m/>
    <m/>
    <s v="Yes"/>
    <n v="27"/>
    <m/>
    <m/>
    <x v="0"/>
    <d v="2019-04-17T16:01:23.000"/>
    <s v="Best of luck to all of our #myVCC students competing in the #SkillsBC provincial competition today at @fvTradex Abbotsford! Go team VCC! 👊 https://t.co/QSkS7JiZPv @VCCCulinaryArts @VccAutobody @VCCfashion @SkillsBC https://t.co/weDvC1PhJz"/>
    <s v="https://www.vcc.ca/about/college-information/news/article/good-luck-to-vccs-skills-canada-bc-2019-competitors.html"/>
    <s v="vcc.ca"/>
    <x v="2"/>
    <s v="https://pbs.twimg.com/media/D4Xev4oXkAAbaE5.png"/>
    <s v="https://pbs.twimg.com/media/D4Xev4oXkAAbaE5.png"/>
    <x v="9"/>
    <s v="https://twitter.com/#!/myvcc/status/1118544998591541254"/>
    <m/>
    <m/>
    <s v="1118544998591541254"/>
    <m/>
    <b v="0"/>
    <n v="6"/>
    <s v=""/>
    <b v="0"/>
    <s v="en"/>
    <m/>
    <s v=""/>
    <b v="0"/>
    <n v="3"/>
    <s v=""/>
    <s v="Hootsuite Inc."/>
    <b v="0"/>
    <s v="1118544998591541254"/>
    <s v="Tweet"/>
    <n v="0"/>
    <n v="0"/>
    <m/>
    <m/>
    <m/>
    <m/>
    <m/>
    <m/>
    <m/>
    <m/>
    <n v="1"/>
    <s v="2"/>
    <s v="2"/>
    <m/>
    <m/>
    <m/>
    <m/>
    <m/>
    <m/>
    <m/>
    <m/>
    <m/>
  </r>
  <r>
    <s v="vccfashion"/>
    <s v="vcc_alumni"/>
    <m/>
    <m/>
    <m/>
    <m/>
    <m/>
    <m/>
    <m/>
    <m/>
    <s v="No"/>
    <n v="31"/>
    <m/>
    <m/>
    <x v="0"/>
    <d v="2019-03-29T16:50:13.000"/>
    <s v="RT @VCC_Alumni: Congrats to Nataly Kingsley, winner of our #FlourishGala Illustration Contest and $750! See all the @vccfashion designs on Instagram https://t.co/TYhq4oOdK1 https://t.co/enZ317Vwjf"/>
    <s v="https://www.instagram.com/vccfashion/"/>
    <s v="instagram.com"/>
    <x v="4"/>
    <s v="https://pbs.twimg.com/media/D1lyWb5U4AAWkz5.jpg"/>
    <s v="https://pbs.twimg.com/media/D1lyWb5U4AAWkz5.jpg"/>
    <x v="10"/>
    <s v="https://twitter.com/#!/vccfashion/status/1111671918908919809"/>
    <m/>
    <m/>
    <s v="1111671918908919809"/>
    <m/>
    <b v="0"/>
    <n v="3"/>
    <s v=""/>
    <b v="0"/>
    <s v="en"/>
    <m/>
    <s v=""/>
    <b v="0"/>
    <n v="0"/>
    <s v=""/>
    <s v="Hootsuite Inc."/>
    <b v="0"/>
    <s v="1111671918908919809"/>
    <s v="Tweet"/>
    <n v="0"/>
    <n v="0"/>
    <m/>
    <m/>
    <m/>
    <m/>
    <m/>
    <m/>
    <m/>
    <m/>
    <n v="1"/>
    <s v="1"/>
    <s v="1"/>
    <n v="1"/>
    <n v="4.761904761904762"/>
    <n v="0"/>
    <n v="0"/>
    <n v="0"/>
    <n v="0"/>
    <n v="20"/>
    <n v="95.23809523809524"/>
    <n v="21"/>
  </r>
  <r>
    <s v="vccfashion"/>
    <s v="cityofvancouver"/>
    <m/>
    <m/>
    <m/>
    <m/>
    <m/>
    <m/>
    <m/>
    <m/>
    <s v="No"/>
    <n v="32"/>
    <m/>
    <m/>
    <x v="1"/>
    <d v="2019-04-03T20:10:07.000"/>
    <s v="@CityofVancouver is inviting artists to create temporary digital printed artwork  20 utility boxes along commercial streets. How amazing would it be to see fashion illustrations/photography on the streets of Van? The deadline for submissions is April 10. https://t.co/SoGyssGgQY"/>
    <s v="https://vancouver.ca/parks-recreation-culture/utility-wrap-artist-call.aspx?platform=hootsuite"/>
    <s v="vancouver.ca"/>
    <x v="0"/>
    <m/>
    <s v="http://pbs.twimg.com/profile_images/877259185708081158/T-U4o5On_normal.jpg"/>
    <x v="11"/>
    <s v="https://twitter.com/#!/vccfashion/status/1113534161862705155"/>
    <m/>
    <m/>
    <s v="1113534161862705155"/>
    <m/>
    <b v="0"/>
    <n v="0"/>
    <s v="55323056"/>
    <b v="0"/>
    <s v="en"/>
    <m/>
    <s v=""/>
    <b v="0"/>
    <n v="0"/>
    <s v=""/>
    <s v="Hootsuite Inc."/>
    <b v="0"/>
    <s v="1113534161862705155"/>
    <s v="Tweet"/>
    <n v="0"/>
    <n v="0"/>
    <m/>
    <m/>
    <m/>
    <m/>
    <m/>
    <m/>
    <m/>
    <m/>
    <n v="1"/>
    <s v="1"/>
    <s v="1"/>
    <n v="1"/>
    <n v="2.6315789473684212"/>
    <n v="0"/>
    <n v="0"/>
    <n v="0"/>
    <n v="0"/>
    <n v="37"/>
    <n v="97.36842105263158"/>
    <n v="38"/>
  </r>
  <r>
    <s v="vccfashion"/>
    <s v="caf_apparel"/>
    <m/>
    <m/>
    <m/>
    <m/>
    <m/>
    <m/>
    <m/>
    <m/>
    <s v="No"/>
    <n v="33"/>
    <m/>
    <m/>
    <x v="1"/>
    <d v="2019-04-09T18:20:14.000"/>
    <s v="@caf_apparel is hosting a day-long Vancouver bootcamp on Apparel &amp;amp; Soft Goods Compliance &amp;amp; Product Testing on April 24. Attend if you want to understand the regulatory requirements in multiple countries and understand product testing. https://t.co/aa4BqdREsD  #producttesting"/>
    <s v="https://www.apparel.ca/cgi/page.cgi?_id=65&amp;evt=509"/>
    <s v="apparel.ca"/>
    <x v="5"/>
    <m/>
    <s v="http://pbs.twimg.com/profile_images/877259185708081158/T-U4o5On_normal.jpg"/>
    <x v="12"/>
    <s v="https://twitter.com/#!/vccfashion/status/1115680837218050048"/>
    <m/>
    <m/>
    <s v="1115680837218050048"/>
    <m/>
    <b v="0"/>
    <n v="0"/>
    <s v="290198630"/>
    <b v="0"/>
    <s v="en"/>
    <m/>
    <s v=""/>
    <b v="0"/>
    <n v="0"/>
    <s v=""/>
    <s v="Hootsuite Inc."/>
    <b v="0"/>
    <s v="1115680837218050048"/>
    <s v="Tweet"/>
    <n v="0"/>
    <n v="0"/>
    <m/>
    <m/>
    <m/>
    <m/>
    <m/>
    <m/>
    <m/>
    <m/>
    <n v="1"/>
    <s v="1"/>
    <s v="1"/>
    <n v="1"/>
    <n v="2.7027027027027026"/>
    <n v="0"/>
    <n v="0"/>
    <n v="0"/>
    <n v="0"/>
    <n v="36"/>
    <n v="97.29729729729729"/>
    <n v="37"/>
  </r>
  <r>
    <s v="myvcc"/>
    <s v="scoutmagazine"/>
    <m/>
    <m/>
    <m/>
    <m/>
    <m/>
    <m/>
    <m/>
    <m/>
    <s v="No"/>
    <n v="34"/>
    <m/>
    <m/>
    <x v="0"/>
    <d v="2019-03-28T18:45:18.000"/>
    <s v="“Made for a good time, handmade to last a lifetime.” Read about this inspirational Q&amp;amp;A with @vccfashion grad Cassandra Bailey, visionary behind her one-craftswoman local #lifestylebrand https://t.co/9kr6qT7OIn | @scoutmagazine #localfashion #yvrfashion"/>
    <s v="https://scoutmagazine.ca/2019/03/14/on-prairie-values-following-your-gut-with-the-craftswoman-behind-old-fashioned-standards/"/>
    <s v="scoutmagazine.ca"/>
    <x v="6"/>
    <m/>
    <s v="http://pbs.twimg.com/profile_images/1026881957056008193/R8stfOcm_normal.jpg"/>
    <x v="13"/>
    <s v="https://twitter.com/#!/myvcc/status/1111338492053938177"/>
    <m/>
    <m/>
    <s v="1111338492053938177"/>
    <m/>
    <b v="0"/>
    <n v="2"/>
    <s v=""/>
    <b v="0"/>
    <s v="en"/>
    <m/>
    <s v=""/>
    <b v="0"/>
    <n v="0"/>
    <s v=""/>
    <s v="Hootsuite Inc."/>
    <b v="0"/>
    <s v="1111338492053938177"/>
    <s v="Tweet"/>
    <n v="0"/>
    <n v="0"/>
    <m/>
    <m/>
    <m/>
    <m/>
    <m/>
    <m/>
    <m/>
    <m/>
    <n v="1"/>
    <s v="2"/>
    <s v="1"/>
    <n v="3"/>
    <n v="9.375"/>
    <n v="0"/>
    <n v="0"/>
    <n v="0"/>
    <n v="0"/>
    <n v="29"/>
    <n v="90.625"/>
    <n v="32"/>
  </r>
  <r>
    <s v="vccfashion"/>
    <s v="scoutmagazine"/>
    <m/>
    <m/>
    <m/>
    <m/>
    <m/>
    <m/>
    <m/>
    <m/>
    <s v="No"/>
    <n v="35"/>
    <m/>
    <m/>
    <x v="1"/>
    <d v="2019-04-12T16:15:31.000"/>
    <s v="@scoutmagazine featured VCC fashion grad Kassy and her brand Old Fashioned Standards. https://t.co/YhzJBskQ36  #oldfashionedstandards #vccfashion #vccfashiongrad"/>
    <s v="https://scoutmagazine.ca/2019/03/14/on-prairie-values-following-your-gut-with-the-craftswoman-behind-old-fashioned-standards/?platform=hootsuite"/>
    <s v="scoutmagazine.ca"/>
    <x v="7"/>
    <m/>
    <s v="http://pbs.twimg.com/profile_images/877259185708081158/T-U4o5On_normal.jpg"/>
    <x v="14"/>
    <s v="https://twitter.com/#!/vccfashion/status/1116736613026025473"/>
    <m/>
    <m/>
    <s v="1116736613026025473"/>
    <m/>
    <b v="0"/>
    <n v="0"/>
    <s v="16685018"/>
    <b v="0"/>
    <s v="en"/>
    <m/>
    <s v=""/>
    <b v="0"/>
    <n v="0"/>
    <s v=""/>
    <s v="Hootsuite Inc."/>
    <b v="0"/>
    <s v="1116736613026025473"/>
    <s v="Tweet"/>
    <n v="0"/>
    <n v="0"/>
    <m/>
    <m/>
    <m/>
    <m/>
    <m/>
    <m/>
    <m/>
    <m/>
    <n v="1"/>
    <s v="1"/>
    <s v="1"/>
    <n v="0"/>
    <n v="0"/>
    <n v="0"/>
    <n v="0"/>
    <n v="0"/>
    <n v="0"/>
    <n v="15"/>
    <n v="100"/>
    <n v="15"/>
  </r>
  <r>
    <s v="vccfashion"/>
    <s v="vanfashionweek"/>
    <m/>
    <m/>
    <m/>
    <m/>
    <m/>
    <m/>
    <m/>
    <m/>
    <s v="No"/>
    <n v="36"/>
    <m/>
    <m/>
    <x v="0"/>
    <d v="2019-04-15T18:15:16.000"/>
    <s v="RT @myVCC: Great job to our 8 @VCCfashion students who presented their creations tonight @VanFashionWeek #VFWfw19 👏 https://t.co/wI46od5QTl"/>
    <m/>
    <m/>
    <x v="8"/>
    <s v="https://pbs.twimg.com/media/D2JSFcYVAAA0-nr.jpg"/>
    <s v="https://pbs.twimg.com/media/D2JSFcYVAAA0-nr.jpg"/>
    <x v="15"/>
    <s v="https://twitter.com/#!/vccfashion/status/1117853913888112640"/>
    <m/>
    <m/>
    <s v="1117853913888112640"/>
    <m/>
    <b v="0"/>
    <n v="1"/>
    <s v=""/>
    <b v="0"/>
    <s v="en"/>
    <m/>
    <s v=""/>
    <b v="0"/>
    <n v="0"/>
    <s v=""/>
    <s v="Hootsuite Inc."/>
    <b v="0"/>
    <s v="1117853913888112640"/>
    <s v="Tweet"/>
    <n v="0"/>
    <n v="0"/>
    <m/>
    <m/>
    <m/>
    <m/>
    <m/>
    <m/>
    <m/>
    <m/>
    <n v="1"/>
    <s v="1"/>
    <s v="1"/>
    <n v="1"/>
    <n v="6.25"/>
    <n v="0"/>
    <n v="0"/>
    <n v="0"/>
    <n v="0"/>
    <n v="15"/>
    <n v="93.75"/>
    <n v="16"/>
  </r>
  <r>
    <s v="vcclib"/>
    <s v="myvcc"/>
    <m/>
    <m/>
    <m/>
    <m/>
    <m/>
    <m/>
    <m/>
    <m/>
    <s v="No"/>
    <n v="37"/>
    <m/>
    <m/>
    <x v="0"/>
    <d v="2019-04-25T15:00:51.000"/>
    <s v="New fashion books @myVCC downtown library: Mariano Fortuny; Underwear Fashion in Detail; Fashion Design [image: covers of the three books] @VCCfashion https://t.co/1yaWa4RNEM"/>
    <m/>
    <m/>
    <x v="0"/>
    <s v="https://pbs.twimg.com/media/D5AdnCKX4AAuCXM.jpg"/>
    <s v="https://pbs.twimg.com/media/D5AdnCKX4AAuCXM.jpg"/>
    <x v="16"/>
    <s v="https://twitter.com/#!/vcclib/status/1121428867175124993"/>
    <m/>
    <m/>
    <s v="1121428867175124993"/>
    <m/>
    <b v="0"/>
    <n v="0"/>
    <s v=""/>
    <b v="0"/>
    <s v="en"/>
    <m/>
    <s v=""/>
    <b v="0"/>
    <n v="0"/>
    <s v=""/>
    <s v="Hootsuite Inc."/>
    <b v="0"/>
    <s v="1121428867175124993"/>
    <s v="Tweet"/>
    <n v="0"/>
    <n v="0"/>
    <m/>
    <m/>
    <m/>
    <m/>
    <m/>
    <m/>
    <m/>
    <m/>
    <n v="1"/>
    <s v="2"/>
    <s v="2"/>
    <m/>
    <m/>
    <m/>
    <m/>
    <m/>
    <m/>
    <m/>
    <m/>
    <m/>
  </r>
  <r>
    <s v="myvcc"/>
    <s v="vccfashion"/>
    <m/>
    <m/>
    <m/>
    <m/>
    <m/>
    <m/>
    <m/>
    <m/>
    <s v="Yes"/>
    <n v="40"/>
    <m/>
    <m/>
    <x v="0"/>
    <d v="2019-04-24T23:45:14.000"/>
    <s v="#ExperienceVCC attendees are getting an inside look at our Downtown @vccfashion labs. Can you feel the #creativity in here? https://t.co/Fo39KmFfJ3"/>
    <m/>
    <m/>
    <x v="9"/>
    <s v="https://pbs.twimg.com/media/D49MCqMU4AA_J2g.jpg"/>
    <s v="https://pbs.twimg.com/media/D49MCqMU4AA_J2g.jpg"/>
    <x v="17"/>
    <s v="https://twitter.com/#!/myvcc/status/1121198445073584133"/>
    <m/>
    <m/>
    <s v="1121198445073584133"/>
    <m/>
    <b v="0"/>
    <n v="0"/>
    <s v=""/>
    <b v="0"/>
    <s v="en"/>
    <m/>
    <s v=""/>
    <b v="0"/>
    <n v="0"/>
    <s v=""/>
    <s v="Twitter for iPhone"/>
    <b v="0"/>
    <s v="1121198445073584133"/>
    <s v="Tweet"/>
    <n v="0"/>
    <n v="0"/>
    <s v="-123.224215,49.19854 _x000a_-123.022947,49.19854 _x000a_-123.022947,49.316738 _x000a_-123.224215,49.316738"/>
    <s v="Canada"/>
    <s v="CA"/>
    <s v="Vancouver, British Columbia"/>
    <s v="1e5cb4d0509db554"/>
    <s v="Vancouver"/>
    <s v="city"/>
    <s v="https://api.twitter.com/1.1/geo/id/1e5cb4d0509db554.json"/>
    <n v="3"/>
    <s v="2"/>
    <s v="1"/>
    <n v="0"/>
    <n v="0"/>
    <n v="0"/>
    <n v="0"/>
    <n v="0"/>
    <n v="0"/>
    <n v="19"/>
    <n v="100"/>
    <n v="19"/>
  </r>
  <r>
    <s v="myvcc"/>
    <s v="myvcc"/>
    <m/>
    <m/>
    <m/>
    <m/>
    <m/>
    <m/>
    <m/>
    <m/>
    <s v="No"/>
    <n v="41"/>
    <m/>
    <m/>
    <x v="2"/>
    <d v="2019-04-29T17:00:46.000"/>
    <s v="ðŸ™ŒðŸ’žðŸ’ƒðŸ» https://t.co/ugxTEnlkfQ"/>
    <s v="https://twitter.com/VCCfashion/status/1121813890910830592"/>
    <s v="twitter.com"/>
    <x v="0"/>
    <m/>
    <s v="http://pbs.twimg.com/profile_images/1026881957056008193/R8stfOcm_normal.jpg"/>
    <x v="18"/>
    <s v="https://twitter.com/#!/myvcc/status/1122908596705144836"/>
    <m/>
    <m/>
    <s v="1122908596705144836"/>
    <m/>
    <b v="0"/>
    <n v="0"/>
    <s v=""/>
    <b v="1"/>
    <s v="und"/>
    <m/>
    <s v="1121813890910830592"/>
    <b v="0"/>
    <n v="0"/>
    <s v=""/>
    <s v="Buffer"/>
    <b v="0"/>
    <s v="1122908596705144836"/>
    <s v="Tweet"/>
    <n v="0"/>
    <n v="0"/>
    <m/>
    <m/>
    <m/>
    <m/>
    <m/>
    <m/>
    <m/>
    <m/>
    <n v="1"/>
    <s v="2"/>
    <s v="2"/>
    <n v="0"/>
    <n v="0"/>
    <n v="0"/>
    <n v="0"/>
    <n v="0"/>
    <n v="0"/>
    <n v="4"/>
    <n v="100"/>
    <n v="4"/>
  </r>
  <r>
    <s v="vccfashion"/>
    <s v="vcclib"/>
    <m/>
    <m/>
    <m/>
    <m/>
    <m/>
    <m/>
    <m/>
    <m/>
    <s v="Yes"/>
    <n v="44"/>
    <m/>
    <m/>
    <x v="0"/>
    <d v="2019-04-08T17:05:22.000"/>
    <s v="RT @VCCLib: You can thank this man for your favourite pair of pants! Learn about Levi Strauss and the invention of the #bluejeans on Films On Demand https://t.co/LaWCEJ4c0J #LeviStrauss https://t.co/j0v9ola1iT"/>
    <s v="http://digital.films.com/p_Search.aspx?rd=a&amp;q=%22Levi%20Strauss%22&amp;mp=AnyWord&amp;cTitle=Birthday%3a%20Levi%20Strauss%2c%201829&amp;cDate=2_26"/>
    <s v="films.com"/>
    <x v="10"/>
    <s v="https://pbs.twimg.com/media/D0VxsnPUYAM7MBy.jpg"/>
    <s v="https://pbs.twimg.com/media/D0VxsnPUYAM7MBy.jpg"/>
    <x v="19"/>
    <s v="https://twitter.com/#!/vccfashion/status/1115299608534581249"/>
    <m/>
    <m/>
    <s v="1115299608534581249"/>
    <m/>
    <b v="0"/>
    <n v="0"/>
    <s v=""/>
    <b v="0"/>
    <s v="en"/>
    <m/>
    <s v=""/>
    <b v="0"/>
    <n v="0"/>
    <s v=""/>
    <s v="Hootsuite Inc."/>
    <b v="0"/>
    <s v="1115299608534581249"/>
    <s v="Tweet"/>
    <n v="0"/>
    <n v="0"/>
    <m/>
    <m/>
    <m/>
    <m/>
    <m/>
    <m/>
    <m/>
    <m/>
    <n v="2"/>
    <s v="1"/>
    <s v="2"/>
    <n v="1"/>
    <n v="3.5714285714285716"/>
    <n v="0"/>
    <n v="0"/>
    <n v="0"/>
    <n v="0"/>
    <n v="27"/>
    <n v="96.42857142857143"/>
    <n v="28"/>
  </r>
  <r>
    <s v="vccfashion"/>
    <s v="vcclib"/>
    <m/>
    <m/>
    <m/>
    <m/>
    <m/>
    <m/>
    <m/>
    <m/>
    <s v="Yes"/>
    <n v="45"/>
    <m/>
    <m/>
    <x v="0"/>
    <d v="2019-04-16T19:05:23.000"/>
    <s v="Our downtown VCC library rocks! They are continually stocking the shelves with fresh titles for our fashion students. Newest additions this month include Dior by Marc Bohan, L'art du tailleur = The Art of Tailoring and The art of Couture Sewing. @VCCLib #dior #fashionbooks"/>
    <m/>
    <m/>
    <x v="11"/>
    <m/>
    <s v="http://pbs.twimg.com/profile_images/877259185708081158/T-U4o5On_normal.jpg"/>
    <x v="20"/>
    <s v="https://twitter.com/#!/vccfashion/status/1118228912415354880"/>
    <m/>
    <m/>
    <s v="1118228912415354880"/>
    <m/>
    <b v="0"/>
    <n v="2"/>
    <s v=""/>
    <b v="0"/>
    <s v="en"/>
    <m/>
    <s v=""/>
    <b v="0"/>
    <n v="0"/>
    <s v=""/>
    <s v="Hootsuite Inc."/>
    <b v="0"/>
    <s v="1118228912415354880"/>
    <s v="Tweet"/>
    <n v="0"/>
    <n v="0"/>
    <m/>
    <m/>
    <m/>
    <m/>
    <m/>
    <m/>
    <m/>
    <m/>
    <n v="2"/>
    <s v="1"/>
    <s v="2"/>
    <n v="1"/>
    <n v="2.3255813953488373"/>
    <n v="0"/>
    <n v="0"/>
    <n v="0"/>
    <n v="0"/>
    <n v="42"/>
    <n v="97.67441860465117"/>
    <n v="43"/>
  </r>
  <r>
    <s v="vccfashion"/>
    <s v="bof"/>
    <m/>
    <m/>
    <m/>
    <m/>
    <m/>
    <m/>
    <m/>
    <m/>
    <s v="No"/>
    <n v="46"/>
    <m/>
    <m/>
    <x v="1"/>
    <d v="2019-04-19T16:05:20.000"/>
    <s v="@BoF shared a mental health guide for fashion students. It's a good read for  students (and instructors) looking for advice on how to alleviate the extra pressure of fashion school. https://t.co/cxLw3nM6RA  #mentalhealth #fashionschool"/>
    <s v="https://www.businessoffashion.com/articles/education/stressed-and-depressed-a-mental-health-guide-for-fashion-students?utm_campaign=d1dad12610-fashion-s-mental-health-problem&amp;utm_medium=email&amp;utm_source=Subscribers&amp;utm_term=0_d2191372b3-d1dad12610-420857781"/>
    <s v="businessoffashion.com"/>
    <x v="12"/>
    <m/>
    <s v="http://pbs.twimg.com/profile_images/877259185708081158/T-U4o5On_normal.jpg"/>
    <x v="21"/>
    <s v="https://twitter.com/#!/vccfashion/status/1119270765612929024"/>
    <m/>
    <m/>
    <s v="1119270765612929024"/>
    <m/>
    <b v="0"/>
    <n v="0"/>
    <s v="18392906"/>
    <b v="0"/>
    <s v="en"/>
    <m/>
    <s v=""/>
    <b v="0"/>
    <n v="0"/>
    <s v=""/>
    <s v="Hootsuite Inc."/>
    <b v="0"/>
    <s v="1119270765612929024"/>
    <s v="Tweet"/>
    <n v="0"/>
    <n v="0"/>
    <m/>
    <m/>
    <m/>
    <m/>
    <m/>
    <m/>
    <m/>
    <m/>
    <n v="1"/>
    <s v="1"/>
    <s v="1"/>
    <n v="1"/>
    <n v="3.125"/>
    <n v="0"/>
    <n v="0"/>
    <n v="0"/>
    <n v="0"/>
    <n v="31"/>
    <n v="96.875"/>
    <n v="32"/>
  </r>
  <r>
    <s v="vccfashion"/>
    <s v="downtown_betty"/>
    <m/>
    <m/>
    <m/>
    <m/>
    <m/>
    <m/>
    <m/>
    <m/>
    <s v="No"/>
    <n v="47"/>
    <m/>
    <m/>
    <x v="1"/>
    <d v="2019-05-01T17:35:08.000"/>
    <s v="@downtown_betty is hiring. Jobs range from cutting clothes, quality control, labeling, production mgmt, admin, social media, creating look books, packaging &amp;amp; shipping. Send resumÃ© to dearbetty@downtownbetty.com. https://t.co/JULDxmwb3r"/>
    <m/>
    <m/>
    <x v="0"/>
    <s v="https://pbs.twimg.com/media/D5f6dumXoAE5QYq.jpg"/>
    <s v="https://pbs.twimg.com/media/D5f6dumXoAE5QYq.jpg"/>
    <x v="22"/>
    <s v="https://twitter.com/#!/vccfashion/status/1123642022106152960"/>
    <m/>
    <m/>
    <s v="1123642022106152960"/>
    <m/>
    <b v="0"/>
    <n v="0"/>
    <s v="57857810"/>
    <b v="0"/>
    <s v="en"/>
    <m/>
    <s v=""/>
    <b v="0"/>
    <n v="0"/>
    <s v=""/>
    <s v="Hootsuite Inc."/>
    <b v="0"/>
    <s v="1123642022106152960"/>
    <s v="Tweet"/>
    <n v="0"/>
    <n v="0"/>
    <m/>
    <m/>
    <m/>
    <m/>
    <m/>
    <m/>
    <m/>
    <m/>
    <n v="1"/>
    <s v="1"/>
    <s v="1"/>
    <n v="0"/>
    <n v="0"/>
    <n v="0"/>
    <n v="0"/>
    <n v="0"/>
    <n v="0"/>
    <n v="28"/>
    <n v="100"/>
    <n v="28"/>
  </r>
  <r>
    <s v="vccfashion"/>
    <s v="vccfashion"/>
    <m/>
    <m/>
    <m/>
    <m/>
    <m/>
    <m/>
    <m/>
    <m/>
    <s v="No"/>
    <n v="48"/>
    <m/>
    <m/>
    <x v="2"/>
    <d v="2019-04-05T16:55:12.000"/>
    <s v="Common Thread has a co-work space for local designers! The fully equipped production facility (industrial &amp;amp; domestic machines; sergers; cutting tables; &amp;amp; ironing stations) is available Monday &amp;amp; Friday, 10am-4pm. Details &amp;amp; bookings: a.dubois@commonthread.ca. #commonthread #cowork"/>
    <m/>
    <m/>
    <x v="13"/>
    <m/>
    <s v="http://pbs.twimg.com/profile_images/877259185708081158/T-U4o5On_normal.jpg"/>
    <x v="23"/>
    <s v="https://twitter.com/#!/vccfashion/status/1114209887511248896"/>
    <m/>
    <m/>
    <s v="1114209887511248896"/>
    <m/>
    <b v="0"/>
    <n v="0"/>
    <s v=""/>
    <b v="0"/>
    <s v="en"/>
    <m/>
    <s v=""/>
    <b v="0"/>
    <n v="0"/>
    <s v=""/>
    <s v="Hootsuite Inc."/>
    <b v="0"/>
    <s v="1114209887511248896"/>
    <s v="Tweet"/>
    <n v="0"/>
    <n v="0"/>
    <m/>
    <m/>
    <m/>
    <m/>
    <m/>
    <m/>
    <m/>
    <m/>
    <n v="5"/>
    <s v="1"/>
    <s v="1"/>
    <n v="2"/>
    <n v="4.878048780487805"/>
    <n v="0"/>
    <n v="0"/>
    <n v="0"/>
    <n v="0"/>
    <n v="39"/>
    <n v="95.1219512195122"/>
    <n v="41"/>
  </r>
  <r>
    <s v="vccfashion"/>
    <s v="vccfashion"/>
    <m/>
    <m/>
    <m/>
    <m/>
    <m/>
    <m/>
    <m/>
    <m/>
    <s v="No"/>
    <n v="49"/>
    <m/>
    <m/>
    <x v="2"/>
    <d v="2019-04-26T16:30:48.000"/>
    <s v="VCC Fashion has been delighted to share our space with the ladies of the Make It! Sewing Business Program. The new, no-cost opportunity is delivered by VCC's Partnereship Development Office &amp;amp; DIVERSEcity Community Resources Society.  https://t.co/c4UmdacgcT  #sewmates"/>
    <s v="https://www.vcc.ca/about/college-information/news/article/immigrant-women-find-sewmates-in-new-vcc-business-program.html?platform=hootsuite"/>
    <s v="vcc.ca"/>
    <x v="14"/>
    <m/>
    <s v="http://pbs.twimg.com/profile_images/877259185708081158/T-U4o5On_normal.jpg"/>
    <x v="24"/>
    <s v="https://twitter.com/#!/vccfashion/status/1121813890910830592"/>
    <m/>
    <m/>
    <s v="1121813890910830592"/>
    <m/>
    <b v="0"/>
    <n v="2"/>
    <s v=""/>
    <b v="0"/>
    <s v="en"/>
    <m/>
    <s v=""/>
    <b v="0"/>
    <n v="0"/>
    <s v=""/>
    <s v="Hootsuite Inc."/>
    <b v="0"/>
    <s v="1121813890910830592"/>
    <s v="Tweet"/>
    <n v="0"/>
    <n v="0"/>
    <m/>
    <m/>
    <m/>
    <m/>
    <m/>
    <m/>
    <m/>
    <m/>
    <n v="5"/>
    <s v="1"/>
    <s v="1"/>
    <n v="1"/>
    <n v="2.7027027027027026"/>
    <n v="0"/>
    <n v="0"/>
    <n v="0"/>
    <n v="0"/>
    <n v="36"/>
    <n v="97.29729729729729"/>
    <n v="37"/>
  </r>
  <r>
    <s v="vccfashion"/>
    <s v="vccfashion"/>
    <m/>
    <m/>
    <m/>
    <m/>
    <m/>
    <m/>
    <m/>
    <m/>
    <s v="No"/>
    <n v="50"/>
    <m/>
    <m/>
    <x v="2"/>
    <d v="2019-05-03T16:55:11.000"/>
    <s v="Thanks Olio By Marilyn for the recap of the VCC Fashion exhibit featuring the grad collections of our 8 talented students. And thanks to Dale Rollings for providing the wonderful runway images.   #fashiongradshow #vccfashion _x000a_https://t.co/Wf4vVdQ8Zi"/>
    <s v="https://www.oliobymarilyn.com/2019/04/vancouver-fashion-week-fw19-vancouver.html?fbclid=IwAR2cc2hBzHSfRZEw0pXkEhRoUNqYddWB1HYX7ep8uKyzWB5mdKdVjV_13t0"/>
    <s v="oliobymarilyn.com"/>
    <x v="15"/>
    <m/>
    <s v="http://pbs.twimg.com/profile_images/877259185708081158/T-U4o5On_normal.jpg"/>
    <x v="25"/>
    <s v="https://twitter.com/#!/vccfashion/status/1124356742710689792"/>
    <m/>
    <m/>
    <s v="1124356742710689792"/>
    <m/>
    <b v="0"/>
    <n v="2"/>
    <s v=""/>
    <b v="0"/>
    <s v="en"/>
    <m/>
    <s v=""/>
    <b v="0"/>
    <n v="0"/>
    <s v=""/>
    <s v="Hootsuite Inc."/>
    <b v="0"/>
    <s v="1124356742710689792"/>
    <s v="Tweet"/>
    <n v="0"/>
    <n v="0"/>
    <m/>
    <m/>
    <m/>
    <m/>
    <m/>
    <m/>
    <m/>
    <m/>
    <n v="5"/>
    <s v="1"/>
    <s v="1"/>
    <n v="2"/>
    <n v="5.882352941176471"/>
    <n v="0"/>
    <n v="0"/>
    <n v="0"/>
    <n v="0"/>
    <n v="32"/>
    <n v="94.11764705882354"/>
    <n v="34"/>
  </r>
  <r>
    <s v="vccfashion"/>
    <s v="vccfashion"/>
    <m/>
    <m/>
    <m/>
    <m/>
    <m/>
    <m/>
    <m/>
    <m/>
    <s v="No"/>
    <n v="51"/>
    <m/>
    <m/>
    <x v="2"/>
    <d v="2019-05-08T17:02:06.000"/>
    <s v="The City of Vancouver Public Art Program invites artists of all kinds to submit their ideas for public art projects. Initial applications require a short statement of interest, resume &amp;amp; images of previous work. Submission Deadline: Thurs. June 6, 3pm. https://t.co/xF1RdfaqCn"/>
    <s v="https://vancouver.ca/parks-recreation-culture/open-call-for-artist-initiated-projects.aspx"/>
    <s v="vancouver.ca"/>
    <x v="0"/>
    <m/>
    <s v="http://pbs.twimg.com/profile_images/877259185708081158/T-U4o5On_normal.jpg"/>
    <x v="26"/>
    <s v="https://twitter.com/#!/vccfashion/status/1126170422582677505"/>
    <m/>
    <m/>
    <s v="1126170422582677505"/>
    <m/>
    <b v="0"/>
    <n v="1"/>
    <s v=""/>
    <b v="0"/>
    <s v="en"/>
    <m/>
    <s v=""/>
    <b v="0"/>
    <n v="0"/>
    <s v=""/>
    <s v="Hootsuite Inc."/>
    <b v="0"/>
    <s v="1126170422582677505"/>
    <s v="Tweet"/>
    <n v="0"/>
    <n v="0"/>
    <m/>
    <m/>
    <m/>
    <m/>
    <m/>
    <m/>
    <m/>
    <m/>
    <n v="5"/>
    <s v="1"/>
    <s v="1"/>
    <n v="1"/>
    <n v="2.5"/>
    <n v="0"/>
    <n v="0"/>
    <n v="0"/>
    <n v="0"/>
    <n v="39"/>
    <n v="97.5"/>
    <n v="40"/>
  </r>
  <r>
    <s v="vccfashion"/>
    <s v="vccfashion"/>
    <m/>
    <m/>
    <m/>
    <m/>
    <m/>
    <m/>
    <m/>
    <m/>
    <s v="No"/>
    <n v="52"/>
    <m/>
    <m/>
    <x v="2"/>
    <d v="2019-05-10T16:20:16.000"/>
    <s v="SMOC hosts Bizarre Bazaar a vintage clothing  sale on Sun, May 26 at Hycroft  (1489 McRae Ave, Vancouver). 10am Early Entry $10 purchased online or at door, 11am-4pm Regular Entry $5 at the door only. Please make sure to bring cash._x000a_https://t.co/yO10lCIXKw #vintageclothingsale https://t.co/FnQBDNiXKh"/>
    <s v="https://www.smoc.ca/events?platform=hootsuite"/>
    <s v="smoc.ca"/>
    <x v="16"/>
    <s v="https://pbs.twimg.com/media/D6N_ooXX4AAvyls.jpg"/>
    <s v="https://pbs.twimg.com/media/D6N_ooXX4AAvyls.jpg"/>
    <x v="27"/>
    <s v="https://twitter.com/#!/vccfashion/status/1126884669109284864"/>
    <m/>
    <m/>
    <s v="1126884669109284864"/>
    <m/>
    <b v="0"/>
    <n v="0"/>
    <s v=""/>
    <b v="0"/>
    <s v="en"/>
    <m/>
    <s v=""/>
    <b v="0"/>
    <n v="0"/>
    <s v=""/>
    <s v="Hootsuite Inc."/>
    <b v="0"/>
    <s v="1126884669109284864"/>
    <s v="Tweet"/>
    <n v="0"/>
    <n v="0"/>
    <m/>
    <m/>
    <m/>
    <m/>
    <m/>
    <m/>
    <m/>
    <m/>
    <n v="5"/>
    <s v="1"/>
    <s v="1"/>
    <n v="0"/>
    <n v="0"/>
    <n v="1"/>
    <n v="2.3255813953488373"/>
    <n v="0"/>
    <n v="0"/>
    <n v="42"/>
    <n v="97.67441860465117"/>
    <n v="4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48">
    <i>
      <x v="1"/>
    </i>
    <i r="1">
      <x v="3"/>
    </i>
    <i r="2">
      <x v="88"/>
    </i>
    <i r="3">
      <x v="19"/>
    </i>
    <i r="3">
      <x v="21"/>
    </i>
    <i r="3">
      <x v="22"/>
    </i>
    <i r="2">
      <x v="89"/>
    </i>
    <i r="3">
      <x v="17"/>
    </i>
    <i r="1">
      <x v="4"/>
    </i>
    <i r="2">
      <x v="94"/>
    </i>
    <i r="3">
      <x v="19"/>
    </i>
    <i r="3">
      <x v="21"/>
    </i>
    <i r="2">
      <x v="96"/>
    </i>
    <i r="3">
      <x v="17"/>
    </i>
    <i r="2">
      <x v="99"/>
    </i>
    <i r="3">
      <x v="18"/>
    </i>
    <i r="2">
      <x v="100"/>
    </i>
    <i r="3">
      <x v="19"/>
    </i>
    <i r="2">
      <x v="103"/>
    </i>
    <i r="3">
      <x v="17"/>
    </i>
    <i r="2">
      <x v="106"/>
    </i>
    <i r="3">
      <x v="19"/>
    </i>
    <i r="2">
      <x v="107"/>
    </i>
    <i r="3">
      <x v="20"/>
    </i>
    <i r="2">
      <x v="108"/>
    </i>
    <i r="3">
      <x v="17"/>
    </i>
    <i r="3">
      <x v="18"/>
    </i>
    <i r="3">
      <x v="20"/>
    </i>
    <i r="2">
      <x v="110"/>
    </i>
    <i r="3">
      <x v="17"/>
    </i>
    <i r="2">
      <x v="115"/>
    </i>
    <i r="3">
      <x v="24"/>
    </i>
    <i r="2">
      <x v="116"/>
    </i>
    <i r="3">
      <x v="16"/>
    </i>
    <i r="2">
      <x v="117"/>
    </i>
    <i r="3">
      <x v="17"/>
    </i>
    <i r="2">
      <x v="120"/>
    </i>
    <i r="3">
      <x v="18"/>
    </i>
    <i r="1">
      <x v="5"/>
    </i>
    <i r="2">
      <x v="122"/>
    </i>
    <i r="3">
      <x v="18"/>
    </i>
    <i r="2">
      <x v="124"/>
    </i>
    <i r="3">
      <x v="17"/>
    </i>
    <i r="2">
      <x v="129"/>
    </i>
    <i r="3">
      <x v="18"/>
    </i>
    <i r="2">
      <x v="131"/>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7">
        <i x="10" s="1"/>
        <i x="13" s="1"/>
        <i x="11" s="1"/>
        <i x="9" s="1"/>
        <i x="15" s="1"/>
        <i x="4" s="1"/>
        <i x="6" s="1"/>
        <i x="1" s="1"/>
        <i x="12" s="1"/>
        <i x="2" s="1"/>
        <i x="3" s="1"/>
        <i x="7" s="1"/>
        <i x="5" s="1"/>
        <i x="14" s="1"/>
        <i x="8" s="1"/>
        <i x="1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2" totalsRowShown="0" headerRowDxfId="364" dataDxfId="363">
  <autoFilter ref="A2:BL52"/>
  <tableColumns count="64">
    <tableColumn id="1" name="Vertex 1" dataDxfId="362"/>
    <tableColumn id="2" name="Vertex 2" dataDxfId="361"/>
    <tableColumn id="3" name="Color" dataDxfId="360"/>
    <tableColumn id="4" name="Width" dataDxfId="359"/>
    <tableColumn id="11" name="Style" dataDxfId="358"/>
    <tableColumn id="5" name="Opacity" dataDxfId="357"/>
    <tableColumn id="6" name="Visibility" dataDxfId="356"/>
    <tableColumn id="10" name="Label" dataDxfId="355"/>
    <tableColumn id="12" name="Label Text Color" dataDxfId="354"/>
    <tableColumn id="13" name="Label Font Size" dataDxfId="353"/>
    <tableColumn id="14" name="Reciprocated?" dataDxfId="94"/>
    <tableColumn id="7" name="ID" dataDxfId="352"/>
    <tableColumn id="9" name="Dynamic Filter" dataDxfId="351"/>
    <tableColumn id="8" name="Add Your Own Columns Here" dataDxfId="350"/>
    <tableColumn id="15" name="Relationship" dataDxfId="349"/>
    <tableColumn id="16" name="Relationship Date (UTC)" dataDxfId="348"/>
    <tableColumn id="17" name="Tweet" dataDxfId="347"/>
    <tableColumn id="18" name="URLs in Tweet" dataDxfId="346"/>
    <tableColumn id="19" name="Domains in Tweet" dataDxfId="345"/>
    <tableColumn id="20" name="Hashtags in Tweet" dataDxfId="344"/>
    <tableColumn id="21" name="Media in Tweet" dataDxfId="343"/>
    <tableColumn id="22" name="Tweet Image File" dataDxfId="342"/>
    <tableColumn id="23" name="Tweet Date (UTC)" dataDxfId="341"/>
    <tableColumn id="24" name="Twitter Page for Tweet" dataDxfId="340"/>
    <tableColumn id="25" name="Latitude" dataDxfId="339"/>
    <tableColumn id="26" name="Longitude" dataDxfId="338"/>
    <tableColumn id="27" name="Imported ID" dataDxfId="337"/>
    <tableColumn id="28" name="In-Reply-To Tweet ID" dataDxfId="336"/>
    <tableColumn id="29" name="Favorited" dataDxfId="335"/>
    <tableColumn id="30" name="Favorite Count" dataDxfId="334"/>
    <tableColumn id="31" name="In-Reply-To User ID" dataDxfId="333"/>
    <tableColumn id="32" name="Is Quote Status" dataDxfId="332"/>
    <tableColumn id="33" name="Language" dataDxfId="331"/>
    <tableColumn id="34" name="Possibly Sensitive" dataDxfId="330"/>
    <tableColumn id="35" name="Quoted Status ID" dataDxfId="329"/>
    <tableColumn id="36" name="Retweeted" dataDxfId="328"/>
    <tableColumn id="37" name="Retweet Count" dataDxfId="327"/>
    <tableColumn id="38" name="Retweet ID" dataDxfId="326"/>
    <tableColumn id="39" name="Source" dataDxfId="325"/>
    <tableColumn id="40" name="Truncated" dataDxfId="324"/>
    <tableColumn id="41" name="Unified Twitter ID" dataDxfId="323"/>
    <tableColumn id="42" name="Imported Tweet Type" dataDxfId="322"/>
    <tableColumn id="43" name="Added By Extended Analysis" dataDxfId="321"/>
    <tableColumn id="44" name="Corrected By Extended Analysis" dataDxfId="320"/>
    <tableColumn id="45" name="Place Bounding Box" dataDxfId="319"/>
    <tableColumn id="46" name="Place Country" dataDxfId="318"/>
    <tableColumn id="47" name="Place Country Code" dataDxfId="317"/>
    <tableColumn id="48" name="Place Full Name" dataDxfId="316"/>
    <tableColumn id="49" name="Place ID" dataDxfId="315"/>
    <tableColumn id="50" name="Place Name" dataDxfId="314"/>
    <tableColumn id="51" name="Place Type" dataDxfId="313"/>
    <tableColumn id="52" name="Place URL" dataDxfId="312"/>
    <tableColumn id="53" name="Edge Weight"/>
    <tableColumn id="54" name="Vertex 1 Group" dataDxfId="235">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6" totalsRowShown="0" headerRowDxfId="234" dataDxfId="233">
  <autoFilter ref="A2:C6"/>
  <tableColumns count="3">
    <tableColumn id="1" name="Group 1" dataDxfId="232"/>
    <tableColumn id="2" name="Group 2" dataDxfId="231"/>
    <tableColumn id="3" name="Edges" dataDxfId="230"/>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F11" totalsRowShown="0" headerRowDxfId="227" dataDxfId="226">
  <autoFilter ref="A1:F11"/>
  <tableColumns count="6">
    <tableColumn id="1" name="Top URLs in Tweet in Entire Graph" dataDxfId="225"/>
    <tableColumn id="2" name="Entire Graph Count" dataDxfId="224"/>
    <tableColumn id="3" name="Top URLs in Tweet in G1" dataDxfId="223"/>
    <tableColumn id="4" name="G1 Count" dataDxfId="222"/>
    <tableColumn id="5" name="Top URLs in Tweet in G2" dataDxfId="221"/>
    <tableColumn id="6" name="G2 Count" dataDxfId="220"/>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F24" totalsRowShown="0" headerRowDxfId="219" dataDxfId="218">
  <autoFilter ref="A14:F24"/>
  <tableColumns count="6">
    <tableColumn id="1" name="Top Domains in Tweet in Entire Graph" dataDxfId="217"/>
    <tableColumn id="2" name="Entire Graph Count" dataDxfId="216"/>
    <tableColumn id="3" name="Top Domains in Tweet in G1" dataDxfId="215"/>
    <tableColumn id="4" name="G1 Count" dataDxfId="214"/>
    <tableColumn id="5" name="Top Domains in Tweet in G2" dataDxfId="213"/>
    <tableColumn id="6" name="G2 Count" dataDxfId="212"/>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F37" totalsRowShown="0" headerRowDxfId="211" dataDxfId="210">
  <autoFilter ref="A27:F37"/>
  <tableColumns count="6">
    <tableColumn id="1" name="Top Hashtags in Tweet in Entire Graph" dataDxfId="209"/>
    <tableColumn id="2" name="Entire Graph Count" dataDxfId="208"/>
    <tableColumn id="3" name="Top Hashtags in Tweet in G1" dataDxfId="207"/>
    <tableColumn id="4" name="G1 Count" dataDxfId="206"/>
    <tableColumn id="5" name="Top Hashtags in Tweet in G2" dataDxfId="205"/>
    <tableColumn id="6" name="G2 Count" dataDxfId="20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F50" totalsRowShown="0" headerRowDxfId="202" dataDxfId="201">
  <autoFilter ref="A40:F50"/>
  <tableColumns count="6">
    <tableColumn id="1" name="Top Words in Tweet in Entire Graph" dataDxfId="200"/>
    <tableColumn id="2" name="Entire Graph Count" dataDxfId="199"/>
    <tableColumn id="3" name="Top Words in Tweet in G1" dataDxfId="198"/>
    <tableColumn id="4" name="G1 Count" dataDxfId="197"/>
    <tableColumn id="5" name="Top Words in Tweet in G2" dataDxfId="196"/>
    <tableColumn id="6" name="G2 Count" dataDxfId="195"/>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F63" totalsRowShown="0" headerRowDxfId="193" dataDxfId="192">
  <autoFilter ref="A53:F63"/>
  <tableColumns count="6">
    <tableColumn id="1" name="Top Word Pairs in Tweet in Entire Graph" dataDxfId="191"/>
    <tableColumn id="2" name="Entire Graph Count" dataDxfId="190"/>
    <tableColumn id="3" name="Top Word Pairs in Tweet in G1" dataDxfId="189"/>
    <tableColumn id="4" name="G1 Count" dataDxfId="188"/>
    <tableColumn id="5" name="Top Word Pairs in Tweet in G2" dataDxfId="187"/>
    <tableColumn id="6" name="G2 Count" dataDxfId="186"/>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F71" totalsRowShown="0" headerRowDxfId="184" dataDxfId="183">
  <autoFilter ref="A66:F71"/>
  <tableColumns count="6">
    <tableColumn id="1" name="Top Replied-To in Entire Graph" dataDxfId="182"/>
    <tableColumn id="2" name="Entire Graph Count" dataDxfId="178"/>
    <tableColumn id="3" name="Top Replied-To in G1" dataDxfId="177"/>
    <tableColumn id="4" name="G1 Count" dataDxfId="174"/>
    <tableColumn id="5" name="Top Replied-To in G2" dataDxfId="173"/>
    <tableColumn id="6" name="G2 Count" dataDxfId="172"/>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4:F84" totalsRowShown="0" headerRowDxfId="181" dataDxfId="180">
  <autoFilter ref="A74:F84"/>
  <tableColumns count="6">
    <tableColumn id="1" name="Top Mentioned in Entire Graph" dataDxfId="179"/>
    <tableColumn id="2" name="Entire Graph Count" dataDxfId="176"/>
    <tableColumn id="3" name="Top Mentioned in G1" dataDxfId="175"/>
    <tableColumn id="4" name="G1 Count" dataDxfId="171"/>
    <tableColumn id="5" name="Top Mentioned in G2" dataDxfId="170"/>
    <tableColumn id="6" name="G2 Count" dataDxfId="169"/>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7:F97" totalsRowShown="0" headerRowDxfId="166" dataDxfId="165">
  <autoFilter ref="A87:F97"/>
  <tableColumns count="6">
    <tableColumn id="1" name="Top Tweeters in Entire Graph" dataDxfId="164"/>
    <tableColumn id="2" name="Entire Graph Count" dataDxfId="163"/>
    <tableColumn id="3" name="Top Tweeters in G1" dataDxfId="162"/>
    <tableColumn id="4" name="G1 Count" dataDxfId="161"/>
    <tableColumn id="5" name="Top Tweeters in G2" dataDxfId="160"/>
    <tableColumn id="6" name="G2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3" totalsRowShown="0" headerRowDxfId="311" dataDxfId="310">
  <autoFilter ref="A2:BS23"/>
  <tableColumns count="71">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92"/>
    <tableColumn id="28" name="Dynamic Filter" dataDxfId="291"/>
    <tableColumn id="17" name="Add Your Own Columns Here" dataDxfId="290"/>
    <tableColumn id="30" name="Name" dataDxfId="289"/>
    <tableColumn id="31" name="Followed" dataDxfId="288"/>
    <tableColumn id="32" name="Followers" dataDxfId="287"/>
    <tableColumn id="33" name="Tweets" dataDxfId="286"/>
    <tableColumn id="34" name="Favorites" dataDxfId="285"/>
    <tableColumn id="35" name="Time Zone UTC Offset (Seconds)" dataDxfId="284"/>
    <tableColumn id="36" name="Description" dataDxfId="283"/>
    <tableColumn id="37" name="Location" dataDxfId="282"/>
    <tableColumn id="38" name="Web" dataDxfId="281"/>
    <tableColumn id="39" name="Time Zone" dataDxfId="280"/>
    <tableColumn id="40" name="Joined Twitter Date (UTC)" dataDxfId="279"/>
    <tableColumn id="41" name="Profile Banner Url" dataDxfId="278"/>
    <tableColumn id="42" name="Default Profile" dataDxfId="277"/>
    <tableColumn id="43" name="Default Profile Image" dataDxfId="276"/>
    <tableColumn id="44" name="Geo Enabled" dataDxfId="275"/>
    <tableColumn id="45" name="Language" dataDxfId="274"/>
    <tableColumn id="46" name="Listed Count" dataDxfId="273"/>
    <tableColumn id="47" name="Profile Background Image Url" dataDxfId="272"/>
    <tableColumn id="48" name="Verified" dataDxfId="271"/>
    <tableColumn id="49" name="Custom Menu Item Text" dataDxfId="270"/>
    <tableColumn id="50" name="Custom Menu Item Action" dataDxfId="269"/>
    <tableColumn id="51" name="Tweeted Search Term?" dataDxfId="236"/>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54" totalsRowShown="0" headerRowDxfId="147" dataDxfId="146">
  <autoFilter ref="A1:G154"/>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82" totalsRowShown="0" headerRowDxfId="138" dataDxfId="137">
  <autoFilter ref="A1:L82"/>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0" totalsRowShown="0" headerRowDxfId="64" dataDxfId="63">
  <autoFilter ref="A2:BL3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68">
  <autoFilter ref="A2:AO4"/>
  <tableColumns count="41">
    <tableColumn id="1" name="Group" dataDxfId="243"/>
    <tableColumn id="2" name="Vertex Color" dataDxfId="242"/>
    <tableColumn id="3" name="Vertex Shape" dataDxfId="240"/>
    <tableColumn id="22" name="Visibility" dataDxfId="241"/>
    <tableColumn id="4" name="Collapsed?"/>
    <tableColumn id="18" name="Label" dataDxfId="267"/>
    <tableColumn id="20" name="Collapsed X"/>
    <tableColumn id="21" name="Collapsed Y"/>
    <tableColumn id="6" name="ID" dataDxfId="266"/>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03"/>
    <tableColumn id="27" name="Top Hashtags in Tweet" dataDxfId="194"/>
    <tableColumn id="28" name="Top Words in Tweet" dataDxfId="185"/>
    <tableColumn id="29" name="Top Word Pairs in Tweet" dataDxfId="168"/>
    <tableColumn id="30" name="Top Replied-To in Tweet" dataDxfId="167"/>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265" dataDxfId="264">
  <autoFilter ref="A1:C22"/>
  <tableColumns count="3">
    <tableColumn id="1" name="Group" dataDxfId="239"/>
    <tableColumn id="2" name="Vertex" dataDxfId="238"/>
    <tableColumn id="3" name="Vertex ID" dataDxfId="23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229"/>
    <tableColumn id="2" name="Value" dataDxfId="22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3"/>
    <tableColumn id="2" name="Degree Frequency" dataDxfId="262">
      <calculatedColumnFormula>COUNTIF(Vertices[Degree], "&gt;= " &amp; D2) - COUNTIF(Vertices[Degree], "&gt;=" &amp; D3)</calculatedColumnFormula>
    </tableColumn>
    <tableColumn id="3" name="In-Degree Bin" dataDxfId="261"/>
    <tableColumn id="4" name="In-Degree Frequency" dataDxfId="260">
      <calculatedColumnFormula>COUNTIF(Vertices[In-Degree], "&gt;= " &amp; F2) - COUNTIF(Vertices[In-Degree], "&gt;=" &amp; F3)</calculatedColumnFormula>
    </tableColumn>
    <tableColumn id="5" name="Out-Degree Bin" dataDxfId="259"/>
    <tableColumn id="6" name="Out-Degree Frequency" dataDxfId="258">
      <calculatedColumnFormula>COUNTIF(Vertices[Out-Degree], "&gt;= " &amp; H2) - COUNTIF(Vertices[Out-Degree], "&gt;=" &amp; H3)</calculatedColumnFormula>
    </tableColumn>
    <tableColumn id="7" name="Betweenness Centrality Bin" dataDxfId="257"/>
    <tableColumn id="8" name="Betweenness Centrality Frequency" dataDxfId="256">
      <calculatedColumnFormula>COUNTIF(Vertices[Betweenness Centrality], "&gt;= " &amp; J2) - COUNTIF(Vertices[Betweenness Centrality], "&gt;=" &amp; J3)</calculatedColumnFormula>
    </tableColumn>
    <tableColumn id="9" name="Closeness Centrality Bin" dataDxfId="255"/>
    <tableColumn id="10" name="Closeness Centrality Frequency" dataDxfId="254">
      <calculatedColumnFormula>COUNTIF(Vertices[Closeness Centrality], "&gt;= " &amp; L2) - COUNTIF(Vertices[Closeness Centrality], "&gt;=" &amp; L3)</calculatedColumnFormula>
    </tableColumn>
    <tableColumn id="11" name="Eigenvector Centrality Bin" dataDxfId="253"/>
    <tableColumn id="12" name="Eigenvector Centrality Frequency" dataDxfId="252">
      <calculatedColumnFormula>COUNTIF(Vertices[Eigenvector Centrality], "&gt;= " &amp; N2) - COUNTIF(Vertices[Eigenvector Centrality], "&gt;=" &amp; N3)</calculatedColumnFormula>
    </tableColumn>
    <tableColumn id="18" name="PageRank Bin" dataDxfId="251"/>
    <tableColumn id="17" name="PageRank Frequency" dataDxfId="250">
      <calculatedColumnFormula>COUNTIF(Vertices[Eigenvector Centrality], "&gt;= " &amp; P2) - COUNTIF(Vertices[Eigenvector Centrality], "&gt;=" &amp; P3)</calculatedColumnFormula>
    </tableColumn>
    <tableColumn id="13" name="Clustering Coefficient Bin" dataDxfId="249"/>
    <tableColumn id="14" name="Clustering Coefficient Frequency" dataDxfId="248">
      <calculatedColumnFormula>COUNTIF(Vertices[Clustering Coefficient], "&gt;= " &amp; R2) - COUNTIF(Vertices[Clustering Coefficient], "&gt;=" &amp; R3)</calculatedColumnFormula>
    </tableColumn>
    <tableColumn id="15" name="Dynamic Filter Bin" dataDxfId="247"/>
    <tableColumn id="16" name="Dynamic Filter Frequency" dataDxfId="24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coutmagazine.ca/2019/03/14/on-prairie-values-following-your-gut-with-the-craftswoman-behind-old-fashioned-standards/" TargetMode="External" /><Relationship Id="rId2" Type="http://schemas.openxmlformats.org/officeDocument/2006/relationships/hyperlink" Target="https://scoutmagazine.ca/2019/03/14/on-prairie-values-following-your-gut-with-the-craftswoman-behind-old-fashioned-standards/" TargetMode="External" /><Relationship Id="rId3" Type="http://schemas.openxmlformats.org/officeDocument/2006/relationships/hyperlink" Target="https://scoutmagazine.ca/2019/03/14/on-prairie-values-following-your-gut-with-the-craftswoman-behind-old-fashioned-standards/" TargetMode="External" /><Relationship Id="rId4" Type="http://schemas.openxmlformats.org/officeDocument/2006/relationships/hyperlink" Target="https://www.vcc.ca/about/college-information/news/article/good-luck-to-vccs-skills-canada-bc-2019-competitors.html" TargetMode="External" /><Relationship Id="rId5" Type="http://schemas.openxmlformats.org/officeDocument/2006/relationships/hyperlink" Target="https://www.vcc.ca/about/college-information/news/article/good-luck-to-vccs-skills-canada-bc-2019-competitors.html" TargetMode="External" /><Relationship Id="rId6" Type="http://schemas.openxmlformats.org/officeDocument/2006/relationships/hyperlink" Target="https://www.vcc.ca/about/college-information/news/article/good-luck-to-vccs-skills-canada-bc-2019-competitors.html" TargetMode="External" /><Relationship Id="rId7" Type="http://schemas.openxmlformats.org/officeDocument/2006/relationships/hyperlink" Target="https://www.vcc.ca/about/college-information/news/article/good-luck-to-vccs-skills-canada-bc-2019-competitors.html" TargetMode="External" /><Relationship Id="rId8" Type="http://schemas.openxmlformats.org/officeDocument/2006/relationships/hyperlink" Target="https://www.vcc.ca/about/college-information/news/article/good-luck-to-vccs-skills-canada-bc-2019-competitors.html" TargetMode="External" /><Relationship Id="rId9" Type="http://schemas.openxmlformats.org/officeDocument/2006/relationships/hyperlink" Target="https://www.vcc.ca/about/college-information/news/article/good-luck-to-vccs-skills-canada-bc-2019-competitors.html" TargetMode="External" /><Relationship Id="rId10" Type="http://schemas.openxmlformats.org/officeDocument/2006/relationships/hyperlink" Target="https://www.vcc.ca/about/college-information/news/article/good-luck-to-vccs-skills-canada-bc-2019-competitors.html" TargetMode="External" /><Relationship Id="rId11" Type="http://schemas.openxmlformats.org/officeDocument/2006/relationships/hyperlink" Target="https://www.vcc.ca/about/college-information/news/article/good-luck-to-vccs-skills-canada-bc-2019-competitors.html" TargetMode="External" /><Relationship Id="rId12" Type="http://schemas.openxmlformats.org/officeDocument/2006/relationships/hyperlink" Target="https://www.vcc.ca/about/college-information/news/article/good-luck-to-vccs-skills-canada-bc-2019-competitors.html" TargetMode="External" /><Relationship Id="rId13" Type="http://schemas.openxmlformats.org/officeDocument/2006/relationships/hyperlink" Target="https://www.vcc.ca/about/college-information/news/article/good-luck-to-vccs-skills-canada-bc-2019-competitors.html" TargetMode="External" /><Relationship Id="rId14" Type="http://schemas.openxmlformats.org/officeDocument/2006/relationships/hyperlink" Target="https://www.instagram.com/vccfashion/" TargetMode="External" /><Relationship Id="rId15" Type="http://schemas.openxmlformats.org/officeDocument/2006/relationships/hyperlink" Target="https://vancouver.ca/parks-recreation-culture/utility-wrap-artist-call.aspx?platform=hootsuite" TargetMode="External" /><Relationship Id="rId16" Type="http://schemas.openxmlformats.org/officeDocument/2006/relationships/hyperlink" Target="https://www.apparel.ca/cgi/page.cgi?_id=65&amp;evt=509" TargetMode="External" /><Relationship Id="rId17" Type="http://schemas.openxmlformats.org/officeDocument/2006/relationships/hyperlink" Target="https://scoutmagazine.ca/2019/03/14/on-prairie-values-following-your-gut-with-the-craftswoman-behind-old-fashioned-standards/" TargetMode="External" /><Relationship Id="rId18" Type="http://schemas.openxmlformats.org/officeDocument/2006/relationships/hyperlink" Target="https://scoutmagazine.ca/2019/03/14/on-prairie-values-following-your-gut-with-the-craftswoman-behind-old-fashioned-standards/?platform=hootsuite" TargetMode="External" /><Relationship Id="rId19" Type="http://schemas.openxmlformats.org/officeDocument/2006/relationships/hyperlink" Target="https://scoutmagazine.ca/2019/03/14/on-prairie-values-following-your-gut-with-the-craftswoman-behind-old-fashioned-standards/" TargetMode="External" /><Relationship Id="rId20" Type="http://schemas.openxmlformats.org/officeDocument/2006/relationships/hyperlink" Target="https://www.vcc.ca/about/college-information/news/article/good-luck-to-vccs-skills-canada-bc-2019-competitors.html" TargetMode="External" /><Relationship Id="rId21" Type="http://schemas.openxmlformats.org/officeDocument/2006/relationships/hyperlink" Target="https://twitter.com/VCCfashion/status/1121813890910830592" TargetMode="External" /><Relationship Id="rId22" Type="http://schemas.openxmlformats.org/officeDocument/2006/relationships/hyperlink" Target="http://digital.films.com/p_Search.aspx?rd=a&amp;q=%22Levi%20Strauss%22&amp;mp=AnyWord&amp;cTitle=Birthday%3a%20Levi%20Strauss%2c%201829&amp;cDate=2_26" TargetMode="External" /><Relationship Id="rId23" Type="http://schemas.openxmlformats.org/officeDocument/2006/relationships/hyperlink" Target="https://www.businessoffashion.com/articles/education/stressed-and-depressed-a-mental-health-guide-for-fashion-students?utm_campaign=d1dad12610-fashion-s-mental-health-problem&amp;utm_medium=email&amp;utm_source=Subscribers&amp;utm_term=0_d2191372b3-d1dad12610-420857781" TargetMode="External" /><Relationship Id="rId24" Type="http://schemas.openxmlformats.org/officeDocument/2006/relationships/hyperlink" Target="https://www.vcc.ca/about/college-information/news/article/immigrant-women-find-sewmates-in-new-vcc-business-program.html?platform=hootsuite" TargetMode="External" /><Relationship Id="rId25" Type="http://schemas.openxmlformats.org/officeDocument/2006/relationships/hyperlink" Target="https://www.oliobymarilyn.com/2019/04/vancouver-fashion-week-fw19-vancouver.html?fbclid=IwAR2cc2hBzHSfRZEw0pXkEhRoUNqYddWB1HYX7ep8uKyzWB5mdKdVjV_13t0" TargetMode="External" /><Relationship Id="rId26" Type="http://schemas.openxmlformats.org/officeDocument/2006/relationships/hyperlink" Target="https://vancouver.ca/parks-recreation-culture/open-call-for-artist-initiated-projects.aspx" TargetMode="External" /><Relationship Id="rId27" Type="http://schemas.openxmlformats.org/officeDocument/2006/relationships/hyperlink" Target="https://www.smoc.ca/events?platform=hootsuite" TargetMode="External" /><Relationship Id="rId28" Type="http://schemas.openxmlformats.org/officeDocument/2006/relationships/hyperlink" Target="https://pbs.twimg.com/media/D2xhO1LUwAIF7Ku.jpg" TargetMode="External" /><Relationship Id="rId29" Type="http://schemas.openxmlformats.org/officeDocument/2006/relationships/hyperlink" Target="https://pbs.twimg.com/media/D2xhO1LUwAIF7Ku.jpg" TargetMode="External" /><Relationship Id="rId30" Type="http://schemas.openxmlformats.org/officeDocument/2006/relationships/hyperlink" Target="https://pbs.twimg.com/media/D2xhO1LUwAIF7Ku.jpg" TargetMode="External" /><Relationship Id="rId31" Type="http://schemas.openxmlformats.org/officeDocument/2006/relationships/hyperlink" Target="https://pbs.twimg.com/media/D4Xev4oXkAAbaE5.png" TargetMode="External" /><Relationship Id="rId32" Type="http://schemas.openxmlformats.org/officeDocument/2006/relationships/hyperlink" Target="https://pbs.twimg.com/media/D4Xev4oXkAAbaE5.png" TargetMode="External" /><Relationship Id="rId33" Type="http://schemas.openxmlformats.org/officeDocument/2006/relationships/hyperlink" Target="https://pbs.twimg.com/media/D4Xev4oXkAAbaE5.png" TargetMode="External" /><Relationship Id="rId34" Type="http://schemas.openxmlformats.org/officeDocument/2006/relationships/hyperlink" Target="https://pbs.twimg.com/media/D4Xev4oXkAAbaE5.png" TargetMode="External" /><Relationship Id="rId35" Type="http://schemas.openxmlformats.org/officeDocument/2006/relationships/hyperlink" Target="https://pbs.twimg.com/media/D1lyWb5U4AAWkz5.jpg" TargetMode="External" /><Relationship Id="rId36" Type="http://schemas.openxmlformats.org/officeDocument/2006/relationships/hyperlink" Target="https://pbs.twimg.com/media/D2JSFcYVAAA0-nr.jpg" TargetMode="External" /><Relationship Id="rId37" Type="http://schemas.openxmlformats.org/officeDocument/2006/relationships/hyperlink" Target="https://pbs.twimg.com/media/D5AdnCKX4AAuCXM.jpg" TargetMode="External" /><Relationship Id="rId38" Type="http://schemas.openxmlformats.org/officeDocument/2006/relationships/hyperlink" Target="https://pbs.twimg.com/media/D4Xev4oXkAAbaE5.png" TargetMode="External" /><Relationship Id="rId39" Type="http://schemas.openxmlformats.org/officeDocument/2006/relationships/hyperlink" Target="https://pbs.twimg.com/media/D49MCqMU4AA_J2g.jpg" TargetMode="External" /><Relationship Id="rId40" Type="http://schemas.openxmlformats.org/officeDocument/2006/relationships/hyperlink" Target="https://pbs.twimg.com/media/D2JSFcYVAAA0-nr.jpg" TargetMode="External" /><Relationship Id="rId41" Type="http://schemas.openxmlformats.org/officeDocument/2006/relationships/hyperlink" Target="https://pbs.twimg.com/media/D5AdnCKX4AAuCXM.jpg" TargetMode="External" /><Relationship Id="rId42" Type="http://schemas.openxmlformats.org/officeDocument/2006/relationships/hyperlink" Target="https://pbs.twimg.com/media/D0VxsnPUYAM7MBy.jpg" TargetMode="External" /><Relationship Id="rId43" Type="http://schemas.openxmlformats.org/officeDocument/2006/relationships/hyperlink" Target="https://pbs.twimg.com/media/D5f6dumXoAE5QYq.jpg" TargetMode="External" /><Relationship Id="rId44" Type="http://schemas.openxmlformats.org/officeDocument/2006/relationships/hyperlink" Target="https://pbs.twimg.com/media/D6N_ooXX4AAvyls.jpg" TargetMode="External" /><Relationship Id="rId45" Type="http://schemas.openxmlformats.org/officeDocument/2006/relationships/hyperlink" Target="http://pbs.twimg.com/profile_images/978691373061718016/-iJicvw6_normal.jpg" TargetMode="External" /><Relationship Id="rId46" Type="http://schemas.openxmlformats.org/officeDocument/2006/relationships/hyperlink" Target="http://pbs.twimg.com/profile_images/978691373061718016/-iJicvw6_normal.jpg" TargetMode="External" /><Relationship Id="rId47" Type="http://schemas.openxmlformats.org/officeDocument/2006/relationships/hyperlink" Target="http://pbs.twimg.com/profile_images/1082926067252322305/VjKoL_Gg_normal.jpg" TargetMode="External" /><Relationship Id="rId48" Type="http://schemas.openxmlformats.org/officeDocument/2006/relationships/hyperlink" Target="http://pbs.twimg.com/profile_images/1082926067252322305/VjKoL_Gg_normal.jpg" TargetMode="External" /><Relationship Id="rId49" Type="http://schemas.openxmlformats.org/officeDocument/2006/relationships/hyperlink" Target="https://pbs.twimg.com/media/D2xhO1LUwAIF7Ku.jpg" TargetMode="External" /><Relationship Id="rId50" Type="http://schemas.openxmlformats.org/officeDocument/2006/relationships/hyperlink" Target="https://pbs.twimg.com/media/D2xhO1LUwAIF7Ku.jpg" TargetMode="External" /><Relationship Id="rId51" Type="http://schemas.openxmlformats.org/officeDocument/2006/relationships/hyperlink" Target="https://pbs.twimg.com/media/D2xhO1LUwAIF7Ku.jpg" TargetMode="External" /><Relationship Id="rId52" Type="http://schemas.openxmlformats.org/officeDocument/2006/relationships/hyperlink" Target="http://pbs.twimg.com/profile_images/518979805090299904/fMl_hqS3_normal.jpeg" TargetMode="External" /><Relationship Id="rId53" Type="http://schemas.openxmlformats.org/officeDocument/2006/relationships/hyperlink" Target="http://pbs.twimg.com/profile_images/518979805090299904/fMl_hqS3_normal.jpeg" TargetMode="External" /><Relationship Id="rId54" Type="http://schemas.openxmlformats.org/officeDocument/2006/relationships/hyperlink" Target="http://pbs.twimg.com/profile_images/877257429875957760/domozTwZ_normal.jpg" TargetMode="External" /><Relationship Id="rId55" Type="http://schemas.openxmlformats.org/officeDocument/2006/relationships/hyperlink" Target="http://pbs.twimg.com/profile_images/877257429875957760/domozTwZ_normal.jpg" TargetMode="External" /><Relationship Id="rId56" Type="http://schemas.openxmlformats.org/officeDocument/2006/relationships/hyperlink" Target="http://pbs.twimg.com/profile_images/665211379700203520/sgnERJUy_normal.png" TargetMode="External" /><Relationship Id="rId57" Type="http://schemas.openxmlformats.org/officeDocument/2006/relationships/hyperlink" Target="http://pbs.twimg.com/profile_images/609098493395779584/cjPByie-_normal.jpg" TargetMode="External" /><Relationship Id="rId58" Type="http://schemas.openxmlformats.org/officeDocument/2006/relationships/hyperlink" Target="http://pbs.twimg.com/profile_images/609098493395779584/cjPByie-_normal.jpg" TargetMode="External" /><Relationship Id="rId59" Type="http://schemas.openxmlformats.org/officeDocument/2006/relationships/hyperlink" Target="http://pbs.twimg.com/profile_images/665211379700203520/sgnERJUy_normal.png" TargetMode="External" /><Relationship Id="rId60" Type="http://schemas.openxmlformats.org/officeDocument/2006/relationships/hyperlink" Target="http://pbs.twimg.com/profile_images/665211379700203520/sgnERJUy_normal.png" TargetMode="External" /><Relationship Id="rId61" Type="http://schemas.openxmlformats.org/officeDocument/2006/relationships/hyperlink" Target="http://pbs.twimg.com/profile_images/665211379700203520/sgnERJUy_normal.png" TargetMode="External" /><Relationship Id="rId62" Type="http://schemas.openxmlformats.org/officeDocument/2006/relationships/hyperlink" Target="http://pbs.twimg.com/profile_images/665211379700203520/sgnERJUy_normal.png" TargetMode="External" /><Relationship Id="rId63" Type="http://schemas.openxmlformats.org/officeDocument/2006/relationships/hyperlink" Target="https://pbs.twimg.com/media/D4Xev4oXkAAbaE5.png" TargetMode="External" /><Relationship Id="rId64" Type="http://schemas.openxmlformats.org/officeDocument/2006/relationships/hyperlink" Target="https://pbs.twimg.com/media/D4Xev4oXkAAbaE5.png" TargetMode="External" /><Relationship Id="rId65" Type="http://schemas.openxmlformats.org/officeDocument/2006/relationships/hyperlink" Target="https://pbs.twimg.com/media/D4Xev4oXkAAbaE5.png" TargetMode="External" /><Relationship Id="rId66" Type="http://schemas.openxmlformats.org/officeDocument/2006/relationships/hyperlink" Target="https://pbs.twimg.com/media/D4Xev4oXkAAbaE5.png" TargetMode="External" /><Relationship Id="rId67" Type="http://schemas.openxmlformats.org/officeDocument/2006/relationships/hyperlink" Target="https://pbs.twimg.com/media/D1lyWb5U4AAWkz5.jpg" TargetMode="External" /><Relationship Id="rId68" Type="http://schemas.openxmlformats.org/officeDocument/2006/relationships/hyperlink" Target="http://pbs.twimg.com/profile_images/877259185708081158/T-U4o5On_normal.jpg" TargetMode="External" /><Relationship Id="rId69" Type="http://schemas.openxmlformats.org/officeDocument/2006/relationships/hyperlink" Target="http://pbs.twimg.com/profile_images/877259185708081158/T-U4o5On_normal.jpg" TargetMode="External" /><Relationship Id="rId70" Type="http://schemas.openxmlformats.org/officeDocument/2006/relationships/hyperlink" Target="http://pbs.twimg.com/profile_images/1026881957056008193/R8stfOcm_normal.jpg" TargetMode="External" /><Relationship Id="rId71" Type="http://schemas.openxmlformats.org/officeDocument/2006/relationships/hyperlink" Target="http://pbs.twimg.com/profile_images/877259185708081158/T-U4o5On_normal.jpg" TargetMode="External" /><Relationship Id="rId72" Type="http://schemas.openxmlformats.org/officeDocument/2006/relationships/hyperlink" Target="https://pbs.twimg.com/media/D2JSFcYVAAA0-nr.jpg" TargetMode="External" /><Relationship Id="rId73" Type="http://schemas.openxmlformats.org/officeDocument/2006/relationships/hyperlink" Target="https://pbs.twimg.com/media/D5AdnCKX4AAuCXM.jpg" TargetMode="External" /><Relationship Id="rId74" Type="http://schemas.openxmlformats.org/officeDocument/2006/relationships/hyperlink" Target="http://pbs.twimg.com/profile_images/1026881957056008193/R8stfOcm_normal.jpg" TargetMode="External" /><Relationship Id="rId75" Type="http://schemas.openxmlformats.org/officeDocument/2006/relationships/hyperlink" Target="https://pbs.twimg.com/media/D4Xev4oXkAAbaE5.png" TargetMode="External" /><Relationship Id="rId76" Type="http://schemas.openxmlformats.org/officeDocument/2006/relationships/hyperlink" Target="https://pbs.twimg.com/media/D49MCqMU4AA_J2g.jpg" TargetMode="External" /><Relationship Id="rId77" Type="http://schemas.openxmlformats.org/officeDocument/2006/relationships/hyperlink" Target="http://pbs.twimg.com/profile_images/1026881957056008193/R8stfOcm_normal.jpg" TargetMode="External" /><Relationship Id="rId78" Type="http://schemas.openxmlformats.org/officeDocument/2006/relationships/hyperlink" Target="https://pbs.twimg.com/media/D2JSFcYVAAA0-nr.jpg" TargetMode="External" /><Relationship Id="rId79" Type="http://schemas.openxmlformats.org/officeDocument/2006/relationships/hyperlink" Target="https://pbs.twimg.com/media/D5AdnCKX4AAuCXM.jpg" TargetMode="External" /><Relationship Id="rId80" Type="http://schemas.openxmlformats.org/officeDocument/2006/relationships/hyperlink" Target="https://pbs.twimg.com/media/D0VxsnPUYAM7MBy.jpg" TargetMode="External" /><Relationship Id="rId81" Type="http://schemas.openxmlformats.org/officeDocument/2006/relationships/hyperlink" Target="http://pbs.twimg.com/profile_images/877259185708081158/T-U4o5On_normal.jpg" TargetMode="External" /><Relationship Id="rId82" Type="http://schemas.openxmlformats.org/officeDocument/2006/relationships/hyperlink" Target="http://pbs.twimg.com/profile_images/877259185708081158/T-U4o5On_normal.jpg" TargetMode="External" /><Relationship Id="rId83" Type="http://schemas.openxmlformats.org/officeDocument/2006/relationships/hyperlink" Target="https://pbs.twimg.com/media/D5f6dumXoAE5QYq.jpg" TargetMode="External" /><Relationship Id="rId84" Type="http://schemas.openxmlformats.org/officeDocument/2006/relationships/hyperlink" Target="http://pbs.twimg.com/profile_images/877259185708081158/T-U4o5On_normal.jpg" TargetMode="External" /><Relationship Id="rId85" Type="http://schemas.openxmlformats.org/officeDocument/2006/relationships/hyperlink" Target="http://pbs.twimg.com/profile_images/877259185708081158/T-U4o5On_normal.jpg" TargetMode="External" /><Relationship Id="rId86" Type="http://schemas.openxmlformats.org/officeDocument/2006/relationships/hyperlink" Target="http://pbs.twimg.com/profile_images/877259185708081158/T-U4o5On_normal.jpg" TargetMode="External" /><Relationship Id="rId87" Type="http://schemas.openxmlformats.org/officeDocument/2006/relationships/hyperlink" Target="http://pbs.twimg.com/profile_images/877259185708081158/T-U4o5On_normal.jpg" TargetMode="External" /><Relationship Id="rId88" Type="http://schemas.openxmlformats.org/officeDocument/2006/relationships/hyperlink" Target="https://pbs.twimg.com/media/D6N_ooXX4AAvyls.jpg" TargetMode="External" /><Relationship Id="rId89" Type="http://schemas.openxmlformats.org/officeDocument/2006/relationships/hyperlink" Target="https://twitter.com/#!/edplanbc/status/1111371638740680704" TargetMode="External" /><Relationship Id="rId90" Type="http://schemas.openxmlformats.org/officeDocument/2006/relationships/hyperlink" Target="https://twitter.com/#!/edplanbc/status/1111371638740680704" TargetMode="External" /><Relationship Id="rId91" Type="http://schemas.openxmlformats.org/officeDocument/2006/relationships/hyperlink" Target="https://twitter.com/#!/socialmediasean/status/1111373530485018624" TargetMode="External" /><Relationship Id="rId92" Type="http://schemas.openxmlformats.org/officeDocument/2006/relationships/hyperlink" Target="https://twitter.com/#!/socialmediasean/status/1111373530485018624" TargetMode="External" /><Relationship Id="rId93" Type="http://schemas.openxmlformats.org/officeDocument/2006/relationships/hyperlink" Target="https://twitter.com/#!/bccolleges/status/1111371035377463296" TargetMode="External" /><Relationship Id="rId94" Type="http://schemas.openxmlformats.org/officeDocument/2006/relationships/hyperlink" Target="https://twitter.com/#!/bccolleges/status/1111371035377463296" TargetMode="External" /><Relationship Id="rId95" Type="http://schemas.openxmlformats.org/officeDocument/2006/relationships/hyperlink" Target="https://twitter.com/#!/bccolleges/status/1111371035377463296" TargetMode="External" /><Relationship Id="rId96" Type="http://schemas.openxmlformats.org/officeDocument/2006/relationships/hyperlink" Target="https://twitter.com/#!/pr4good/status/1113515455614861312" TargetMode="External" /><Relationship Id="rId97" Type="http://schemas.openxmlformats.org/officeDocument/2006/relationships/hyperlink" Target="https://twitter.com/#!/pr4good/status/1113515455614861312" TargetMode="External" /><Relationship Id="rId98" Type="http://schemas.openxmlformats.org/officeDocument/2006/relationships/hyperlink" Target="https://twitter.com/#!/vccbaking/status/1118561543799443456" TargetMode="External" /><Relationship Id="rId99" Type="http://schemas.openxmlformats.org/officeDocument/2006/relationships/hyperlink" Target="https://twitter.com/#!/vccbaking/status/1118561543799443456" TargetMode="External" /><Relationship Id="rId100" Type="http://schemas.openxmlformats.org/officeDocument/2006/relationships/hyperlink" Target="https://twitter.com/#!/bctrades/status/1118561048267825152" TargetMode="External" /><Relationship Id="rId101" Type="http://schemas.openxmlformats.org/officeDocument/2006/relationships/hyperlink" Target="https://twitter.com/#!/bctrades/status/1118561048267825152" TargetMode="External" /><Relationship Id="rId102" Type="http://schemas.openxmlformats.org/officeDocument/2006/relationships/hyperlink" Target="https://twitter.com/#!/bctrades/status/1118561048267825152" TargetMode="External" /><Relationship Id="rId103" Type="http://schemas.openxmlformats.org/officeDocument/2006/relationships/hyperlink" Target="https://twitter.com/#!/bctrades/status/1118561048267825152" TargetMode="External" /><Relationship Id="rId104" Type="http://schemas.openxmlformats.org/officeDocument/2006/relationships/hyperlink" Target="https://twitter.com/#!/bctrades/status/1118561048267825152" TargetMode="External" /><Relationship Id="rId105" Type="http://schemas.openxmlformats.org/officeDocument/2006/relationships/hyperlink" Target="https://twitter.com/#!/bctrades/status/1118561048267825152" TargetMode="External" /><Relationship Id="rId106" Type="http://schemas.openxmlformats.org/officeDocument/2006/relationships/hyperlink" Target="https://twitter.com/#!/skillsbc/status/1118562374246486016" TargetMode="External" /><Relationship Id="rId107" Type="http://schemas.openxmlformats.org/officeDocument/2006/relationships/hyperlink" Target="https://twitter.com/#!/brettgri/status/1118604788088762369" TargetMode="External" /><Relationship Id="rId108" Type="http://schemas.openxmlformats.org/officeDocument/2006/relationships/hyperlink" Target="https://twitter.com/#!/brettgri/status/1118604788088762369" TargetMode="External" /><Relationship Id="rId109" Type="http://schemas.openxmlformats.org/officeDocument/2006/relationships/hyperlink" Target="https://twitter.com/#!/skillsbc/status/1118546790196760576" TargetMode="External" /><Relationship Id="rId110" Type="http://schemas.openxmlformats.org/officeDocument/2006/relationships/hyperlink" Target="https://twitter.com/#!/skillsbc/status/1118546790196760576" TargetMode="External" /><Relationship Id="rId111" Type="http://schemas.openxmlformats.org/officeDocument/2006/relationships/hyperlink" Target="https://twitter.com/#!/skillsbc/status/1118562374246486016" TargetMode="External" /><Relationship Id="rId112" Type="http://schemas.openxmlformats.org/officeDocument/2006/relationships/hyperlink" Target="https://twitter.com/#!/skillsbc/status/1118562374246486016" TargetMode="External" /><Relationship Id="rId113" Type="http://schemas.openxmlformats.org/officeDocument/2006/relationships/hyperlink" Target="https://twitter.com/#!/myvcc/status/1118544998591541254" TargetMode="External" /><Relationship Id="rId114" Type="http://schemas.openxmlformats.org/officeDocument/2006/relationships/hyperlink" Target="https://twitter.com/#!/myvcc/status/1118544998591541254" TargetMode="External" /><Relationship Id="rId115" Type="http://schemas.openxmlformats.org/officeDocument/2006/relationships/hyperlink" Target="https://twitter.com/#!/myvcc/status/1118544998591541254" TargetMode="External" /><Relationship Id="rId116" Type="http://schemas.openxmlformats.org/officeDocument/2006/relationships/hyperlink" Target="https://twitter.com/#!/myvcc/status/1118544998591541254" TargetMode="External" /><Relationship Id="rId117" Type="http://schemas.openxmlformats.org/officeDocument/2006/relationships/hyperlink" Target="https://twitter.com/#!/vccfashion/status/1111671918908919809" TargetMode="External" /><Relationship Id="rId118" Type="http://schemas.openxmlformats.org/officeDocument/2006/relationships/hyperlink" Target="https://twitter.com/#!/vccfashion/status/1113534161862705155" TargetMode="External" /><Relationship Id="rId119" Type="http://schemas.openxmlformats.org/officeDocument/2006/relationships/hyperlink" Target="https://twitter.com/#!/vccfashion/status/1115680837218050048" TargetMode="External" /><Relationship Id="rId120" Type="http://schemas.openxmlformats.org/officeDocument/2006/relationships/hyperlink" Target="https://twitter.com/#!/myvcc/status/1111338492053938177" TargetMode="External" /><Relationship Id="rId121" Type="http://schemas.openxmlformats.org/officeDocument/2006/relationships/hyperlink" Target="https://twitter.com/#!/vccfashion/status/1116736613026025473" TargetMode="External" /><Relationship Id="rId122" Type="http://schemas.openxmlformats.org/officeDocument/2006/relationships/hyperlink" Target="https://twitter.com/#!/vccfashion/status/1117853913888112640" TargetMode="External" /><Relationship Id="rId123" Type="http://schemas.openxmlformats.org/officeDocument/2006/relationships/hyperlink" Target="https://twitter.com/#!/vcclib/status/1121428867175124993" TargetMode="External" /><Relationship Id="rId124" Type="http://schemas.openxmlformats.org/officeDocument/2006/relationships/hyperlink" Target="https://twitter.com/#!/myvcc/status/1111338492053938177" TargetMode="External" /><Relationship Id="rId125" Type="http://schemas.openxmlformats.org/officeDocument/2006/relationships/hyperlink" Target="https://twitter.com/#!/myvcc/status/1118544998591541254" TargetMode="External" /><Relationship Id="rId126" Type="http://schemas.openxmlformats.org/officeDocument/2006/relationships/hyperlink" Target="https://twitter.com/#!/myvcc/status/1121198445073584133" TargetMode="External" /><Relationship Id="rId127" Type="http://schemas.openxmlformats.org/officeDocument/2006/relationships/hyperlink" Target="https://twitter.com/#!/myvcc/status/1122908596705144836" TargetMode="External" /><Relationship Id="rId128" Type="http://schemas.openxmlformats.org/officeDocument/2006/relationships/hyperlink" Target="https://twitter.com/#!/vccfashion/status/1117853913888112640" TargetMode="External" /><Relationship Id="rId129" Type="http://schemas.openxmlformats.org/officeDocument/2006/relationships/hyperlink" Target="https://twitter.com/#!/vcclib/status/1121428867175124993" TargetMode="External" /><Relationship Id="rId130" Type="http://schemas.openxmlformats.org/officeDocument/2006/relationships/hyperlink" Target="https://twitter.com/#!/vccfashion/status/1115299608534581249" TargetMode="External" /><Relationship Id="rId131" Type="http://schemas.openxmlformats.org/officeDocument/2006/relationships/hyperlink" Target="https://twitter.com/#!/vccfashion/status/1118228912415354880" TargetMode="External" /><Relationship Id="rId132" Type="http://schemas.openxmlformats.org/officeDocument/2006/relationships/hyperlink" Target="https://twitter.com/#!/vccfashion/status/1119270765612929024" TargetMode="External" /><Relationship Id="rId133" Type="http://schemas.openxmlformats.org/officeDocument/2006/relationships/hyperlink" Target="https://twitter.com/#!/vccfashion/status/1123642022106152960" TargetMode="External" /><Relationship Id="rId134" Type="http://schemas.openxmlformats.org/officeDocument/2006/relationships/hyperlink" Target="https://twitter.com/#!/vccfashion/status/1114209887511248896" TargetMode="External" /><Relationship Id="rId135" Type="http://schemas.openxmlformats.org/officeDocument/2006/relationships/hyperlink" Target="https://twitter.com/#!/vccfashion/status/1121813890910830592" TargetMode="External" /><Relationship Id="rId136" Type="http://schemas.openxmlformats.org/officeDocument/2006/relationships/hyperlink" Target="https://twitter.com/#!/vccfashion/status/1124356742710689792" TargetMode="External" /><Relationship Id="rId137" Type="http://schemas.openxmlformats.org/officeDocument/2006/relationships/hyperlink" Target="https://twitter.com/#!/vccfashion/status/1126170422582677505" TargetMode="External" /><Relationship Id="rId138" Type="http://schemas.openxmlformats.org/officeDocument/2006/relationships/hyperlink" Target="https://twitter.com/#!/vccfashion/status/1126884669109284864" TargetMode="External" /><Relationship Id="rId139" Type="http://schemas.openxmlformats.org/officeDocument/2006/relationships/hyperlink" Target="https://api.twitter.com/1.1/geo/id/1e5cb4d0509db554.json" TargetMode="External" /><Relationship Id="rId140" Type="http://schemas.openxmlformats.org/officeDocument/2006/relationships/comments" Target="../comments1.xml" /><Relationship Id="rId141" Type="http://schemas.openxmlformats.org/officeDocument/2006/relationships/vmlDrawing" Target="../drawings/vmlDrawing1.vml" /><Relationship Id="rId142" Type="http://schemas.openxmlformats.org/officeDocument/2006/relationships/table" Target="../tables/table1.xml" /><Relationship Id="rId14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scoutmagazine.ca/2019/03/14/on-prairie-values-following-your-gut-with-the-craftswoman-behind-old-fashioned-standards/" TargetMode="External" /><Relationship Id="rId2" Type="http://schemas.openxmlformats.org/officeDocument/2006/relationships/hyperlink" Target="https://www.vcc.ca/about/college-information/news/article/good-luck-to-vccs-skills-canada-bc-2019-competitors.html" TargetMode="External" /><Relationship Id="rId3" Type="http://schemas.openxmlformats.org/officeDocument/2006/relationships/hyperlink" Target="https://www.vcc.ca/about/college-information/news/article/good-luck-to-vccs-skills-canada-bc-2019-competitors.html" TargetMode="External" /><Relationship Id="rId4" Type="http://schemas.openxmlformats.org/officeDocument/2006/relationships/hyperlink" Target="https://www.instagram.com/vccfashion/" TargetMode="External" /><Relationship Id="rId5" Type="http://schemas.openxmlformats.org/officeDocument/2006/relationships/hyperlink" Target="https://vancouver.ca/parks-recreation-culture/utility-wrap-artist-call.aspx?platform=hootsuite" TargetMode="External" /><Relationship Id="rId6" Type="http://schemas.openxmlformats.org/officeDocument/2006/relationships/hyperlink" Target="https://www.apparel.ca/cgi/page.cgi?_id=65&amp;evt=509" TargetMode="External" /><Relationship Id="rId7" Type="http://schemas.openxmlformats.org/officeDocument/2006/relationships/hyperlink" Target="https://scoutmagazine.ca/2019/03/14/on-prairie-values-following-your-gut-with-the-craftswoman-behind-old-fashioned-standards/" TargetMode="External" /><Relationship Id="rId8" Type="http://schemas.openxmlformats.org/officeDocument/2006/relationships/hyperlink" Target="https://scoutmagazine.ca/2019/03/14/on-prairie-values-following-your-gut-with-the-craftswoman-behind-old-fashioned-standards/?platform=hootsuite" TargetMode="External" /><Relationship Id="rId9" Type="http://schemas.openxmlformats.org/officeDocument/2006/relationships/hyperlink" Target="https://twitter.com/VCCfashion/status/1121813890910830592" TargetMode="External" /><Relationship Id="rId10" Type="http://schemas.openxmlformats.org/officeDocument/2006/relationships/hyperlink" Target="http://digital.films.com/p_Search.aspx?rd=a&amp;q=%22Levi%20Strauss%22&amp;mp=AnyWord&amp;cTitle=Birthday%3a%20Levi%20Strauss%2c%201829&amp;cDate=2_26" TargetMode="External" /><Relationship Id="rId11" Type="http://schemas.openxmlformats.org/officeDocument/2006/relationships/hyperlink" Target="https://www.businessoffashion.com/articles/education/stressed-and-depressed-a-mental-health-guide-for-fashion-students?utm_campaign=d1dad12610-fashion-s-mental-health-problem&amp;utm_medium=email&amp;utm_source=Subscribers&amp;utm_term=0_d2191372b3-d1dad12610-420857781" TargetMode="External" /><Relationship Id="rId12" Type="http://schemas.openxmlformats.org/officeDocument/2006/relationships/hyperlink" Target="https://www.vcc.ca/about/college-information/news/article/immigrant-women-find-sewmates-in-new-vcc-business-program.html?platform=hootsuite" TargetMode="External" /><Relationship Id="rId13" Type="http://schemas.openxmlformats.org/officeDocument/2006/relationships/hyperlink" Target="https://www.oliobymarilyn.com/2019/04/vancouver-fashion-week-fw19-vancouver.html?fbclid=IwAR2cc2hBzHSfRZEw0pXkEhRoUNqYddWB1HYX7ep8uKyzWB5mdKdVjV_13t0" TargetMode="External" /><Relationship Id="rId14" Type="http://schemas.openxmlformats.org/officeDocument/2006/relationships/hyperlink" Target="https://vancouver.ca/parks-recreation-culture/open-call-for-artist-initiated-projects.aspx" TargetMode="External" /><Relationship Id="rId15" Type="http://schemas.openxmlformats.org/officeDocument/2006/relationships/hyperlink" Target="https://www.smoc.ca/events?platform=hootsuite" TargetMode="External" /><Relationship Id="rId16" Type="http://schemas.openxmlformats.org/officeDocument/2006/relationships/hyperlink" Target="https://pbs.twimg.com/media/D2xhO1LUwAIF7Ku.jpg" TargetMode="External" /><Relationship Id="rId17" Type="http://schemas.openxmlformats.org/officeDocument/2006/relationships/hyperlink" Target="https://pbs.twimg.com/media/D4Xev4oXkAAbaE5.png" TargetMode="External" /><Relationship Id="rId18" Type="http://schemas.openxmlformats.org/officeDocument/2006/relationships/hyperlink" Target="https://pbs.twimg.com/media/D1lyWb5U4AAWkz5.jpg" TargetMode="External" /><Relationship Id="rId19" Type="http://schemas.openxmlformats.org/officeDocument/2006/relationships/hyperlink" Target="https://pbs.twimg.com/media/D2JSFcYVAAA0-nr.jpg" TargetMode="External" /><Relationship Id="rId20" Type="http://schemas.openxmlformats.org/officeDocument/2006/relationships/hyperlink" Target="https://pbs.twimg.com/media/D5AdnCKX4AAuCXM.jpg" TargetMode="External" /><Relationship Id="rId21" Type="http://schemas.openxmlformats.org/officeDocument/2006/relationships/hyperlink" Target="https://pbs.twimg.com/media/D49MCqMU4AA_J2g.jpg" TargetMode="External" /><Relationship Id="rId22" Type="http://schemas.openxmlformats.org/officeDocument/2006/relationships/hyperlink" Target="https://pbs.twimg.com/media/D0VxsnPUYAM7MBy.jpg" TargetMode="External" /><Relationship Id="rId23" Type="http://schemas.openxmlformats.org/officeDocument/2006/relationships/hyperlink" Target="https://pbs.twimg.com/media/D5f6dumXoAE5QYq.jpg" TargetMode="External" /><Relationship Id="rId24" Type="http://schemas.openxmlformats.org/officeDocument/2006/relationships/hyperlink" Target="https://pbs.twimg.com/media/D6N_ooXX4AAvyls.jpg" TargetMode="External" /><Relationship Id="rId25" Type="http://schemas.openxmlformats.org/officeDocument/2006/relationships/hyperlink" Target="http://pbs.twimg.com/profile_images/978691373061718016/-iJicvw6_normal.jpg" TargetMode="External" /><Relationship Id="rId26" Type="http://schemas.openxmlformats.org/officeDocument/2006/relationships/hyperlink" Target="http://pbs.twimg.com/profile_images/1082926067252322305/VjKoL_Gg_normal.jpg" TargetMode="External" /><Relationship Id="rId27" Type="http://schemas.openxmlformats.org/officeDocument/2006/relationships/hyperlink" Target="https://pbs.twimg.com/media/D2xhO1LUwAIF7Ku.jpg" TargetMode="External" /><Relationship Id="rId28" Type="http://schemas.openxmlformats.org/officeDocument/2006/relationships/hyperlink" Target="http://pbs.twimg.com/profile_images/518979805090299904/fMl_hqS3_normal.jpeg" TargetMode="External" /><Relationship Id="rId29" Type="http://schemas.openxmlformats.org/officeDocument/2006/relationships/hyperlink" Target="http://pbs.twimg.com/profile_images/877257429875957760/domozTwZ_normal.jpg" TargetMode="External" /><Relationship Id="rId30" Type="http://schemas.openxmlformats.org/officeDocument/2006/relationships/hyperlink" Target="http://pbs.twimg.com/profile_images/665211379700203520/sgnERJUy_normal.png" TargetMode="External" /><Relationship Id="rId31" Type="http://schemas.openxmlformats.org/officeDocument/2006/relationships/hyperlink" Target="http://pbs.twimg.com/profile_images/609098493395779584/cjPByie-_normal.jpg" TargetMode="External" /><Relationship Id="rId32" Type="http://schemas.openxmlformats.org/officeDocument/2006/relationships/hyperlink" Target="http://pbs.twimg.com/profile_images/665211379700203520/sgnERJUy_normal.png" TargetMode="External" /><Relationship Id="rId33" Type="http://schemas.openxmlformats.org/officeDocument/2006/relationships/hyperlink" Target="https://pbs.twimg.com/media/D4Xev4oXkAAbaE5.png" TargetMode="External" /><Relationship Id="rId34" Type="http://schemas.openxmlformats.org/officeDocument/2006/relationships/hyperlink" Target="https://pbs.twimg.com/media/D1lyWb5U4AAWkz5.jpg" TargetMode="External" /><Relationship Id="rId35" Type="http://schemas.openxmlformats.org/officeDocument/2006/relationships/hyperlink" Target="http://pbs.twimg.com/profile_images/877259185708081158/T-U4o5On_normal.jpg" TargetMode="External" /><Relationship Id="rId36" Type="http://schemas.openxmlformats.org/officeDocument/2006/relationships/hyperlink" Target="http://pbs.twimg.com/profile_images/877259185708081158/T-U4o5On_normal.jpg" TargetMode="External" /><Relationship Id="rId37" Type="http://schemas.openxmlformats.org/officeDocument/2006/relationships/hyperlink" Target="http://pbs.twimg.com/profile_images/1026881957056008193/R8stfOcm_normal.jpg" TargetMode="External" /><Relationship Id="rId38" Type="http://schemas.openxmlformats.org/officeDocument/2006/relationships/hyperlink" Target="http://pbs.twimg.com/profile_images/877259185708081158/T-U4o5On_normal.jpg" TargetMode="External" /><Relationship Id="rId39" Type="http://schemas.openxmlformats.org/officeDocument/2006/relationships/hyperlink" Target="https://pbs.twimg.com/media/D2JSFcYVAAA0-nr.jpg" TargetMode="External" /><Relationship Id="rId40" Type="http://schemas.openxmlformats.org/officeDocument/2006/relationships/hyperlink" Target="https://pbs.twimg.com/media/D5AdnCKX4AAuCXM.jpg" TargetMode="External" /><Relationship Id="rId41" Type="http://schemas.openxmlformats.org/officeDocument/2006/relationships/hyperlink" Target="https://pbs.twimg.com/media/D49MCqMU4AA_J2g.jpg" TargetMode="External" /><Relationship Id="rId42" Type="http://schemas.openxmlformats.org/officeDocument/2006/relationships/hyperlink" Target="http://pbs.twimg.com/profile_images/1026881957056008193/R8stfOcm_normal.jpg" TargetMode="External" /><Relationship Id="rId43" Type="http://schemas.openxmlformats.org/officeDocument/2006/relationships/hyperlink" Target="https://pbs.twimg.com/media/D0VxsnPUYAM7MBy.jpg" TargetMode="External" /><Relationship Id="rId44" Type="http://schemas.openxmlformats.org/officeDocument/2006/relationships/hyperlink" Target="http://pbs.twimg.com/profile_images/877259185708081158/T-U4o5On_normal.jpg" TargetMode="External" /><Relationship Id="rId45" Type="http://schemas.openxmlformats.org/officeDocument/2006/relationships/hyperlink" Target="http://pbs.twimg.com/profile_images/877259185708081158/T-U4o5On_normal.jpg" TargetMode="External" /><Relationship Id="rId46" Type="http://schemas.openxmlformats.org/officeDocument/2006/relationships/hyperlink" Target="https://pbs.twimg.com/media/D5f6dumXoAE5QYq.jpg" TargetMode="External" /><Relationship Id="rId47" Type="http://schemas.openxmlformats.org/officeDocument/2006/relationships/hyperlink" Target="http://pbs.twimg.com/profile_images/877259185708081158/T-U4o5On_normal.jpg" TargetMode="External" /><Relationship Id="rId48" Type="http://schemas.openxmlformats.org/officeDocument/2006/relationships/hyperlink" Target="http://pbs.twimg.com/profile_images/877259185708081158/T-U4o5On_normal.jpg" TargetMode="External" /><Relationship Id="rId49" Type="http://schemas.openxmlformats.org/officeDocument/2006/relationships/hyperlink" Target="http://pbs.twimg.com/profile_images/877259185708081158/T-U4o5On_normal.jpg" TargetMode="External" /><Relationship Id="rId50" Type="http://schemas.openxmlformats.org/officeDocument/2006/relationships/hyperlink" Target="http://pbs.twimg.com/profile_images/877259185708081158/T-U4o5On_normal.jpg" TargetMode="External" /><Relationship Id="rId51" Type="http://schemas.openxmlformats.org/officeDocument/2006/relationships/hyperlink" Target="https://pbs.twimg.com/media/D6N_ooXX4AAvyls.jpg" TargetMode="External" /><Relationship Id="rId52" Type="http://schemas.openxmlformats.org/officeDocument/2006/relationships/hyperlink" Target="https://twitter.com/#!/edplanbc/status/1111371638740680704" TargetMode="External" /><Relationship Id="rId53" Type="http://schemas.openxmlformats.org/officeDocument/2006/relationships/hyperlink" Target="https://twitter.com/#!/socialmediasean/status/1111373530485018624" TargetMode="External" /><Relationship Id="rId54" Type="http://schemas.openxmlformats.org/officeDocument/2006/relationships/hyperlink" Target="https://twitter.com/#!/bccolleges/status/1111371035377463296" TargetMode="External" /><Relationship Id="rId55" Type="http://schemas.openxmlformats.org/officeDocument/2006/relationships/hyperlink" Target="https://twitter.com/#!/pr4good/status/1113515455614861312" TargetMode="External" /><Relationship Id="rId56" Type="http://schemas.openxmlformats.org/officeDocument/2006/relationships/hyperlink" Target="https://twitter.com/#!/vccbaking/status/1118561543799443456" TargetMode="External" /><Relationship Id="rId57" Type="http://schemas.openxmlformats.org/officeDocument/2006/relationships/hyperlink" Target="https://twitter.com/#!/bctrades/status/1118561048267825152" TargetMode="External" /><Relationship Id="rId58" Type="http://schemas.openxmlformats.org/officeDocument/2006/relationships/hyperlink" Target="https://twitter.com/#!/skillsbc/status/1118562374246486016" TargetMode="External" /><Relationship Id="rId59" Type="http://schemas.openxmlformats.org/officeDocument/2006/relationships/hyperlink" Target="https://twitter.com/#!/brettgri/status/1118604788088762369" TargetMode="External" /><Relationship Id="rId60" Type="http://schemas.openxmlformats.org/officeDocument/2006/relationships/hyperlink" Target="https://twitter.com/#!/skillsbc/status/1118546790196760576" TargetMode="External" /><Relationship Id="rId61" Type="http://schemas.openxmlformats.org/officeDocument/2006/relationships/hyperlink" Target="https://twitter.com/#!/myvcc/status/1118544998591541254" TargetMode="External" /><Relationship Id="rId62" Type="http://schemas.openxmlformats.org/officeDocument/2006/relationships/hyperlink" Target="https://twitter.com/#!/vccfashion/status/1111671918908919809" TargetMode="External" /><Relationship Id="rId63" Type="http://schemas.openxmlformats.org/officeDocument/2006/relationships/hyperlink" Target="https://twitter.com/#!/vccfashion/status/1113534161862705155" TargetMode="External" /><Relationship Id="rId64" Type="http://schemas.openxmlformats.org/officeDocument/2006/relationships/hyperlink" Target="https://twitter.com/#!/vccfashion/status/1115680837218050048" TargetMode="External" /><Relationship Id="rId65" Type="http://schemas.openxmlformats.org/officeDocument/2006/relationships/hyperlink" Target="https://twitter.com/#!/myvcc/status/1111338492053938177" TargetMode="External" /><Relationship Id="rId66" Type="http://schemas.openxmlformats.org/officeDocument/2006/relationships/hyperlink" Target="https://twitter.com/#!/vccfashion/status/1116736613026025473" TargetMode="External" /><Relationship Id="rId67" Type="http://schemas.openxmlformats.org/officeDocument/2006/relationships/hyperlink" Target="https://twitter.com/#!/vccfashion/status/1117853913888112640" TargetMode="External" /><Relationship Id="rId68" Type="http://schemas.openxmlformats.org/officeDocument/2006/relationships/hyperlink" Target="https://twitter.com/#!/vcclib/status/1121428867175124993" TargetMode="External" /><Relationship Id="rId69" Type="http://schemas.openxmlformats.org/officeDocument/2006/relationships/hyperlink" Target="https://twitter.com/#!/myvcc/status/1121198445073584133" TargetMode="External" /><Relationship Id="rId70" Type="http://schemas.openxmlformats.org/officeDocument/2006/relationships/hyperlink" Target="https://twitter.com/#!/myvcc/status/1122908596705144836" TargetMode="External" /><Relationship Id="rId71" Type="http://schemas.openxmlformats.org/officeDocument/2006/relationships/hyperlink" Target="https://twitter.com/#!/vccfashion/status/1115299608534581249" TargetMode="External" /><Relationship Id="rId72" Type="http://schemas.openxmlformats.org/officeDocument/2006/relationships/hyperlink" Target="https://twitter.com/#!/vccfashion/status/1118228912415354880" TargetMode="External" /><Relationship Id="rId73" Type="http://schemas.openxmlformats.org/officeDocument/2006/relationships/hyperlink" Target="https://twitter.com/#!/vccfashion/status/1119270765612929024" TargetMode="External" /><Relationship Id="rId74" Type="http://schemas.openxmlformats.org/officeDocument/2006/relationships/hyperlink" Target="https://twitter.com/#!/vccfashion/status/1123642022106152960" TargetMode="External" /><Relationship Id="rId75" Type="http://schemas.openxmlformats.org/officeDocument/2006/relationships/hyperlink" Target="https://twitter.com/#!/vccfashion/status/1114209887511248896" TargetMode="External" /><Relationship Id="rId76" Type="http://schemas.openxmlformats.org/officeDocument/2006/relationships/hyperlink" Target="https://twitter.com/#!/vccfashion/status/1121813890910830592" TargetMode="External" /><Relationship Id="rId77" Type="http://schemas.openxmlformats.org/officeDocument/2006/relationships/hyperlink" Target="https://twitter.com/#!/vccfashion/status/1124356742710689792" TargetMode="External" /><Relationship Id="rId78" Type="http://schemas.openxmlformats.org/officeDocument/2006/relationships/hyperlink" Target="https://twitter.com/#!/vccfashion/status/1126170422582677505" TargetMode="External" /><Relationship Id="rId79" Type="http://schemas.openxmlformats.org/officeDocument/2006/relationships/hyperlink" Target="https://twitter.com/#!/vccfashion/status/1126884669109284864" TargetMode="External" /><Relationship Id="rId80" Type="http://schemas.openxmlformats.org/officeDocument/2006/relationships/hyperlink" Target="https://api.twitter.com/1.1/geo/id/1e5cb4d0509db554.json" TargetMode="External" /><Relationship Id="rId81" Type="http://schemas.openxmlformats.org/officeDocument/2006/relationships/comments" Target="../comments12.xml" /><Relationship Id="rId82" Type="http://schemas.openxmlformats.org/officeDocument/2006/relationships/vmlDrawing" Target="../drawings/vmlDrawing6.vml" /><Relationship Id="rId83" Type="http://schemas.openxmlformats.org/officeDocument/2006/relationships/table" Target="../tables/table22.xml" /><Relationship Id="rId8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educationplannerbc.ca/" TargetMode="External" /><Relationship Id="rId2" Type="http://schemas.openxmlformats.org/officeDocument/2006/relationships/hyperlink" Target="https://t.co/kwaKA2CrwM" TargetMode="External" /><Relationship Id="rId3" Type="http://schemas.openxmlformats.org/officeDocument/2006/relationships/hyperlink" Target="http://t.co/gXAZmjl58K" TargetMode="External" /><Relationship Id="rId4" Type="http://schemas.openxmlformats.org/officeDocument/2006/relationships/hyperlink" Target="http://socialmediasean.com/" TargetMode="External" /><Relationship Id="rId5" Type="http://schemas.openxmlformats.org/officeDocument/2006/relationships/hyperlink" Target="https://t.co/VFEAEd1hYZ" TargetMode="External" /><Relationship Id="rId6" Type="http://schemas.openxmlformats.org/officeDocument/2006/relationships/hyperlink" Target="http://scoutmagazine.ca/" TargetMode="External" /><Relationship Id="rId7" Type="http://schemas.openxmlformats.org/officeDocument/2006/relationships/hyperlink" Target="https://t.co/dW872NXq45" TargetMode="External" /><Relationship Id="rId8" Type="http://schemas.openxmlformats.org/officeDocument/2006/relationships/hyperlink" Target="http://t.co/gs4eIlQr7J" TargetMode="External" /><Relationship Id="rId9" Type="http://schemas.openxmlformats.org/officeDocument/2006/relationships/hyperlink" Target="http://t.co/PjRn678qLl" TargetMode="External" /><Relationship Id="rId10" Type="http://schemas.openxmlformats.org/officeDocument/2006/relationships/hyperlink" Target="http://t.co/EffDNi76iN" TargetMode="External" /><Relationship Id="rId11" Type="http://schemas.openxmlformats.org/officeDocument/2006/relationships/hyperlink" Target="https://t.co/sFEyUBN4K5" TargetMode="External" /><Relationship Id="rId12" Type="http://schemas.openxmlformats.org/officeDocument/2006/relationships/hyperlink" Target="https://t.co/YdxYmF2LXg" TargetMode="External" /><Relationship Id="rId13" Type="http://schemas.openxmlformats.org/officeDocument/2006/relationships/hyperlink" Target="https://t.co/a6PpHFLFXL" TargetMode="External" /><Relationship Id="rId14" Type="http://schemas.openxmlformats.org/officeDocument/2006/relationships/hyperlink" Target="https://t.co/M8pmZLcnN0" TargetMode="External" /><Relationship Id="rId15" Type="http://schemas.openxmlformats.org/officeDocument/2006/relationships/hyperlink" Target="http://t.co/pdOVEWp6y7" TargetMode="External" /><Relationship Id="rId16" Type="http://schemas.openxmlformats.org/officeDocument/2006/relationships/hyperlink" Target="https://t.co/swbpHsixW7" TargetMode="External" /><Relationship Id="rId17" Type="http://schemas.openxmlformats.org/officeDocument/2006/relationships/hyperlink" Target="http://t.co/UCx53rhTHA" TargetMode="External" /><Relationship Id="rId18" Type="http://schemas.openxmlformats.org/officeDocument/2006/relationships/hyperlink" Target="https://t.co/uEmlzkRJVq" TargetMode="External" /><Relationship Id="rId19" Type="http://schemas.openxmlformats.org/officeDocument/2006/relationships/hyperlink" Target="https://t.co/klQgMb6TqU" TargetMode="External" /><Relationship Id="rId20" Type="http://schemas.openxmlformats.org/officeDocument/2006/relationships/hyperlink" Target="https://pbs.twimg.com/profile_banners/404254825/1555443265" TargetMode="External" /><Relationship Id="rId21" Type="http://schemas.openxmlformats.org/officeDocument/2006/relationships/hyperlink" Target="https://pbs.twimg.com/profile_banners/2497158026/1504123730" TargetMode="External" /><Relationship Id="rId22" Type="http://schemas.openxmlformats.org/officeDocument/2006/relationships/hyperlink" Target="https://pbs.twimg.com/profile_banners/234860254/1506658696" TargetMode="External" /><Relationship Id="rId23" Type="http://schemas.openxmlformats.org/officeDocument/2006/relationships/hyperlink" Target="https://pbs.twimg.com/profile_banners/80147008/1547024669" TargetMode="External" /><Relationship Id="rId24" Type="http://schemas.openxmlformats.org/officeDocument/2006/relationships/hyperlink" Target="https://pbs.twimg.com/profile_banners/18346497/1556237678" TargetMode="External" /><Relationship Id="rId25" Type="http://schemas.openxmlformats.org/officeDocument/2006/relationships/hyperlink" Target="https://pbs.twimg.com/profile_banners/16685018/1436642026" TargetMode="External" /><Relationship Id="rId26" Type="http://schemas.openxmlformats.org/officeDocument/2006/relationships/hyperlink" Target="https://pbs.twimg.com/profile_banners/118960572/1412752851" TargetMode="External" /><Relationship Id="rId27" Type="http://schemas.openxmlformats.org/officeDocument/2006/relationships/hyperlink" Target="https://pbs.twimg.com/profile_banners/2691647641/1406840897" TargetMode="External" /><Relationship Id="rId28" Type="http://schemas.openxmlformats.org/officeDocument/2006/relationships/hyperlink" Target="https://pbs.twimg.com/profile_banners/182478671/1490027175" TargetMode="External" /><Relationship Id="rId29" Type="http://schemas.openxmlformats.org/officeDocument/2006/relationships/hyperlink" Target="https://pbs.twimg.com/profile_banners/503575207/1391795957" TargetMode="External" /><Relationship Id="rId30" Type="http://schemas.openxmlformats.org/officeDocument/2006/relationships/hyperlink" Target="https://pbs.twimg.com/profile_banners/393586799/1518828595" TargetMode="External" /><Relationship Id="rId31" Type="http://schemas.openxmlformats.org/officeDocument/2006/relationships/hyperlink" Target="https://pbs.twimg.com/profile_banners/3995182634/1510163997" TargetMode="External" /><Relationship Id="rId32" Type="http://schemas.openxmlformats.org/officeDocument/2006/relationships/hyperlink" Target="https://pbs.twimg.com/profile_banners/2699155098/1443296445" TargetMode="External" /><Relationship Id="rId33" Type="http://schemas.openxmlformats.org/officeDocument/2006/relationships/hyperlink" Target="https://pbs.twimg.com/profile_banners/32252744/1526334011" TargetMode="External" /><Relationship Id="rId34" Type="http://schemas.openxmlformats.org/officeDocument/2006/relationships/hyperlink" Target="https://pbs.twimg.com/profile_banners/540352510/1547140798" TargetMode="External" /><Relationship Id="rId35" Type="http://schemas.openxmlformats.org/officeDocument/2006/relationships/hyperlink" Target="https://pbs.twimg.com/profile_banners/55323056/1550602950" TargetMode="External" /><Relationship Id="rId36" Type="http://schemas.openxmlformats.org/officeDocument/2006/relationships/hyperlink" Target="https://pbs.twimg.com/profile_banners/290198630/1538581653" TargetMode="External" /><Relationship Id="rId37" Type="http://schemas.openxmlformats.org/officeDocument/2006/relationships/hyperlink" Target="https://pbs.twimg.com/profile_banners/117884807/1525987197" TargetMode="External" /><Relationship Id="rId38" Type="http://schemas.openxmlformats.org/officeDocument/2006/relationships/hyperlink" Target="https://pbs.twimg.com/profile_banners/145025502/1419035592" TargetMode="External" /><Relationship Id="rId39" Type="http://schemas.openxmlformats.org/officeDocument/2006/relationships/hyperlink" Target="https://pbs.twimg.com/profile_banners/18392906/1554699059" TargetMode="External" /><Relationship Id="rId40" Type="http://schemas.openxmlformats.org/officeDocument/2006/relationships/hyperlink" Target="https://pbs.twimg.com/profile_banners/57857810/1537343691"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9/bg.gif"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7/bg.gif" TargetMode="External" /><Relationship Id="rId47" Type="http://schemas.openxmlformats.org/officeDocument/2006/relationships/hyperlink" Target="http://abs.twimg.com/images/themes/theme3/bg.gif"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2/bg.gif"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4/bg.gif"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4/bg.gif" TargetMode="External" /><Relationship Id="rId58" Type="http://schemas.openxmlformats.org/officeDocument/2006/relationships/hyperlink" Target="http://abs.twimg.com/images/themes/theme14/bg.gif" TargetMode="External" /><Relationship Id="rId59" Type="http://schemas.openxmlformats.org/officeDocument/2006/relationships/hyperlink" Target="http://abs.twimg.com/images/themes/theme14/bg.gif"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5/bg.gif" TargetMode="External" /><Relationship Id="rId62" Type="http://schemas.openxmlformats.org/officeDocument/2006/relationships/hyperlink" Target="http://pbs.twimg.com/profile_images/978691373061718016/-iJicvw6_normal.jpg" TargetMode="External" /><Relationship Id="rId63" Type="http://schemas.openxmlformats.org/officeDocument/2006/relationships/hyperlink" Target="http://pbs.twimg.com/profile_images/877259185708081158/T-U4o5On_normal.jpg" TargetMode="External" /><Relationship Id="rId64" Type="http://schemas.openxmlformats.org/officeDocument/2006/relationships/hyperlink" Target="http://pbs.twimg.com/profile_images/824366325120143360/ZTZQI_6s_normal.jpg" TargetMode="External" /><Relationship Id="rId65" Type="http://schemas.openxmlformats.org/officeDocument/2006/relationships/hyperlink" Target="http://pbs.twimg.com/profile_images/1082926067252322305/VjKoL_Gg_normal.jpg" TargetMode="External" /><Relationship Id="rId66" Type="http://schemas.openxmlformats.org/officeDocument/2006/relationships/hyperlink" Target="http://pbs.twimg.com/profile_images/1026881957056008193/R8stfOcm_normal.jpg" TargetMode="External" /><Relationship Id="rId67" Type="http://schemas.openxmlformats.org/officeDocument/2006/relationships/hyperlink" Target="http://pbs.twimg.com/profile_images/892072380356468736/cA-kv18M_normal.jpg" TargetMode="External" /><Relationship Id="rId68" Type="http://schemas.openxmlformats.org/officeDocument/2006/relationships/hyperlink" Target="http://pbs.twimg.com/profile_images/518979805090299904/fMl_hqS3_normal.jpeg" TargetMode="External" /><Relationship Id="rId69" Type="http://schemas.openxmlformats.org/officeDocument/2006/relationships/hyperlink" Target="http://pbs.twimg.com/profile_images/877257429875957760/domozTwZ_normal.jpg" TargetMode="External" /><Relationship Id="rId70" Type="http://schemas.openxmlformats.org/officeDocument/2006/relationships/hyperlink" Target="http://pbs.twimg.com/profile_images/861697821761654788/3idWdI93_normal.jpg" TargetMode="External" /><Relationship Id="rId71" Type="http://schemas.openxmlformats.org/officeDocument/2006/relationships/hyperlink" Target="http://pbs.twimg.com/profile_images/431846032909926402/stZsBMf7_normal.png" TargetMode="External" /><Relationship Id="rId72" Type="http://schemas.openxmlformats.org/officeDocument/2006/relationships/hyperlink" Target="http://pbs.twimg.com/profile_images/665211379700203520/sgnERJUy_normal.png" TargetMode="External" /><Relationship Id="rId73" Type="http://schemas.openxmlformats.org/officeDocument/2006/relationships/hyperlink" Target="http://pbs.twimg.com/profile_images/658726971032010752/JU8fezdi_normal.jpg" TargetMode="External" /><Relationship Id="rId74" Type="http://schemas.openxmlformats.org/officeDocument/2006/relationships/hyperlink" Target="http://pbs.twimg.com/profile_images/875501136781778946/5EO2SjBp_normal.jpg" TargetMode="External" /><Relationship Id="rId75" Type="http://schemas.openxmlformats.org/officeDocument/2006/relationships/hyperlink" Target="http://pbs.twimg.com/profile_images/609098493395779584/cjPByie-_normal.jpg" TargetMode="External" /><Relationship Id="rId76" Type="http://schemas.openxmlformats.org/officeDocument/2006/relationships/hyperlink" Target="http://pbs.twimg.com/profile_images/492792843656634368/SeRQMTus_normal.png" TargetMode="External" /><Relationship Id="rId77" Type="http://schemas.openxmlformats.org/officeDocument/2006/relationships/hyperlink" Target="http://pbs.twimg.com/profile_images/1055503286046990336/8OpcXcfT_normal.jpg" TargetMode="External" /><Relationship Id="rId78" Type="http://schemas.openxmlformats.org/officeDocument/2006/relationships/hyperlink" Target="http://pbs.twimg.com/profile_images/1006592162279157761/ByVMULg4_normal.jpg" TargetMode="External" /><Relationship Id="rId79" Type="http://schemas.openxmlformats.org/officeDocument/2006/relationships/hyperlink" Target="http://pbs.twimg.com/profile_images/775389812643598337/Jlzuu387_normal.jpg" TargetMode="External" /><Relationship Id="rId80" Type="http://schemas.openxmlformats.org/officeDocument/2006/relationships/hyperlink" Target="http://pbs.twimg.com/profile_images/876920756751314944/UV3AO1v4_normal.jpg" TargetMode="External" /><Relationship Id="rId81" Type="http://schemas.openxmlformats.org/officeDocument/2006/relationships/hyperlink" Target="http://pbs.twimg.com/profile_images/999565749415919616/bV7tCg5y_normal.jpg" TargetMode="External" /><Relationship Id="rId82" Type="http://schemas.openxmlformats.org/officeDocument/2006/relationships/hyperlink" Target="http://pbs.twimg.com/profile_images/566173688198725632/lEoxHSu8_normal.jpeg" TargetMode="External" /><Relationship Id="rId83" Type="http://schemas.openxmlformats.org/officeDocument/2006/relationships/hyperlink" Target="https://twitter.com/edplanbc" TargetMode="External" /><Relationship Id="rId84" Type="http://schemas.openxmlformats.org/officeDocument/2006/relationships/hyperlink" Target="https://twitter.com/vccfashion" TargetMode="External" /><Relationship Id="rId85" Type="http://schemas.openxmlformats.org/officeDocument/2006/relationships/hyperlink" Target="https://twitter.com/bccolleges" TargetMode="External" /><Relationship Id="rId86" Type="http://schemas.openxmlformats.org/officeDocument/2006/relationships/hyperlink" Target="https://twitter.com/socialmediasean" TargetMode="External" /><Relationship Id="rId87" Type="http://schemas.openxmlformats.org/officeDocument/2006/relationships/hyperlink" Target="https://twitter.com/myvcc" TargetMode="External" /><Relationship Id="rId88" Type="http://schemas.openxmlformats.org/officeDocument/2006/relationships/hyperlink" Target="https://twitter.com/scoutmagazine" TargetMode="External" /><Relationship Id="rId89" Type="http://schemas.openxmlformats.org/officeDocument/2006/relationships/hyperlink" Target="https://twitter.com/pr4good" TargetMode="External" /><Relationship Id="rId90" Type="http://schemas.openxmlformats.org/officeDocument/2006/relationships/hyperlink" Target="https://twitter.com/vccbaking" TargetMode="External" /><Relationship Id="rId91" Type="http://schemas.openxmlformats.org/officeDocument/2006/relationships/hyperlink" Target="https://twitter.com/fvtradex" TargetMode="External" /><Relationship Id="rId92" Type="http://schemas.openxmlformats.org/officeDocument/2006/relationships/hyperlink" Target="https://twitter.com/bctrades" TargetMode="External" /><Relationship Id="rId93" Type="http://schemas.openxmlformats.org/officeDocument/2006/relationships/hyperlink" Target="https://twitter.com/skillsbc" TargetMode="External" /><Relationship Id="rId94" Type="http://schemas.openxmlformats.org/officeDocument/2006/relationships/hyperlink" Target="https://twitter.com/vccautobody" TargetMode="External" /><Relationship Id="rId95" Type="http://schemas.openxmlformats.org/officeDocument/2006/relationships/hyperlink" Target="https://twitter.com/vccculinaryarts" TargetMode="External" /><Relationship Id="rId96" Type="http://schemas.openxmlformats.org/officeDocument/2006/relationships/hyperlink" Target="https://twitter.com/brettgri" TargetMode="External" /><Relationship Id="rId97" Type="http://schemas.openxmlformats.org/officeDocument/2006/relationships/hyperlink" Target="https://twitter.com/vcc_alumni" TargetMode="External" /><Relationship Id="rId98" Type="http://schemas.openxmlformats.org/officeDocument/2006/relationships/hyperlink" Target="https://twitter.com/cityofvancouver" TargetMode="External" /><Relationship Id="rId99" Type="http://schemas.openxmlformats.org/officeDocument/2006/relationships/hyperlink" Target="https://twitter.com/caf_apparel" TargetMode="External" /><Relationship Id="rId100" Type="http://schemas.openxmlformats.org/officeDocument/2006/relationships/hyperlink" Target="https://twitter.com/vanfashionweek" TargetMode="External" /><Relationship Id="rId101" Type="http://schemas.openxmlformats.org/officeDocument/2006/relationships/hyperlink" Target="https://twitter.com/vcclib" TargetMode="External" /><Relationship Id="rId102" Type="http://schemas.openxmlformats.org/officeDocument/2006/relationships/hyperlink" Target="https://twitter.com/bof" TargetMode="External" /><Relationship Id="rId103" Type="http://schemas.openxmlformats.org/officeDocument/2006/relationships/hyperlink" Target="https://twitter.com/downtown_betty" TargetMode="External" /><Relationship Id="rId104" Type="http://schemas.openxmlformats.org/officeDocument/2006/relationships/comments" Target="../comments2.xml" /><Relationship Id="rId105" Type="http://schemas.openxmlformats.org/officeDocument/2006/relationships/vmlDrawing" Target="../drawings/vmlDrawing2.vml" /><Relationship Id="rId106" Type="http://schemas.openxmlformats.org/officeDocument/2006/relationships/table" Target="../tables/table2.xml" /><Relationship Id="rId10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vcc.ca/about/college-information/news/article/good-luck-to-vccs-skills-canada-bc-2019-competitors.html" TargetMode="External" /><Relationship Id="rId2" Type="http://schemas.openxmlformats.org/officeDocument/2006/relationships/hyperlink" Target="https://scoutmagazine.ca/2019/03/14/on-prairie-values-following-your-gut-with-the-craftswoman-behind-old-fashioned-standards/" TargetMode="External" /><Relationship Id="rId3" Type="http://schemas.openxmlformats.org/officeDocument/2006/relationships/hyperlink" Target="https://www.businessoffashion.com/articles/education/stressed-and-depressed-a-mental-health-guide-for-fashion-students?utm_campaign=d1dad12610-fashion-s-mental-health-problem&amp;utm_medium=email&amp;utm_source=Subscribers&amp;utm_term=0_d2191372b3-d1dad12610-420857781" TargetMode="External" /><Relationship Id="rId4" Type="http://schemas.openxmlformats.org/officeDocument/2006/relationships/hyperlink" Target="http://digital.films.com/p_Search.aspx?rd=a&amp;q=%22Levi%20Strauss%22&amp;mp=AnyWord&amp;cTitle=Birthday%3a%20Levi%20Strauss%2c%201829&amp;cDate=2_26" TargetMode="External" /><Relationship Id="rId5" Type="http://schemas.openxmlformats.org/officeDocument/2006/relationships/hyperlink" Target="https://www.apparel.ca/cgi/page.cgi?_id=65&amp;evt=509" TargetMode="External" /><Relationship Id="rId6" Type="http://schemas.openxmlformats.org/officeDocument/2006/relationships/hyperlink" Target="https://vancouver.ca/parks-recreation-culture/utility-wrap-artist-call.aspx?platform=hootsuite" TargetMode="External" /><Relationship Id="rId7" Type="http://schemas.openxmlformats.org/officeDocument/2006/relationships/hyperlink" Target="https://www.instagram.com/vccfashion/" TargetMode="External" /><Relationship Id="rId8" Type="http://schemas.openxmlformats.org/officeDocument/2006/relationships/hyperlink" Target="https://scoutmagazine.ca/2019/03/14/on-prairie-values-following-your-gut-with-the-craftswoman-behind-old-fashioned-standards/?platform=hootsuite" TargetMode="External" /><Relationship Id="rId9" Type="http://schemas.openxmlformats.org/officeDocument/2006/relationships/hyperlink" Target="https://twitter.com/VCCfashion/status/1121813890910830592" TargetMode="External" /><Relationship Id="rId10" Type="http://schemas.openxmlformats.org/officeDocument/2006/relationships/hyperlink" Target="https://www.smoc.ca/events?platform=hootsuite" TargetMode="External" /><Relationship Id="rId11" Type="http://schemas.openxmlformats.org/officeDocument/2006/relationships/hyperlink" Target="https://www.vcc.ca/about/college-information/news/article/immigrant-women-find-sewmates-in-new-vcc-business-program.html?platform=hootsuite" TargetMode="External" /><Relationship Id="rId12" Type="http://schemas.openxmlformats.org/officeDocument/2006/relationships/hyperlink" Target="https://www.oliobymarilyn.com/2019/04/vancouver-fashion-week-fw19-vancouver.html?fbclid=IwAR2cc2hBzHSfRZEw0pXkEhRoUNqYddWB1HYX7ep8uKyzWB5mdKdVjV_13t0" TargetMode="External" /><Relationship Id="rId13" Type="http://schemas.openxmlformats.org/officeDocument/2006/relationships/hyperlink" Target="https://vancouver.ca/parks-recreation-culture/open-call-for-artist-initiated-projects.aspx" TargetMode="External" /><Relationship Id="rId14" Type="http://schemas.openxmlformats.org/officeDocument/2006/relationships/hyperlink" Target="https://www.smoc.ca/events?platform=hootsuite" TargetMode="External" /><Relationship Id="rId15" Type="http://schemas.openxmlformats.org/officeDocument/2006/relationships/hyperlink" Target="https://scoutmagazine.ca/2019/03/14/on-prairie-values-following-your-gut-with-the-craftswoman-behind-old-fashioned-standards/?platform=hootsuite" TargetMode="External" /><Relationship Id="rId16" Type="http://schemas.openxmlformats.org/officeDocument/2006/relationships/hyperlink" Target="https://www.instagram.com/vccfashion/" TargetMode="External" /><Relationship Id="rId17" Type="http://schemas.openxmlformats.org/officeDocument/2006/relationships/hyperlink" Target="https://vancouver.ca/parks-recreation-culture/utility-wrap-artist-call.aspx?platform=hootsuite" TargetMode="External" /><Relationship Id="rId18" Type="http://schemas.openxmlformats.org/officeDocument/2006/relationships/hyperlink" Target="https://www.apparel.ca/cgi/page.cgi?_id=65&amp;evt=509" TargetMode="External" /><Relationship Id="rId19" Type="http://schemas.openxmlformats.org/officeDocument/2006/relationships/hyperlink" Target="http://digital.films.com/p_Search.aspx?rd=a&amp;q=%22Levi%20Strauss%22&amp;mp=AnyWord&amp;cTitle=Birthday%3a%20Levi%20Strauss%2c%201829&amp;cDate=2_26" TargetMode="External" /><Relationship Id="rId20" Type="http://schemas.openxmlformats.org/officeDocument/2006/relationships/hyperlink" Target="https://www.businessoffashion.com/articles/education/stressed-and-depressed-a-mental-health-guide-for-fashion-students?utm_campaign=d1dad12610-fashion-s-mental-health-problem&amp;utm_medium=email&amp;utm_source=Subscribers&amp;utm_term=0_d2191372b3-d1dad12610-420857781" TargetMode="External" /><Relationship Id="rId21" Type="http://schemas.openxmlformats.org/officeDocument/2006/relationships/hyperlink" Target="https://www.vcc.ca/about/college-information/news/article/good-luck-to-vccs-skills-canada-bc-2019-competitors.html" TargetMode="External" /><Relationship Id="rId22" Type="http://schemas.openxmlformats.org/officeDocument/2006/relationships/hyperlink" Target="https://twitter.com/VCCfashion/status/1121813890910830592" TargetMode="External" /><Relationship Id="rId23" Type="http://schemas.openxmlformats.org/officeDocument/2006/relationships/hyperlink" Target="https://scoutmagazine.ca/2019/03/14/on-prairie-values-following-your-gut-with-the-craftswoman-behind-old-fashioned-standards/" TargetMode="External" /><Relationship Id="rId24" Type="http://schemas.openxmlformats.org/officeDocument/2006/relationships/table" Target="../tables/table12.xml" /><Relationship Id="rId25" Type="http://schemas.openxmlformats.org/officeDocument/2006/relationships/table" Target="../tables/table13.xml" /><Relationship Id="rId26" Type="http://schemas.openxmlformats.org/officeDocument/2006/relationships/table" Target="../tables/table14.xml" /><Relationship Id="rId27" Type="http://schemas.openxmlformats.org/officeDocument/2006/relationships/table" Target="../tables/table15.xml" /><Relationship Id="rId28" Type="http://schemas.openxmlformats.org/officeDocument/2006/relationships/table" Target="../tables/table16.xml" /><Relationship Id="rId29" Type="http://schemas.openxmlformats.org/officeDocument/2006/relationships/table" Target="../tables/table17.xml" /><Relationship Id="rId30" Type="http://schemas.openxmlformats.org/officeDocument/2006/relationships/table" Target="../tables/table18.xml" /><Relationship Id="rId3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613</v>
      </c>
      <c r="BB2" s="13" t="s">
        <v>619</v>
      </c>
      <c r="BC2" s="13" t="s">
        <v>620</v>
      </c>
      <c r="BD2" s="67" t="s">
        <v>833</v>
      </c>
      <c r="BE2" s="67" t="s">
        <v>834</v>
      </c>
      <c r="BF2" s="67" t="s">
        <v>835</v>
      </c>
      <c r="BG2" s="67" t="s">
        <v>836</v>
      </c>
      <c r="BH2" s="67" t="s">
        <v>837</v>
      </c>
      <c r="BI2" s="67" t="s">
        <v>838</v>
      </c>
      <c r="BJ2" s="67" t="s">
        <v>839</v>
      </c>
      <c r="BK2" s="67" t="s">
        <v>840</v>
      </c>
      <c r="BL2" s="67" t="s">
        <v>841</v>
      </c>
    </row>
    <row r="3" spans="1:64" ht="15" customHeight="1">
      <c r="A3" s="84" t="s">
        <v>212</v>
      </c>
      <c r="B3" s="84" t="s">
        <v>221</v>
      </c>
      <c r="C3" s="53" t="s">
        <v>879</v>
      </c>
      <c r="D3" s="54">
        <v>3</v>
      </c>
      <c r="E3" s="65" t="s">
        <v>132</v>
      </c>
      <c r="F3" s="55">
        <v>35</v>
      </c>
      <c r="G3" s="53"/>
      <c r="H3" s="57"/>
      <c r="I3" s="56"/>
      <c r="J3" s="56"/>
      <c r="K3" s="36" t="s">
        <v>65</v>
      </c>
      <c r="L3" s="62">
        <v>3</v>
      </c>
      <c r="M3" s="62"/>
      <c r="N3" s="63"/>
      <c r="O3" s="85" t="s">
        <v>233</v>
      </c>
      <c r="P3" s="87">
        <v>43552.872928240744</v>
      </c>
      <c r="Q3" s="85" t="s">
        <v>235</v>
      </c>
      <c r="R3" s="85"/>
      <c r="S3" s="85"/>
      <c r="T3" s="85"/>
      <c r="U3" s="85"/>
      <c r="V3" s="90" t="s">
        <v>308</v>
      </c>
      <c r="W3" s="87">
        <v>43552.872928240744</v>
      </c>
      <c r="X3" s="90" t="s">
        <v>316</v>
      </c>
      <c r="Y3" s="85"/>
      <c r="Z3" s="85"/>
      <c r="AA3" s="91" t="s">
        <v>344</v>
      </c>
      <c r="AB3" s="85"/>
      <c r="AC3" s="85" t="b">
        <v>0</v>
      </c>
      <c r="AD3" s="85">
        <v>0</v>
      </c>
      <c r="AE3" s="91" t="s">
        <v>372</v>
      </c>
      <c r="AF3" s="85" t="b">
        <v>0</v>
      </c>
      <c r="AG3" s="85" t="s">
        <v>378</v>
      </c>
      <c r="AH3" s="85"/>
      <c r="AI3" s="91" t="s">
        <v>372</v>
      </c>
      <c r="AJ3" s="85" t="b">
        <v>0</v>
      </c>
      <c r="AK3" s="85">
        <v>3</v>
      </c>
      <c r="AL3" s="91" t="s">
        <v>346</v>
      </c>
      <c r="AM3" s="85" t="s">
        <v>380</v>
      </c>
      <c r="AN3" s="85" t="b">
        <v>0</v>
      </c>
      <c r="AO3" s="91" t="s">
        <v>346</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c r="BE3" s="52"/>
      <c r="BF3" s="51"/>
      <c r="BG3" s="52"/>
      <c r="BH3" s="51"/>
      <c r="BI3" s="52"/>
      <c r="BJ3" s="51"/>
      <c r="BK3" s="52"/>
      <c r="BL3" s="51"/>
    </row>
    <row r="4" spans="1:64" ht="15" customHeight="1">
      <c r="A4" s="84" t="s">
        <v>212</v>
      </c>
      <c r="B4" s="84" t="s">
        <v>214</v>
      </c>
      <c r="C4" s="53" t="s">
        <v>879</v>
      </c>
      <c r="D4" s="54">
        <v>3</v>
      </c>
      <c r="E4" s="65" t="s">
        <v>132</v>
      </c>
      <c r="F4" s="55">
        <v>35</v>
      </c>
      <c r="G4" s="53"/>
      <c r="H4" s="57"/>
      <c r="I4" s="56"/>
      <c r="J4" s="56"/>
      <c r="K4" s="36" t="s">
        <v>65</v>
      </c>
      <c r="L4" s="83">
        <v>4</v>
      </c>
      <c r="M4" s="83"/>
      <c r="N4" s="63"/>
      <c r="O4" s="86" t="s">
        <v>233</v>
      </c>
      <c r="P4" s="88">
        <v>43552.872928240744</v>
      </c>
      <c r="Q4" s="86" t="s">
        <v>235</v>
      </c>
      <c r="R4" s="86"/>
      <c r="S4" s="86"/>
      <c r="T4" s="86"/>
      <c r="U4" s="86"/>
      <c r="V4" s="89" t="s">
        <v>308</v>
      </c>
      <c r="W4" s="88">
        <v>43552.872928240744</v>
      </c>
      <c r="X4" s="89" t="s">
        <v>316</v>
      </c>
      <c r="Y4" s="86"/>
      <c r="Z4" s="86"/>
      <c r="AA4" s="92" t="s">
        <v>344</v>
      </c>
      <c r="AB4" s="86"/>
      <c r="AC4" s="86" t="b">
        <v>0</v>
      </c>
      <c r="AD4" s="86">
        <v>0</v>
      </c>
      <c r="AE4" s="92" t="s">
        <v>372</v>
      </c>
      <c r="AF4" s="86" t="b">
        <v>0</v>
      </c>
      <c r="AG4" s="86" t="s">
        <v>378</v>
      </c>
      <c r="AH4" s="86"/>
      <c r="AI4" s="92" t="s">
        <v>372</v>
      </c>
      <c r="AJ4" s="86" t="b">
        <v>0</v>
      </c>
      <c r="AK4" s="86">
        <v>3</v>
      </c>
      <c r="AL4" s="92" t="s">
        <v>346</v>
      </c>
      <c r="AM4" s="86" t="s">
        <v>380</v>
      </c>
      <c r="AN4" s="86" t="b">
        <v>0</v>
      </c>
      <c r="AO4" s="92" t="s">
        <v>346</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v>2</v>
      </c>
      <c r="BE4" s="52">
        <v>8.333333333333334</v>
      </c>
      <c r="BF4" s="51">
        <v>0</v>
      </c>
      <c r="BG4" s="52">
        <v>0</v>
      </c>
      <c r="BH4" s="51">
        <v>0</v>
      </c>
      <c r="BI4" s="52">
        <v>0</v>
      </c>
      <c r="BJ4" s="51">
        <v>22</v>
      </c>
      <c r="BK4" s="52">
        <v>91.66666666666667</v>
      </c>
      <c r="BL4" s="51">
        <v>24</v>
      </c>
    </row>
    <row r="5" spans="1:64" ht="45">
      <c r="A5" s="84" t="s">
        <v>213</v>
      </c>
      <c r="B5" s="84" t="s">
        <v>221</v>
      </c>
      <c r="C5" s="53" t="s">
        <v>879</v>
      </c>
      <c r="D5" s="54">
        <v>3</v>
      </c>
      <c r="E5" s="65" t="s">
        <v>132</v>
      </c>
      <c r="F5" s="55">
        <v>35</v>
      </c>
      <c r="G5" s="53"/>
      <c r="H5" s="57"/>
      <c r="I5" s="56"/>
      <c r="J5" s="56"/>
      <c r="K5" s="36" t="s">
        <v>65</v>
      </c>
      <c r="L5" s="83">
        <v>5</v>
      </c>
      <c r="M5" s="83"/>
      <c r="N5" s="63"/>
      <c r="O5" s="86" t="s">
        <v>233</v>
      </c>
      <c r="P5" s="88">
        <v>43552.87814814815</v>
      </c>
      <c r="Q5" s="86" t="s">
        <v>235</v>
      </c>
      <c r="R5" s="86"/>
      <c r="S5" s="86"/>
      <c r="T5" s="86"/>
      <c r="U5" s="86"/>
      <c r="V5" s="89" t="s">
        <v>309</v>
      </c>
      <c r="W5" s="88">
        <v>43552.87814814815</v>
      </c>
      <c r="X5" s="89" t="s">
        <v>317</v>
      </c>
      <c r="Y5" s="86"/>
      <c r="Z5" s="86"/>
      <c r="AA5" s="92" t="s">
        <v>345</v>
      </c>
      <c r="AB5" s="86"/>
      <c r="AC5" s="86" t="b">
        <v>0</v>
      </c>
      <c r="AD5" s="86">
        <v>0</v>
      </c>
      <c r="AE5" s="92" t="s">
        <v>372</v>
      </c>
      <c r="AF5" s="86" t="b">
        <v>0</v>
      </c>
      <c r="AG5" s="86" t="s">
        <v>378</v>
      </c>
      <c r="AH5" s="86"/>
      <c r="AI5" s="92" t="s">
        <v>372</v>
      </c>
      <c r="AJ5" s="86" t="b">
        <v>0</v>
      </c>
      <c r="AK5" s="86">
        <v>3</v>
      </c>
      <c r="AL5" s="92" t="s">
        <v>346</v>
      </c>
      <c r="AM5" s="86" t="s">
        <v>381</v>
      </c>
      <c r="AN5" s="86" t="b">
        <v>0</v>
      </c>
      <c r="AO5" s="92" t="s">
        <v>346</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c r="BE5" s="52"/>
      <c r="BF5" s="51"/>
      <c r="BG5" s="52"/>
      <c r="BH5" s="51"/>
      <c r="BI5" s="52"/>
      <c r="BJ5" s="51"/>
      <c r="BK5" s="52"/>
      <c r="BL5" s="51"/>
    </row>
    <row r="6" spans="1:64" ht="45">
      <c r="A6" s="84" t="s">
        <v>213</v>
      </c>
      <c r="B6" s="84" t="s">
        <v>214</v>
      </c>
      <c r="C6" s="53" t="s">
        <v>879</v>
      </c>
      <c r="D6" s="54">
        <v>3</v>
      </c>
      <c r="E6" s="65" t="s">
        <v>132</v>
      </c>
      <c r="F6" s="55">
        <v>35</v>
      </c>
      <c r="G6" s="53"/>
      <c r="H6" s="57"/>
      <c r="I6" s="56"/>
      <c r="J6" s="56"/>
      <c r="K6" s="36" t="s">
        <v>65</v>
      </c>
      <c r="L6" s="83">
        <v>6</v>
      </c>
      <c r="M6" s="83"/>
      <c r="N6" s="63"/>
      <c r="O6" s="86" t="s">
        <v>233</v>
      </c>
      <c r="P6" s="88">
        <v>43552.87814814815</v>
      </c>
      <c r="Q6" s="86" t="s">
        <v>235</v>
      </c>
      <c r="R6" s="86"/>
      <c r="S6" s="86"/>
      <c r="T6" s="86"/>
      <c r="U6" s="86"/>
      <c r="V6" s="89" t="s">
        <v>309</v>
      </c>
      <c r="W6" s="88">
        <v>43552.87814814815</v>
      </c>
      <c r="X6" s="89" t="s">
        <v>317</v>
      </c>
      <c r="Y6" s="86"/>
      <c r="Z6" s="86"/>
      <c r="AA6" s="92" t="s">
        <v>345</v>
      </c>
      <c r="AB6" s="86"/>
      <c r="AC6" s="86" t="b">
        <v>0</v>
      </c>
      <c r="AD6" s="86">
        <v>0</v>
      </c>
      <c r="AE6" s="92" t="s">
        <v>372</v>
      </c>
      <c r="AF6" s="86" t="b">
        <v>0</v>
      </c>
      <c r="AG6" s="86" t="s">
        <v>378</v>
      </c>
      <c r="AH6" s="86"/>
      <c r="AI6" s="92" t="s">
        <v>372</v>
      </c>
      <c r="AJ6" s="86" t="b">
        <v>0</v>
      </c>
      <c r="AK6" s="86">
        <v>3</v>
      </c>
      <c r="AL6" s="92" t="s">
        <v>346</v>
      </c>
      <c r="AM6" s="86" t="s">
        <v>381</v>
      </c>
      <c r="AN6" s="86" t="b">
        <v>0</v>
      </c>
      <c r="AO6" s="92" t="s">
        <v>346</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2</v>
      </c>
      <c r="BE6" s="52">
        <v>8.333333333333334</v>
      </c>
      <c r="BF6" s="51">
        <v>0</v>
      </c>
      <c r="BG6" s="52">
        <v>0</v>
      </c>
      <c r="BH6" s="51">
        <v>0</v>
      </c>
      <c r="BI6" s="52">
        <v>0</v>
      </c>
      <c r="BJ6" s="51">
        <v>22</v>
      </c>
      <c r="BK6" s="52">
        <v>91.66666666666667</v>
      </c>
      <c r="BL6" s="51">
        <v>24</v>
      </c>
    </row>
    <row r="7" spans="1:64" ht="45">
      <c r="A7" s="84" t="s">
        <v>214</v>
      </c>
      <c r="B7" s="84" t="s">
        <v>220</v>
      </c>
      <c r="C7" s="53" t="s">
        <v>879</v>
      </c>
      <c r="D7" s="54">
        <v>3</v>
      </c>
      <c r="E7" s="65" t="s">
        <v>132</v>
      </c>
      <c r="F7" s="55">
        <v>35</v>
      </c>
      <c r="G7" s="53"/>
      <c r="H7" s="57"/>
      <c r="I7" s="56"/>
      <c r="J7" s="56"/>
      <c r="K7" s="36" t="s">
        <v>65</v>
      </c>
      <c r="L7" s="83">
        <v>7</v>
      </c>
      <c r="M7" s="83"/>
      <c r="N7" s="63"/>
      <c r="O7" s="86" t="s">
        <v>233</v>
      </c>
      <c r="P7" s="88">
        <v>43552.87126157407</v>
      </c>
      <c r="Q7" s="86" t="s">
        <v>236</v>
      </c>
      <c r="R7" s="89" t="s">
        <v>259</v>
      </c>
      <c r="S7" s="86" t="s">
        <v>272</v>
      </c>
      <c r="T7" s="86" t="s">
        <v>282</v>
      </c>
      <c r="U7" s="89" t="s">
        <v>298</v>
      </c>
      <c r="V7" s="89" t="s">
        <v>298</v>
      </c>
      <c r="W7" s="88">
        <v>43552.87126157407</v>
      </c>
      <c r="X7" s="89" t="s">
        <v>318</v>
      </c>
      <c r="Y7" s="86"/>
      <c r="Z7" s="86"/>
      <c r="AA7" s="92" t="s">
        <v>346</v>
      </c>
      <c r="AB7" s="86"/>
      <c r="AC7" s="86" t="b">
        <v>0</v>
      </c>
      <c r="AD7" s="86">
        <v>3</v>
      </c>
      <c r="AE7" s="92" t="s">
        <v>372</v>
      </c>
      <c r="AF7" s="86" t="b">
        <v>0</v>
      </c>
      <c r="AG7" s="86" t="s">
        <v>378</v>
      </c>
      <c r="AH7" s="86"/>
      <c r="AI7" s="92" t="s">
        <v>372</v>
      </c>
      <c r="AJ7" s="86" t="b">
        <v>0</v>
      </c>
      <c r="AK7" s="86">
        <v>3</v>
      </c>
      <c r="AL7" s="92" t="s">
        <v>372</v>
      </c>
      <c r="AM7" s="86" t="s">
        <v>380</v>
      </c>
      <c r="AN7" s="86" t="b">
        <v>0</v>
      </c>
      <c r="AO7" s="92" t="s">
        <v>346</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2</v>
      </c>
      <c r="BD7" s="51"/>
      <c r="BE7" s="52"/>
      <c r="BF7" s="51"/>
      <c r="BG7" s="52"/>
      <c r="BH7" s="51"/>
      <c r="BI7" s="52"/>
      <c r="BJ7" s="51"/>
      <c r="BK7" s="52"/>
      <c r="BL7" s="51"/>
    </row>
    <row r="8" spans="1:64" ht="45">
      <c r="A8" s="84" t="s">
        <v>214</v>
      </c>
      <c r="B8" s="84" t="s">
        <v>223</v>
      </c>
      <c r="C8" s="53" t="s">
        <v>879</v>
      </c>
      <c r="D8" s="54">
        <v>3</v>
      </c>
      <c r="E8" s="65" t="s">
        <v>132</v>
      </c>
      <c r="F8" s="55">
        <v>35</v>
      </c>
      <c r="G8" s="53"/>
      <c r="H8" s="57"/>
      <c r="I8" s="56"/>
      <c r="J8" s="56"/>
      <c r="K8" s="36" t="s">
        <v>65</v>
      </c>
      <c r="L8" s="83">
        <v>8</v>
      </c>
      <c r="M8" s="83"/>
      <c r="N8" s="63"/>
      <c r="O8" s="86" t="s">
        <v>233</v>
      </c>
      <c r="P8" s="88">
        <v>43552.87126157407</v>
      </c>
      <c r="Q8" s="86" t="s">
        <v>236</v>
      </c>
      <c r="R8" s="89" t="s">
        <v>259</v>
      </c>
      <c r="S8" s="86" t="s">
        <v>272</v>
      </c>
      <c r="T8" s="86" t="s">
        <v>282</v>
      </c>
      <c r="U8" s="89" t="s">
        <v>298</v>
      </c>
      <c r="V8" s="89" t="s">
        <v>298</v>
      </c>
      <c r="W8" s="88">
        <v>43552.87126157407</v>
      </c>
      <c r="X8" s="89" t="s">
        <v>318</v>
      </c>
      <c r="Y8" s="86"/>
      <c r="Z8" s="86"/>
      <c r="AA8" s="92" t="s">
        <v>346</v>
      </c>
      <c r="AB8" s="86"/>
      <c r="AC8" s="86" t="b">
        <v>0</v>
      </c>
      <c r="AD8" s="86">
        <v>3</v>
      </c>
      <c r="AE8" s="92" t="s">
        <v>372</v>
      </c>
      <c r="AF8" s="86" t="b">
        <v>0</v>
      </c>
      <c r="AG8" s="86" t="s">
        <v>378</v>
      </c>
      <c r="AH8" s="86"/>
      <c r="AI8" s="92" t="s">
        <v>372</v>
      </c>
      <c r="AJ8" s="86" t="b">
        <v>0</v>
      </c>
      <c r="AK8" s="86">
        <v>3</v>
      </c>
      <c r="AL8" s="92" t="s">
        <v>372</v>
      </c>
      <c r="AM8" s="86" t="s">
        <v>380</v>
      </c>
      <c r="AN8" s="86" t="b">
        <v>0</v>
      </c>
      <c r="AO8" s="92" t="s">
        <v>346</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3</v>
      </c>
      <c r="BE8" s="52">
        <v>8.333333333333334</v>
      </c>
      <c r="BF8" s="51">
        <v>0</v>
      </c>
      <c r="BG8" s="52">
        <v>0</v>
      </c>
      <c r="BH8" s="51">
        <v>0</v>
      </c>
      <c r="BI8" s="52">
        <v>0</v>
      </c>
      <c r="BJ8" s="51">
        <v>33</v>
      </c>
      <c r="BK8" s="52">
        <v>91.66666666666667</v>
      </c>
      <c r="BL8" s="51">
        <v>36</v>
      </c>
    </row>
    <row r="9" spans="1:64" ht="45">
      <c r="A9" s="84" t="s">
        <v>214</v>
      </c>
      <c r="B9" s="84" t="s">
        <v>221</v>
      </c>
      <c r="C9" s="53" t="s">
        <v>879</v>
      </c>
      <c r="D9" s="54">
        <v>3</v>
      </c>
      <c r="E9" s="65" t="s">
        <v>132</v>
      </c>
      <c r="F9" s="55">
        <v>35</v>
      </c>
      <c r="G9" s="53"/>
      <c r="H9" s="57"/>
      <c r="I9" s="56"/>
      <c r="J9" s="56"/>
      <c r="K9" s="36" t="s">
        <v>65</v>
      </c>
      <c r="L9" s="83">
        <v>9</v>
      </c>
      <c r="M9" s="83"/>
      <c r="N9" s="63"/>
      <c r="O9" s="86" t="s">
        <v>233</v>
      </c>
      <c r="P9" s="88">
        <v>43552.87126157407</v>
      </c>
      <c r="Q9" s="86" t="s">
        <v>236</v>
      </c>
      <c r="R9" s="89" t="s">
        <v>259</v>
      </c>
      <c r="S9" s="86" t="s">
        <v>272</v>
      </c>
      <c r="T9" s="86" t="s">
        <v>282</v>
      </c>
      <c r="U9" s="89" t="s">
        <v>298</v>
      </c>
      <c r="V9" s="89" t="s">
        <v>298</v>
      </c>
      <c r="W9" s="88">
        <v>43552.87126157407</v>
      </c>
      <c r="X9" s="89" t="s">
        <v>318</v>
      </c>
      <c r="Y9" s="86"/>
      <c r="Z9" s="86"/>
      <c r="AA9" s="92" t="s">
        <v>346</v>
      </c>
      <c r="AB9" s="86"/>
      <c r="AC9" s="86" t="b">
        <v>0</v>
      </c>
      <c r="AD9" s="86">
        <v>3</v>
      </c>
      <c r="AE9" s="92" t="s">
        <v>372</v>
      </c>
      <c r="AF9" s="86" t="b">
        <v>0</v>
      </c>
      <c r="AG9" s="86" t="s">
        <v>378</v>
      </c>
      <c r="AH9" s="86"/>
      <c r="AI9" s="92" t="s">
        <v>372</v>
      </c>
      <c r="AJ9" s="86" t="b">
        <v>0</v>
      </c>
      <c r="AK9" s="86">
        <v>3</v>
      </c>
      <c r="AL9" s="92" t="s">
        <v>372</v>
      </c>
      <c r="AM9" s="86" t="s">
        <v>380</v>
      </c>
      <c r="AN9" s="86" t="b">
        <v>0</v>
      </c>
      <c r="AO9" s="92" t="s">
        <v>346</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c r="BE9" s="52"/>
      <c r="BF9" s="51"/>
      <c r="BG9" s="52"/>
      <c r="BH9" s="51"/>
      <c r="BI9" s="52"/>
      <c r="BJ9" s="51"/>
      <c r="BK9" s="52"/>
      <c r="BL9" s="51"/>
    </row>
    <row r="10" spans="1:64" ht="45">
      <c r="A10" s="84" t="s">
        <v>215</v>
      </c>
      <c r="B10" s="84" t="s">
        <v>214</v>
      </c>
      <c r="C10" s="53" t="s">
        <v>879</v>
      </c>
      <c r="D10" s="54">
        <v>3</v>
      </c>
      <c r="E10" s="65" t="s">
        <v>132</v>
      </c>
      <c r="F10" s="55">
        <v>35</v>
      </c>
      <c r="G10" s="53"/>
      <c r="H10" s="57"/>
      <c r="I10" s="56"/>
      <c r="J10" s="56"/>
      <c r="K10" s="36" t="s">
        <v>65</v>
      </c>
      <c r="L10" s="83">
        <v>10</v>
      </c>
      <c r="M10" s="83"/>
      <c r="N10" s="63"/>
      <c r="O10" s="86" t="s">
        <v>233</v>
      </c>
      <c r="P10" s="88">
        <v>43558.78873842592</v>
      </c>
      <c r="Q10" s="86" t="s">
        <v>235</v>
      </c>
      <c r="R10" s="86"/>
      <c r="S10" s="86"/>
      <c r="T10" s="86"/>
      <c r="U10" s="86"/>
      <c r="V10" s="89" t="s">
        <v>310</v>
      </c>
      <c r="W10" s="88">
        <v>43558.78873842592</v>
      </c>
      <c r="X10" s="89" t="s">
        <v>319</v>
      </c>
      <c r="Y10" s="86"/>
      <c r="Z10" s="86"/>
      <c r="AA10" s="92" t="s">
        <v>347</v>
      </c>
      <c r="AB10" s="86"/>
      <c r="AC10" s="86" t="b">
        <v>0</v>
      </c>
      <c r="AD10" s="86">
        <v>0</v>
      </c>
      <c r="AE10" s="92" t="s">
        <v>372</v>
      </c>
      <c r="AF10" s="86" t="b">
        <v>0</v>
      </c>
      <c r="AG10" s="86" t="s">
        <v>378</v>
      </c>
      <c r="AH10" s="86"/>
      <c r="AI10" s="92" t="s">
        <v>372</v>
      </c>
      <c r="AJ10" s="86" t="b">
        <v>0</v>
      </c>
      <c r="AK10" s="86">
        <v>3</v>
      </c>
      <c r="AL10" s="92" t="s">
        <v>346</v>
      </c>
      <c r="AM10" s="86" t="s">
        <v>382</v>
      </c>
      <c r="AN10" s="86" t="b">
        <v>0</v>
      </c>
      <c r="AO10" s="92" t="s">
        <v>346</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c r="BE10" s="52"/>
      <c r="BF10" s="51"/>
      <c r="BG10" s="52"/>
      <c r="BH10" s="51"/>
      <c r="BI10" s="52"/>
      <c r="BJ10" s="51"/>
      <c r="BK10" s="52"/>
      <c r="BL10" s="51"/>
    </row>
    <row r="11" spans="1:64" ht="45">
      <c r="A11" s="84" t="s">
        <v>215</v>
      </c>
      <c r="B11" s="84" t="s">
        <v>221</v>
      </c>
      <c r="C11" s="53" t="s">
        <v>879</v>
      </c>
      <c r="D11" s="54">
        <v>3</v>
      </c>
      <c r="E11" s="65" t="s">
        <v>132</v>
      </c>
      <c r="F11" s="55">
        <v>35</v>
      </c>
      <c r="G11" s="53"/>
      <c r="H11" s="57"/>
      <c r="I11" s="56"/>
      <c r="J11" s="56"/>
      <c r="K11" s="36" t="s">
        <v>65</v>
      </c>
      <c r="L11" s="83">
        <v>11</v>
      </c>
      <c r="M11" s="83"/>
      <c r="N11" s="63"/>
      <c r="O11" s="86" t="s">
        <v>233</v>
      </c>
      <c r="P11" s="88">
        <v>43558.78873842592</v>
      </c>
      <c r="Q11" s="86" t="s">
        <v>235</v>
      </c>
      <c r="R11" s="86"/>
      <c r="S11" s="86"/>
      <c r="T11" s="86"/>
      <c r="U11" s="86"/>
      <c r="V11" s="89" t="s">
        <v>310</v>
      </c>
      <c r="W11" s="88">
        <v>43558.78873842592</v>
      </c>
      <c r="X11" s="89" t="s">
        <v>319</v>
      </c>
      <c r="Y11" s="86"/>
      <c r="Z11" s="86"/>
      <c r="AA11" s="92" t="s">
        <v>347</v>
      </c>
      <c r="AB11" s="86"/>
      <c r="AC11" s="86" t="b">
        <v>0</v>
      </c>
      <c r="AD11" s="86">
        <v>0</v>
      </c>
      <c r="AE11" s="92" t="s">
        <v>372</v>
      </c>
      <c r="AF11" s="86" t="b">
        <v>0</v>
      </c>
      <c r="AG11" s="86" t="s">
        <v>378</v>
      </c>
      <c r="AH11" s="86"/>
      <c r="AI11" s="92" t="s">
        <v>372</v>
      </c>
      <c r="AJ11" s="86" t="b">
        <v>0</v>
      </c>
      <c r="AK11" s="86">
        <v>3</v>
      </c>
      <c r="AL11" s="92" t="s">
        <v>346</v>
      </c>
      <c r="AM11" s="86" t="s">
        <v>382</v>
      </c>
      <c r="AN11" s="86" t="b">
        <v>0</v>
      </c>
      <c r="AO11" s="92" t="s">
        <v>346</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2</v>
      </c>
      <c r="BE11" s="52">
        <v>8.333333333333334</v>
      </c>
      <c r="BF11" s="51">
        <v>0</v>
      </c>
      <c r="BG11" s="52">
        <v>0</v>
      </c>
      <c r="BH11" s="51">
        <v>0</v>
      </c>
      <c r="BI11" s="52">
        <v>0</v>
      </c>
      <c r="BJ11" s="51">
        <v>22</v>
      </c>
      <c r="BK11" s="52">
        <v>91.66666666666667</v>
      </c>
      <c r="BL11" s="51">
        <v>24</v>
      </c>
    </row>
    <row r="12" spans="1:64" ht="45">
      <c r="A12" s="84" t="s">
        <v>216</v>
      </c>
      <c r="B12" s="84" t="s">
        <v>224</v>
      </c>
      <c r="C12" s="53" t="s">
        <v>879</v>
      </c>
      <c r="D12" s="54">
        <v>3</v>
      </c>
      <c r="E12" s="65" t="s">
        <v>132</v>
      </c>
      <c r="F12" s="55">
        <v>35</v>
      </c>
      <c r="G12" s="53"/>
      <c r="H12" s="57"/>
      <c r="I12" s="56"/>
      <c r="J12" s="56"/>
      <c r="K12" s="36" t="s">
        <v>65</v>
      </c>
      <c r="L12" s="83">
        <v>12</v>
      </c>
      <c r="M12" s="83"/>
      <c r="N12" s="63"/>
      <c r="O12" s="86" t="s">
        <v>233</v>
      </c>
      <c r="P12" s="88">
        <v>43572.71328703704</v>
      </c>
      <c r="Q12" s="86" t="s">
        <v>237</v>
      </c>
      <c r="R12" s="86"/>
      <c r="S12" s="86"/>
      <c r="T12" s="86" t="s">
        <v>283</v>
      </c>
      <c r="U12" s="86"/>
      <c r="V12" s="89" t="s">
        <v>311</v>
      </c>
      <c r="W12" s="88">
        <v>43572.71328703704</v>
      </c>
      <c r="X12" s="89" t="s">
        <v>320</v>
      </c>
      <c r="Y12" s="86"/>
      <c r="Z12" s="86"/>
      <c r="AA12" s="92" t="s">
        <v>348</v>
      </c>
      <c r="AB12" s="86"/>
      <c r="AC12" s="86" t="b">
        <v>0</v>
      </c>
      <c r="AD12" s="86">
        <v>0</v>
      </c>
      <c r="AE12" s="92" t="s">
        <v>372</v>
      </c>
      <c r="AF12" s="86" t="b">
        <v>0</v>
      </c>
      <c r="AG12" s="86" t="s">
        <v>378</v>
      </c>
      <c r="AH12" s="86"/>
      <c r="AI12" s="92" t="s">
        <v>372</v>
      </c>
      <c r="AJ12" s="86" t="b">
        <v>0</v>
      </c>
      <c r="AK12" s="86">
        <v>3</v>
      </c>
      <c r="AL12" s="92" t="s">
        <v>353</v>
      </c>
      <c r="AM12" s="86" t="s">
        <v>383</v>
      </c>
      <c r="AN12" s="86" t="b">
        <v>0</v>
      </c>
      <c r="AO12" s="92" t="s">
        <v>353</v>
      </c>
      <c r="AP12" s="86" t="s">
        <v>176</v>
      </c>
      <c r="AQ12" s="86">
        <v>0</v>
      </c>
      <c r="AR12" s="86">
        <v>0</v>
      </c>
      <c r="AS12" s="86"/>
      <c r="AT12" s="86"/>
      <c r="AU12" s="86"/>
      <c r="AV12" s="86"/>
      <c r="AW12" s="86"/>
      <c r="AX12" s="86"/>
      <c r="AY12" s="86"/>
      <c r="AZ12" s="86"/>
      <c r="BA12">
        <v>1</v>
      </c>
      <c r="BB12" s="85" t="str">
        <f>REPLACE(INDEX(GroupVertices[Group],MATCH(Edges[[#This Row],[Vertex 1]],GroupVertices[Vertex],0)),1,1,"")</f>
        <v>2</v>
      </c>
      <c r="BC12" s="85" t="str">
        <f>REPLACE(INDEX(GroupVertices[Group],MATCH(Edges[[#This Row],[Vertex 2]],GroupVertices[Vertex],0)),1,1,"")</f>
        <v>2</v>
      </c>
      <c r="BD12" s="51">
        <v>2</v>
      </c>
      <c r="BE12" s="52">
        <v>8.695652173913043</v>
      </c>
      <c r="BF12" s="51">
        <v>0</v>
      </c>
      <c r="BG12" s="52">
        <v>0</v>
      </c>
      <c r="BH12" s="51">
        <v>0</v>
      </c>
      <c r="BI12" s="52">
        <v>0</v>
      </c>
      <c r="BJ12" s="51">
        <v>21</v>
      </c>
      <c r="BK12" s="52">
        <v>91.30434782608695</v>
      </c>
      <c r="BL12" s="51">
        <v>23</v>
      </c>
    </row>
    <row r="13" spans="1:64" ht="45">
      <c r="A13" s="84" t="s">
        <v>216</v>
      </c>
      <c r="B13" s="84" t="s">
        <v>220</v>
      </c>
      <c r="C13" s="53" t="s">
        <v>879</v>
      </c>
      <c r="D13" s="54">
        <v>3</v>
      </c>
      <c r="E13" s="65" t="s">
        <v>132</v>
      </c>
      <c r="F13" s="55">
        <v>35</v>
      </c>
      <c r="G13" s="53"/>
      <c r="H13" s="57"/>
      <c r="I13" s="56"/>
      <c r="J13" s="56"/>
      <c r="K13" s="36" t="s">
        <v>65</v>
      </c>
      <c r="L13" s="83">
        <v>13</v>
      </c>
      <c r="M13" s="83"/>
      <c r="N13" s="63"/>
      <c r="O13" s="86" t="s">
        <v>233</v>
      </c>
      <c r="P13" s="88">
        <v>43572.71328703704</v>
      </c>
      <c r="Q13" s="86" t="s">
        <v>237</v>
      </c>
      <c r="R13" s="86"/>
      <c r="S13" s="86"/>
      <c r="T13" s="86" t="s">
        <v>283</v>
      </c>
      <c r="U13" s="86"/>
      <c r="V13" s="89" t="s">
        <v>311</v>
      </c>
      <c r="W13" s="88">
        <v>43572.71328703704</v>
      </c>
      <c r="X13" s="89" t="s">
        <v>320</v>
      </c>
      <c r="Y13" s="86"/>
      <c r="Z13" s="86"/>
      <c r="AA13" s="92" t="s">
        <v>348</v>
      </c>
      <c r="AB13" s="86"/>
      <c r="AC13" s="86" t="b">
        <v>0</v>
      </c>
      <c r="AD13" s="86">
        <v>0</v>
      </c>
      <c r="AE13" s="92" t="s">
        <v>372</v>
      </c>
      <c r="AF13" s="86" t="b">
        <v>0</v>
      </c>
      <c r="AG13" s="86" t="s">
        <v>378</v>
      </c>
      <c r="AH13" s="86"/>
      <c r="AI13" s="92" t="s">
        <v>372</v>
      </c>
      <c r="AJ13" s="86" t="b">
        <v>0</v>
      </c>
      <c r="AK13" s="86">
        <v>3</v>
      </c>
      <c r="AL13" s="92" t="s">
        <v>353</v>
      </c>
      <c r="AM13" s="86" t="s">
        <v>383</v>
      </c>
      <c r="AN13" s="86" t="b">
        <v>0</v>
      </c>
      <c r="AO13" s="92" t="s">
        <v>353</v>
      </c>
      <c r="AP13" s="86" t="s">
        <v>176</v>
      </c>
      <c r="AQ13" s="86">
        <v>0</v>
      </c>
      <c r="AR13" s="86">
        <v>0</v>
      </c>
      <c r="AS13" s="86"/>
      <c r="AT13" s="86"/>
      <c r="AU13" s="86"/>
      <c r="AV13" s="86"/>
      <c r="AW13" s="86"/>
      <c r="AX13" s="86"/>
      <c r="AY13" s="86"/>
      <c r="AZ13" s="86"/>
      <c r="BA13">
        <v>1</v>
      </c>
      <c r="BB13" s="85" t="str">
        <f>REPLACE(INDEX(GroupVertices[Group],MATCH(Edges[[#This Row],[Vertex 1]],GroupVertices[Vertex],0)),1,1,"")</f>
        <v>2</v>
      </c>
      <c r="BC13" s="85" t="str">
        <f>REPLACE(INDEX(GroupVertices[Group],MATCH(Edges[[#This Row],[Vertex 2]],GroupVertices[Vertex],0)),1,1,"")</f>
        <v>2</v>
      </c>
      <c r="BD13" s="51"/>
      <c r="BE13" s="52"/>
      <c r="BF13" s="51"/>
      <c r="BG13" s="52"/>
      <c r="BH13" s="51"/>
      <c r="BI13" s="52"/>
      <c r="BJ13" s="51"/>
      <c r="BK13" s="52"/>
      <c r="BL13" s="51"/>
    </row>
    <row r="14" spans="1:64" ht="45">
      <c r="A14" s="84" t="s">
        <v>217</v>
      </c>
      <c r="B14" s="84" t="s">
        <v>218</v>
      </c>
      <c r="C14" s="53" t="s">
        <v>879</v>
      </c>
      <c r="D14" s="54">
        <v>3</v>
      </c>
      <c r="E14" s="65" t="s">
        <v>132</v>
      </c>
      <c r="F14" s="55">
        <v>35</v>
      </c>
      <c r="G14" s="53"/>
      <c r="H14" s="57"/>
      <c r="I14" s="56"/>
      <c r="J14" s="56"/>
      <c r="K14" s="36" t="s">
        <v>66</v>
      </c>
      <c r="L14" s="83">
        <v>14</v>
      </c>
      <c r="M14" s="83"/>
      <c r="N14" s="63"/>
      <c r="O14" s="86" t="s">
        <v>233</v>
      </c>
      <c r="P14" s="88">
        <v>43572.71192129629</v>
      </c>
      <c r="Q14" s="86" t="s">
        <v>238</v>
      </c>
      <c r="R14" s="89" t="s">
        <v>260</v>
      </c>
      <c r="S14" s="86" t="s">
        <v>273</v>
      </c>
      <c r="T14" s="86" t="s">
        <v>284</v>
      </c>
      <c r="U14" s="86" t="s">
        <v>299</v>
      </c>
      <c r="V14" s="86" t="s">
        <v>299</v>
      </c>
      <c r="W14" s="88">
        <v>43572.71192129629</v>
      </c>
      <c r="X14" s="89" t="s">
        <v>321</v>
      </c>
      <c r="Y14" s="86"/>
      <c r="Z14" s="86"/>
      <c r="AA14" s="92" t="s">
        <v>349</v>
      </c>
      <c r="AB14" s="86"/>
      <c r="AC14" s="86" t="b">
        <v>0</v>
      </c>
      <c r="AD14" s="86">
        <v>1</v>
      </c>
      <c r="AE14" s="92" t="s">
        <v>372</v>
      </c>
      <c r="AF14" s="86" t="b">
        <v>0</v>
      </c>
      <c r="AG14" s="86" t="s">
        <v>378</v>
      </c>
      <c r="AH14" s="86"/>
      <c r="AI14" s="92" t="s">
        <v>372</v>
      </c>
      <c r="AJ14" s="86" t="b">
        <v>0</v>
      </c>
      <c r="AK14" s="86">
        <v>1</v>
      </c>
      <c r="AL14" s="92" t="s">
        <v>372</v>
      </c>
      <c r="AM14" s="86" t="s">
        <v>384</v>
      </c>
      <c r="AN14" s="86" t="b">
        <v>0</v>
      </c>
      <c r="AO14" s="92" t="s">
        <v>349</v>
      </c>
      <c r="AP14" s="86" t="s">
        <v>176</v>
      </c>
      <c r="AQ14" s="86">
        <v>0</v>
      </c>
      <c r="AR14" s="86">
        <v>0</v>
      </c>
      <c r="AS14" s="86"/>
      <c r="AT14" s="86"/>
      <c r="AU14" s="86"/>
      <c r="AV14" s="86"/>
      <c r="AW14" s="86"/>
      <c r="AX14" s="86"/>
      <c r="AY14" s="86"/>
      <c r="AZ14" s="86"/>
      <c r="BA14">
        <v>1</v>
      </c>
      <c r="BB14" s="85" t="str">
        <f>REPLACE(INDEX(GroupVertices[Group],MATCH(Edges[[#This Row],[Vertex 1]],GroupVertices[Vertex],0)),1,1,"")</f>
        <v>2</v>
      </c>
      <c r="BC14" s="85" t="str">
        <f>REPLACE(INDEX(GroupVertices[Group],MATCH(Edges[[#This Row],[Vertex 2]],GroupVertices[Vertex],0)),1,1,"")</f>
        <v>2</v>
      </c>
      <c r="BD14" s="51"/>
      <c r="BE14" s="52"/>
      <c r="BF14" s="51"/>
      <c r="BG14" s="52"/>
      <c r="BH14" s="51"/>
      <c r="BI14" s="52"/>
      <c r="BJ14" s="51"/>
      <c r="BK14" s="52"/>
      <c r="BL14" s="51"/>
    </row>
    <row r="15" spans="1:64" ht="45">
      <c r="A15" s="84" t="s">
        <v>217</v>
      </c>
      <c r="B15" s="84" t="s">
        <v>221</v>
      </c>
      <c r="C15" s="53" t="s">
        <v>879</v>
      </c>
      <c r="D15" s="54">
        <v>3</v>
      </c>
      <c r="E15" s="65" t="s">
        <v>132</v>
      </c>
      <c r="F15" s="55">
        <v>35</v>
      </c>
      <c r="G15" s="53"/>
      <c r="H15" s="57"/>
      <c r="I15" s="56"/>
      <c r="J15" s="56"/>
      <c r="K15" s="36" t="s">
        <v>65</v>
      </c>
      <c r="L15" s="83">
        <v>15</v>
      </c>
      <c r="M15" s="83"/>
      <c r="N15" s="63"/>
      <c r="O15" s="86" t="s">
        <v>233</v>
      </c>
      <c r="P15" s="88">
        <v>43572.71192129629</v>
      </c>
      <c r="Q15" s="86" t="s">
        <v>238</v>
      </c>
      <c r="R15" s="89" t="s">
        <v>260</v>
      </c>
      <c r="S15" s="86" t="s">
        <v>273</v>
      </c>
      <c r="T15" s="86" t="s">
        <v>284</v>
      </c>
      <c r="U15" s="86" t="s">
        <v>299</v>
      </c>
      <c r="V15" s="86" t="s">
        <v>299</v>
      </c>
      <c r="W15" s="88">
        <v>43572.71192129629</v>
      </c>
      <c r="X15" s="89" t="s">
        <v>321</v>
      </c>
      <c r="Y15" s="86"/>
      <c r="Z15" s="86"/>
      <c r="AA15" s="92" t="s">
        <v>349</v>
      </c>
      <c r="AB15" s="86"/>
      <c r="AC15" s="86" t="b">
        <v>0</v>
      </c>
      <c r="AD15" s="86">
        <v>1</v>
      </c>
      <c r="AE15" s="92" t="s">
        <v>372</v>
      </c>
      <c r="AF15" s="86" t="b">
        <v>0</v>
      </c>
      <c r="AG15" s="86" t="s">
        <v>378</v>
      </c>
      <c r="AH15" s="86"/>
      <c r="AI15" s="92" t="s">
        <v>372</v>
      </c>
      <c r="AJ15" s="86" t="b">
        <v>0</v>
      </c>
      <c r="AK15" s="86">
        <v>1</v>
      </c>
      <c r="AL15" s="92" t="s">
        <v>372</v>
      </c>
      <c r="AM15" s="86" t="s">
        <v>384</v>
      </c>
      <c r="AN15" s="86" t="b">
        <v>0</v>
      </c>
      <c r="AO15" s="92" t="s">
        <v>349</v>
      </c>
      <c r="AP15" s="86" t="s">
        <v>176</v>
      </c>
      <c r="AQ15" s="86">
        <v>0</v>
      </c>
      <c r="AR15" s="86">
        <v>0</v>
      </c>
      <c r="AS15" s="86"/>
      <c r="AT15" s="86"/>
      <c r="AU15" s="86"/>
      <c r="AV15" s="86"/>
      <c r="AW15" s="86"/>
      <c r="AX15" s="86"/>
      <c r="AY15" s="86"/>
      <c r="AZ15" s="86"/>
      <c r="BA15">
        <v>1</v>
      </c>
      <c r="BB15" s="85" t="str">
        <f>REPLACE(INDEX(GroupVertices[Group],MATCH(Edges[[#This Row],[Vertex 1]],GroupVertices[Vertex],0)),1,1,"")</f>
        <v>2</v>
      </c>
      <c r="BC15" s="85" t="str">
        <f>REPLACE(INDEX(GroupVertices[Group],MATCH(Edges[[#This Row],[Vertex 2]],GroupVertices[Vertex],0)),1,1,"")</f>
        <v>1</v>
      </c>
      <c r="BD15" s="51"/>
      <c r="BE15" s="52"/>
      <c r="BF15" s="51"/>
      <c r="BG15" s="52"/>
      <c r="BH15" s="51"/>
      <c r="BI15" s="52"/>
      <c r="BJ15" s="51"/>
      <c r="BK15" s="52"/>
      <c r="BL15" s="51"/>
    </row>
    <row r="16" spans="1:64" ht="45">
      <c r="A16" s="84" t="s">
        <v>217</v>
      </c>
      <c r="B16" s="84" t="s">
        <v>225</v>
      </c>
      <c r="C16" s="53" t="s">
        <v>879</v>
      </c>
      <c r="D16" s="54">
        <v>3</v>
      </c>
      <c r="E16" s="65" t="s">
        <v>132</v>
      </c>
      <c r="F16" s="55">
        <v>35</v>
      </c>
      <c r="G16" s="53"/>
      <c r="H16" s="57"/>
      <c r="I16" s="56"/>
      <c r="J16" s="56"/>
      <c r="K16" s="36" t="s">
        <v>65</v>
      </c>
      <c r="L16" s="83">
        <v>16</v>
      </c>
      <c r="M16" s="83"/>
      <c r="N16" s="63"/>
      <c r="O16" s="86" t="s">
        <v>233</v>
      </c>
      <c r="P16" s="88">
        <v>43572.71192129629</v>
      </c>
      <c r="Q16" s="86" t="s">
        <v>238</v>
      </c>
      <c r="R16" s="89" t="s">
        <v>260</v>
      </c>
      <c r="S16" s="86" t="s">
        <v>273</v>
      </c>
      <c r="T16" s="86" t="s">
        <v>284</v>
      </c>
      <c r="U16" s="86" t="s">
        <v>299</v>
      </c>
      <c r="V16" s="86" t="s">
        <v>299</v>
      </c>
      <c r="W16" s="88">
        <v>43572.71192129629</v>
      </c>
      <c r="X16" s="89" t="s">
        <v>321</v>
      </c>
      <c r="Y16" s="86"/>
      <c r="Z16" s="86"/>
      <c r="AA16" s="92" t="s">
        <v>349</v>
      </c>
      <c r="AB16" s="86"/>
      <c r="AC16" s="86" t="b">
        <v>0</v>
      </c>
      <c r="AD16" s="86">
        <v>1</v>
      </c>
      <c r="AE16" s="92" t="s">
        <v>372</v>
      </c>
      <c r="AF16" s="86" t="b">
        <v>0</v>
      </c>
      <c r="AG16" s="86" t="s">
        <v>378</v>
      </c>
      <c r="AH16" s="86"/>
      <c r="AI16" s="92" t="s">
        <v>372</v>
      </c>
      <c r="AJ16" s="86" t="b">
        <v>0</v>
      </c>
      <c r="AK16" s="86">
        <v>1</v>
      </c>
      <c r="AL16" s="92" t="s">
        <v>372</v>
      </c>
      <c r="AM16" s="86" t="s">
        <v>384</v>
      </c>
      <c r="AN16" s="86" t="b">
        <v>0</v>
      </c>
      <c r="AO16" s="92" t="s">
        <v>349</v>
      </c>
      <c r="AP16" s="86" t="s">
        <v>176</v>
      </c>
      <c r="AQ16" s="86">
        <v>0</v>
      </c>
      <c r="AR16" s="86">
        <v>0</v>
      </c>
      <c r="AS16" s="86"/>
      <c r="AT16" s="86"/>
      <c r="AU16" s="86"/>
      <c r="AV16" s="86"/>
      <c r="AW16" s="86"/>
      <c r="AX16" s="86"/>
      <c r="AY16" s="86"/>
      <c r="AZ16" s="86"/>
      <c r="BA16">
        <v>1</v>
      </c>
      <c r="BB16" s="85" t="str">
        <f>REPLACE(INDEX(GroupVertices[Group],MATCH(Edges[[#This Row],[Vertex 1]],GroupVertices[Vertex],0)),1,1,"")</f>
        <v>2</v>
      </c>
      <c r="BC16" s="85" t="str">
        <f>REPLACE(INDEX(GroupVertices[Group],MATCH(Edges[[#This Row],[Vertex 2]],GroupVertices[Vertex],0)),1,1,"")</f>
        <v>2</v>
      </c>
      <c r="BD16" s="51"/>
      <c r="BE16" s="52"/>
      <c r="BF16" s="51"/>
      <c r="BG16" s="52"/>
      <c r="BH16" s="51"/>
      <c r="BI16" s="52"/>
      <c r="BJ16" s="51"/>
      <c r="BK16" s="52"/>
      <c r="BL16" s="51"/>
    </row>
    <row r="17" spans="1:64" ht="45">
      <c r="A17" s="84" t="s">
        <v>217</v>
      </c>
      <c r="B17" s="84" t="s">
        <v>226</v>
      </c>
      <c r="C17" s="53" t="s">
        <v>879</v>
      </c>
      <c r="D17" s="54">
        <v>3</v>
      </c>
      <c r="E17" s="65" t="s">
        <v>132</v>
      </c>
      <c r="F17" s="55">
        <v>35</v>
      </c>
      <c r="G17" s="53"/>
      <c r="H17" s="57"/>
      <c r="I17" s="56"/>
      <c r="J17" s="56"/>
      <c r="K17" s="36" t="s">
        <v>65</v>
      </c>
      <c r="L17" s="83">
        <v>17</v>
      </c>
      <c r="M17" s="83"/>
      <c r="N17" s="63"/>
      <c r="O17" s="86" t="s">
        <v>233</v>
      </c>
      <c r="P17" s="88">
        <v>43572.71192129629</v>
      </c>
      <c r="Q17" s="86" t="s">
        <v>238</v>
      </c>
      <c r="R17" s="89" t="s">
        <v>260</v>
      </c>
      <c r="S17" s="86" t="s">
        <v>273</v>
      </c>
      <c r="T17" s="86" t="s">
        <v>284</v>
      </c>
      <c r="U17" s="86" t="s">
        <v>299</v>
      </c>
      <c r="V17" s="86" t="s">
        <v>299</v>
      </c>
      <c r="W17" s="88">
        <v>43572.71192129629</v>
      </c>
      <c r="X17" s="89" t="s">
        <v>321</v>
      </c>
      <c r="Y17" s="86"/>
      <c r="Z17" s="86"/>
      <c r="AA17" s="92" t="s">
        <v>349</v>
      </c>
      <c r="AB17" s="86"/>
      <c r="AC17" s="86" t="b">
        <v>0</v>
      </c>
      <c r="AD17" s="86">
        <v>1</v>
      </c>
      <c r="AE17" s="92" t="s">
        <v>372</v>
      </c>
      <c r="AF17" s="86" t="b">
        <v>0</v>
      </c>
      <c r="AG17" s="86" t="s">
        <v>378</v>
      </c>
      <c r="AH17" s="86"/>
      <c r="AI17" s="92" t="s">
        <v>372</v>
      </c>
      <c r="AJ17" s="86" t="b">
        <v>0</v>
      </c>
      <c r="AK17" s="86">
        <v>1</v>
      </c>
      <c r="AL17" s="92" t="s">
        <v>372</v>
      </c>
      <c r="AM17" s="86" t="s">
        <v>384</v>
      </c>
      <c r="AN17" s="86" t="b">
        <v>0</v>
      </c>
      <c r="AO17" s="92" t="s">
        <v>349</v>
      </c>
      <c r="AP17" s="86" t="s">
        <v>176</v>
      </c>
      <c r="AQ17" s="86">
        <v>0</v>
      </c>
      <c r="AR17" s="86">
        <v>0</v>
      </c>
      <c r="AS17" s="86"/>
      <c r="AT17" s="86"/>
      <c r="AU17" s="86"/>
      <c r="AV17" s="86"/>
      <c r="AW17" s="86"/>
      <c r="AX17" s="86"/>
      <c r="AY17" s="86"/>
      <c r="AZ17" s="86"/>
      <c r="BA17">
        <v>1</v>
      </c>
      <c r="BB17" s="85" t="str">
        <f>REPLACE(INDEX(GroupVertices[Group],MATCH(Edges[[#This Row],[Vertex 1]],GroupVertices[Vertex],0)),1,1,"")</f>
        <v>2</v>
      </c>
      <c r="BC17" s="85" t="str">
        <f>REPLACE(INDEX(GroupVertices[Group],MATCH(Edges[[#This Row],[Vertex 2]],GroupVertices[Vertex],0)),1,1,"")</f>
        <v>2</v>
      </c>
      <c r="BD17" s="51">
        <v>2</v>
      </c>
      <c r="BE17" s="52">
        <v>6.896551724137931</v>
      </c>
      <c r="BF17" s="51">
        <v>0</v>
      </c>
      <c r="BG17" s="52">
        <v>0</v>
      </c>
      <c r="BH17" s="51">
        <v>0</v>
      </c>
      <c r="BI17" s="52">
        <v>0</v>
      </c>
      <c r="BJ17" s="51">
        <v>27</v>
      </c>
      <c r="BK17" s="52">
        <v>93.10344827586206</v>
      </c>
      <c r="BL17" s="51">
        <v>29</v>
      </c>
    </row>
    <row r="18" spans="1:64" ht="45">
      <c r="A18" s="84" t="s">
        <v>217</v>
      </c>
      <c r="B18" s="84" t="s">
        <v>224</v>
      </c>
      <c r="C18" s="53" t="s">
        <v>879</v>
      </c>
      <c r="D18" s="54">
        <v>3</v>
      </c>
      <c r="E18" s="65" t="s">
        <v>132</v>
      </c>
      <c r="F18" s="55">
        <v>35</v>
      </c>
      <c r="G18" s="53"/>
      <c r="H18" s="57"/>
      <c r="I18" s="56"/>
      <c r="J18" s="56"/>
      <c r="K18" s="36" t="s">
        <v>65</v>
      </c>
      <c r="L18" s="83">
        <v>18</v>
      </c>
      <c r="M18" s="83"/>
      <c r="N18" s="63"/>
      <c r="O18" s="86" t="s">
        <v>233</v>
      </c>
      <c r="P18" s="88">
        <v>43572.71192129629</v>
      </c>
      <c r="Q18" s="86" t="s">
        <v>238</v>
      </c>
      <c r="R18" s="89" t="s">
        <v>260</v>
      </c>
      <c r="S18" s="86" t="s">
        <v>273</v>
      </c>
      <c r="T18" s="86" t="s">
        <v>284</v>
      </c>
      <c r="U18" s="86" t="s">
        <v>299</v>
      </c>
      <c r="V18" s="86" t="s">
        <v>299</v>
      </c>
      <c r="W18" s="88">
        <v>43572.71192129629</v>
      </c>
      <c r="X18" s="89" t="s">
        <v>321</v>
      </c>
      <c r="Y18" s="86"/>
      <c r="Z18" s="86"/>
      <c r="AA18" s="92" t="s">
        <v>349</v>
      </c>
      <c r="AB18" s="86"/>
      <c r="AC18" s="86" t="b">
        <v>0</v>
      </c>
      <c r="AD18" s="86">
        <v>1</v>
      </c>
      <c r="AE18" s="92" t="s">
        <v>372</v>
      </c>
      <c r="AF18" s="86" t="b">
        <v>0</v>
      </c>
      <c r="AG18" s="86" t="s">
        <v>378</v>
      </c>
      <c r="AH18" s="86"/>
      <c r="AI18" s="92" t="s">
        <v>372</v>
      </c>
      <c r="AJ18" s="86" t="b">
        <v>0</v>
      </c>
      <c r="AK18" s="86">
        <v>1</v>
      </c>
      <c r="AL18" s="92" t="s">
        <v>372</v>
      </c>
      <c r="AM18" s="86" t="s">
        <v>384</v>
      </c>
      <c r="AN18" s="86" t="b">
        <v>0</v>
      </c>
      <c r="AO18" s="92" t="s">
        <v>349</v>
      </c>
      <c r="AP18" s="86" t="s">
        <v>176</v>
      </c>
      <c r="AQ18" s="86">
        <v>0</v>
      </c>
      <c r="AR18" s="86">
        <v>0</v>
      </c>
      <c r="AS18" s="86"/>
      <c r="AT18" s="86"/>
      <c r="AU18" s="86"/>
      <c r="AV18" s="86"/>
      <c r="AW18" s="86"/>
      <c r="AX18" s="86"/>
      <c r="AY18" s="86"/>
      <c r="AZ18" s="86"/>
      <c r="BA18">
        <v>1</v>
      </c>
      <c r="BB18" s="85" t="str">
        <f>REPLACE(INDEX(GroupVertices[Group],MATCH(Edges[[#This Row],[Vertex 1]],GroupVertices[Vertex],0)),1,1,"")</f>
        <v>2</v>
      </c>
      <c r="BC18" s="85" t="str">
        <f>REPLACE(INDEX(GroupVertices[Group],MATCH(Edges[[#This Row],[Vertex 2]],GroupVertices[Vertex],0)),1,1,"")</f>
        <v>2</v>
      </c>
      <c r="BD18" s="51"/>
      <c r="BE18" s="52"/>
      <c r="BF18" s="51"/>
      <c r="BG18" s="52"/>
      <c r="BH18" s="51"/>
      <c r="BI18" s="52"/>
      <c r="BJ18" s="51"/>
      <c r="BK18" s="52"/>
      <c r="BL18" s="51"/>
    </row>
    <row r="19" spans="1:64" ht="45">
      <c r="A19" s="84" t="s">
        <v>217</v>
      </c>
      <c r="B19" s="84" t="s">
        <v>220</v>
      </c>
      <c r="C19" s="53" t="s">
        <v>879</v>
      </c>
      <c r="D19" s="54">
        <v>3</v>
      </c>
      <c r="E19" s="65" t="s">
        <v>132</v>
      </c>
      <c r="F19" s="55">
        <v>35</v>
      </c>
      <c r="G19" s="53"/>
      <c r="H19" s="57"/>
      <c r="I19" s="56"/>
      <c r="J19" s="56"/>
      <c r="K19" s="36" t="s">
        <v>65</v>
      </c>
      <c r="L19" s="83">
        <v>19</v>
      </c>
      <c r="M19" s="83"/>
      <c r="N19" s="63"/>
      <c r="O19" s="86" t="s">
        <v>233</v>
      </c>
      <c r="P19" s="88">
        <v>43572.71192129629</v>
      </c>
      <c r="Q19" s="86" t="s">
        <v>238</v>
      </c>
      <c r="R19" s="89" t="s">
        <v>260</v>
      </c>
      <c r="S19" s="86" t="s">
        <v>273</v>
      </c>
      <c r="T19" s="86" t="s">
        <v>284</v>
      </c>
      <c r="U19" s="86" t="s">
        <v>299</v>
      </c>
      <c r="V19" s="86" t="s">
        <v>299</v>
      </c>
      <c r="W19" s="88">
        <v>43572.71192129629</v>
      </c>
      <c r="X19" s="89" t="s">
        <v>321</v>
      </c>
      <c r="Y19" s="86"/>
      <c r="Z19" s="86"/>
      <c r="AA19" s="92" t="s">
        <v>349</v>
      </c>
      <c r="AB19" s="86"/>
      <c r="AC19" s="86" t="b">
        <v>0</v>
      </c>
      <c r="AD19" s="86">
        <v>1</v>
      </c>
      <c r="AE19" s="92" t="s">
        <v>372</v>
      </c>
      <c r="AF19" s="86" t="b">
        <v>0</v>
      </c>
      <c r="AG19" s="86" t="s">
        <v>378</v>
      </c>
      <c r="AH19" s="86"/>
      <c r="AI19" s="92" t="s">
        <v>372</v>
      </c>
      <c r="AJ19" s="86" t="b">
        <v>0</v>
      </c>
      <c r="AK19" s="86">
        <v>1</v>
      </c>
      <c r="AL19" s="92" t="s">
        <v>372</v>
      </c>
      <c r="AM19" s="86" t="s">
        <v>384</v>
      </c>
      <c r="AN19" s="86" t="b">
        <v>0</v>
      </c>
      <c r="AO19" s="92" t="s">
        <v>349</v>
      </c>
      <c r="AP19" s="86" t="s">
        <v>176</v>
      </c>
      <c r="AQ19" s="86">
        <v>0</v>
      </c>
      <c r="AR19" s="86">
        <v>0</v>
      </c>
      <c r="AS19" s="86"/>
      <c r="AT19" s="86"/>
      <c r="AU19" s="86"/>
      <c r="AV19" s="86"/>
      <c r="AW19" s="86"/>
      <c r="AX19" s="86"/>
      <c r="AY19" s="86"/>
      <c r="AZ19" s="86"/>
      <c r="BA19">
        <v>1</v>
      </c>
      <c r="BB19" s="85" t="str">
        <f>REPLACE(INDEX(GroupVertices[Group],MATCH(Edges[[#This Row],[Vertex 1]],GroupVertices[Vertex],0)),1,1,"")</f>
        <v>2</v>
      </c>
      <c r="BC19" s="85" t="str">
        <f>REPLACE(INDEX(GroupVertices[Group],MATCH(Edges[[#This Row],[Vertex 2]],GroupVertices[Vertex],0)),1,1,"")</f>
        <v>2</v>
      </c>
      <c r="BD19" s="51"/>
      <c r="BE19" s="52"/>
      <c r="BF19" s="51"/>
      <c r="BG19" s="52"/>
      <c r="BH19" s="51"/>
      <c r="BI19" s="52"/>
      <c r="BJ19" s="51"/>
      <c r="BK19" s="52"/>
      <c r="BL19" s="51"/>
    </row>
    <row r="20" spans="1:64" ht="45">
      <c r="A20" s="84" t="s">
        <v>218</v>
      </c>
      <c r="B20" s="84" t="s">
        <v>217</v>
      </c>
      <c r="C20" s="53" t="s">
        <v>879</v>
      </c>
      <c r="D20" s="54">
        <v>3</v>
      </c>
      <c r="E20" s="65" t="s">
        <v>132</v>
      </c>
      <c r="F20" s="55">
        <v>35</v>
      </c>
      <c r="G20" s="53"/>
      <c r="H20" s="57"/>
      <c r="I20" s="56"/>
      <c r="J20" s="56"/>
      <c r="K20" s="36" t="s">
        <v>66</v>
      </c>
      <c r="L20" s="83">
        <v>20</v>
      </c>
      <c r="M20" s="83"/>
      <c r="N20" s="63"/>
      <c r="O20" s="86" t="s">
        <v>233</v>
      </c>
      <c r="P20" s="88">
        <v>43572.715578703705</v>
      </c>
      <c r="Q20" s="86" t="s">
        <v>239</v>
      </c>
      <c r="R20" s="86"/>
      <c r="S20" s="86"/>
      <c r="T20" s="86" t="s">
        <v>283</v>
      </c>
      <c r="U20" s="86"/>
      <c r="V20" s="89" t="s">
        <v>312</v>
      </c>
      <c r="W20" s="88">
        <v>43572.715578703705</v>
      </c>
      <c r="X20" s="89" t="s">
        <v>322</v>
      </c>
      <c r="Y20" s="86"/>
      <c r="Z20" s="86"/>
      <c r="AA20" s="92" t="s">
        <v>350</v>
      </c>
      <c r="AB20" s="86"/>
      <c r="AC20" s="86" t="b">
        <v>0</v>
      </c>
      <c r="AD20" s="86">
        <v>0</v>
      </c>
      <c r="AE20" s="92" t="s">
        <v>372</v>
      </c>
      <c r="AF20" s="86" t="b">
        <v>0</v>
      </c>
      <c r="AG20" s="86" t="s">
        <v>378</v>
      </c>
      <c r="AH20" s="86"/>
      <c r="AI20" s="92" t="s">
        <v>372</v>
      </c>
      <c r="AJ20" s="86" t="b">
        <v>0</v>
      </c>
      <c r="AK20" s="86">
        <v>1</v>
      </c>
      <c r="AL20" s="92" t="s">
        <v>349</v>
      </c>
      <c r="AM20" s="86" t="s">
        <v>382</v>
      </c>
      <c r="AN20" s="86" t="b">
        <v>0</v>
      </c>
      <c r="AO20" s="92" t="s">
        <v>349</v>
      </c>
      <c r="AP20" s="86" t="s">
        <v>176</v>
      </c>
      <c r="AQ20" s="86">
        <v>0</v>
      </c>
      <c r="AR20" s="86">
        <v>0</v>
      </c>
      <c r="AS20" s="86"/>
      <c r="AT20" s="86"/>
      <c r="AU20" s="86"/>
      <c r="AV20" s="86"/>
      <c r="AW20" s="86"/>
      <c r="AX20" s="86"/>
      <c r="AY20" s="86"/>
      <c r="AZ20" s="86"/>
      <c r="BA20">
        <v>1</v>
      </c>
      <c r="BB20" s="85" t="str">
        <f>REPLACE(INDEX(GroupVertices[Group],MATCH(Edges[[#This Row],[Vertex 1]],GroupVertices[Vertex],0)),1,1,"")</f>
        <v>2</v>
      </c>
      <c r="BC20" s="85" t="str">
        <f>REPLACE(INDEX(GroupVertices[Group],MATCH(Edges[[#This Row],[Vertex 2]],GroupVertices[Vertex],0)),1,1,"")</f>
        <v>2</v>
      </c>
      <c r="BD20" s="51"/>
      <c r="BE20" s="52"/>
      <c r="BF20" s="51"/>
      <c r="BG20" s="52"/>
      <c r="BH20" s="51"/>
      <c r="BI20" s="52"/>
      <c r="BJ20" s="51"/>
      <c r="BK20" s="52"/>
      <c r="BL20" s="51"/>
    </row>
    <row r="21" spans="1:64" ht="45">
      <c r="A21" s="84" t="s">
        <v>219</v>
      </c>
      <c r="B21" s="84" t="s">
        <v>224</v>
      </c>
      <c r="C21" s="53" t="s">
        <v>879</v>
      </c>
      <c r="D21" s="54">
        <v>3</v>
      </c>
      <c r="E21" s="65" t="s">
        <v>132</v>
      </c>
      <c r="F21" s="55">
        <v>35</v>
      </c>
      <c r="G21" s="53"/>
      <c r="H21" s="57"/>
      <c r="I21" s="56"/>
      <c r="J21" s="56"/>
      <c r="K21" s="36" t="s">
        <v>65</v>
      </c>
      <c r="L21" s="83">
        <v>21</v>
      </c>
      <c r="M21" s="83"/>
      <c r="N21" s="63"/>
      <c r="O21" s="86" t="s">
        <v>233</v>
      </c>
      <c r="P21" s="88">
        <v>43572.83261574074</v>
      </c>
      <c r="Q21" s="86" t="s">
        <v>237</v>
      </c>
      <c r="R21" s="86"/>
      <c r="S21" s="86"/>
      <c r="T21" s="86" t="s">
        <v>283</v>
      </c>
      <c r="U21" s="86"/>
      <c r="V21" s="89" t="s">
        <v>313</v>
      </c>
      <c r="W21" s="88">
        <v>43572.83261574074</v>
      </c>
      <c r="X21" s="89" t="s">
        <v>323</v>
      </c>
      <c r="Y21" s="86"/>
      <c r="Z21" s="86"/>
      <c r="AA21" s="92" t="s">
        <v>351</v>
      </c>
      <c r="AB21" s="86"/>
      <c r="AC21" s="86" t="b">
        <v>0</v>
      </c>
      <c r="AD21" s="86">
        <v>0</v>
      </c>
      <c r="AE21" s="92" t="s">
        <v>372</v>
      </c>
      <c r="AF21" s="86" t="b">
        <v>0</v>
      </c>
      <c r="AG21" s="86" t="s">
        <v>378</v>
      </c>
      <c r="AH21" s="86"/>
      <c r="AI21" s="92" t="s">
        <v>372</v>
      </c>
      <c r="AJ21" s="86" t="b">
        <v>0</v>
      </c>
      <c r="AK21" s="86">
        <v>3</v>
      </c>
      <c r="AL21" s="92" t="s">
        <v>353</v>
      </c>
      <c r="AM21" s="86" t="s">
        <v>385</v>
      </c>
      <c r="AN21" s="86" t="b">
        <v>0</v>
      </c>
      <c r="AO21" s="92" t="s">
        <v>353</v>
      </c>
      <c r="AP21" s="86" t="s">
        <v>176</v>
      </c>
      <c r="AQ21" s="86">
        <v>0</v>
      </c>
      <c r="AR21" s="86">
        <v>0</v>
      </c>
      <c r="AS21" s="86"/>
      <c r="AT21" s="86"/>
      <c r="AU21" s="86"/>
      <c r="AV21" s="86"/>
      <c r="AW21" s="86"/>
      <c r="AX21" s="86"/>
      <c r="AY21" s="86"/>
      <c r="AZ21" s="86"/>
      <c r="BA21">
        <v>1</v>
      </c>
      <c r="BB21" s="85" t="str">
        <f>REPLACE(INDEX(GroupVertices[Group],MATCH(Edges[[#This Row],[Vertex 1]],GroupVertices[Vertex],0)),1,1,"")</f>
        <v>2</v>
      </c>
      <c r="BC21" s="85" t="str">
        <f>REPLACE(INDEX(GroupVertices[Group],MATCH(Edges[[#This Row],[Vertex 2]],GroupVertices[Vertex],0)),1,1,"")</f>
        <v>2</v>
      </c>
      <c r="BD21" s="51"/>
      <c r="BE21" s="52"/>
      <c r="BF21" s="51"/>
      <c r="BG21" s="52"/>
      <c r="BH21" s="51"/>
      <c r="BI21" s="52"/>
      <c r="BJ21" s="51"/>
      <c r="BK21" s="52"/>
      <c r="BL21" s="51"/>
    </row>
    <row r="22" spans="1:64" ht="45">
      <c r="A22" s="84" t="s">
        <v>219</v>
      </c>
      <c r="B22" s="84" t="s">
        <v>220</v>
      </c>
      <c r="C22" s="53" t="s">
        <v>879</v>
      </c>
      <c r="D22" s="54">
        <v>3</v>
      </c>
      <c r="E22" s="65" t="s">
        <v>132</v>
      </c>
      <c r="F22" s="55">
        <v>35</v>
      </c>
      <c r="G22" s="53"/>
      <c r="H22" s="57"/>
      <c r="I22" s="56"/>
      <c r="J22" s="56"/>
      <c r="K22" s="36" t="s">
        <v>65</v>
      </c>
      <c r="L22" s="83">
        <v>22</v>
      </c>
      <c r="M22" s="83"/>
      <c r="N22" s="63"/>
      <c r="O22" s="86" t="s">
        <v>233</v>
      </c>
      <c r="P22" s="88">
        <v>43572.83261574074</v>
      </c>
      <c r="Q22" s="86" t="s">
        <v>237</v>
      </c>
      <c r="R22" s="86"/>
      <c r="S22" s="86"/>
      <c r="T22" s="86" t="s">
        <v>283</v>
      </c>
      <c r="U22" s="86"/>
      <c r="V22" s="89" t="s">
        <v>313</v>
      </c>
      <c r="W22" s="88">
        <v>43572.83261574074</v>
      </c>
      <c r="X22" s="89" t="s">
        <v>323</v>
      </c>
      <c r="Y22" s="86"/>
      <c r="Z22" s="86"/>
      <c r="AA22" s="92" t="s">
        <v>351</v>
      </c>
      <c r="AB22" s="86"/>
      <c r="AC22" s="86" t="b">
        <v>0</v>
      </c>
      <c r="AD22" s="86">
        <v>0</v>
      </c>
      <c r="AE22" s="92" t="s">
        <v>372</v>
      </c>
      <c r="AF22" s="86" t="b">
        <v>0</v>
      </c>
      <c r="AG22" s="86" t="s">
        <v>378</v>
      </c>
      <c r="AH22" s="86"/>
      <c r="AI22" s="92" t="s">
        <v>372</v>
      </c>
      <c r="AJ22" s="86" t="b">
        <v>0</v>
      </c>
      <c r="AK22" s="86">
        <v>3</v>
      </c>
      <c r="AL22" s="92" t="s">
        <v>353</v>
      </c>
      <c r="AM22" s="86" t="s">
        <v>385</v>
      </c>
      <c r="AN22" s="86" t="b">
        <v>0</v>
      </c>
      <c r="AO22" s="92" t="s">
        <v>353</v>
      </c>
      <c r="AP22" s="86" t="s">
        <v>176</v>
      </c>
      <c r="AQ22" s="86">
        <v>0</v>
      </c>
      <c r="AR22" s="86">
        <v>0</v>
      </c>
      <c r="AS22" s="86"/>
      <c r="AT22" s="86"/>
      <c r="AU22" s="86"/>
      <c r="AV22" s="86"/>
      <c r="AW22" s="86"/>
      <c r="AX22" s="86"/>
      <c r="AY22" s="86"/>
      <c r="AZ22" s="86"/>
      <c r="BA22">
        <v>1</v>
      </c>
      <c r="BB22" s="85" t="str">
        <f>REPLACE(INDEX(GroupVertices[Group],MATCH(Edges[[#This Row],[Vertex 1]],GroupVertices[Vertex],0)),1,1,"")</f>
        <v>2</v>
      </c>
      <c r="BC22" s="85" t="str">
        <f>REPLACE(INDEX(GroupVertices[Group],MATCH(Edges[[#This Row],[Vertex 2]],GroupVertices[Vertex],0)),1,1,"")</f>
        <v>2</v>
      </c>
      <c r="BD22" s="51">
        <v>2</v>
      </c>
      <c r="BE22" s="52">
        <v>8.695652173913043</v>
      </c>
      <c r="BF22" s="51">
        <v>0</v>
      </c>
      <c r="BG22" s="52">
        <v>0</v>
      </c>
      <c r="BH22" s="51">
        <v>0</v>
      </c>
      <c r="BI22" s="52">
        <v>0</v>
      </c>
      <c r="BJ22" s="51">
        <v>21</v>
      </c>
      <c r="BK22" s="52">
        <v>91.30434782608695</v>
      </c>
      <c r="BL22" s="51">
        <v>23</v>
      </c>
    </row>
    <row r="23" spans="1:64" ht="30">
      <c r="A23" s="84" t="s">
        <v>218</v>
      </c>
      <c r="B23" s="84" t="s">
        <v>224</v>
      </c>
      <c r="C23" s="53" t="s">
        <v>880</v>
      </c>
      <c r="D23" s="54">
        <v>10</v>
      </c>
      <c r="E23" s="65" t="s">
        <v>136</v>
      </c>
      <c r="F23" s="55">
        <v>12</v>
      </c>
      <c r="G23" s="53"/>
      <c r="H23" s="57"/>
      <c r="I23" s="56"/>
      <c r="J23" s="56"/>
      <c r="K23" s="36" t="s">
        <v>65</v>
      </c>
      <c r="L23" s="83">
        <v>23</v>
      </c>
      <c r="M23" s="83"/>
      <c r="N23" s="63"/>
      <c r="O23" s="86" t="s">
        <v>233</v>
      </c>
      <c r="P23" s="88">
        <v>43572.672581018516</v>
      </c>
      <c r="Q23" s="86" t="s">
        <v>237</v>
      </c>
      <c r="R23" s="86"/>
      <c r="S23" s="86"/>
      <c r="T23" s="86" t="s">
        <v>283</v>
      </c>
      <c r="U23" s="86"/>
      <c r="V23" s="89" t="s">
        <v>312</v>
      </c>
      <c r="W23" s="88">
        <v>43572.672581018516</v>
      </c>
      <c r="X23" s="89" t="s">
        <v>324</v>
      </c>
      <c r="Y23" s="86"/>
      <c r="Z23" s="86"/>
      <c r="AA23" s="92" t="s">
        <v>352</v>
      </c>
      <c r="AB23" s="86"/>
      <c r="AC23" s="86" t="b">
        <v>0</v>
      </c>
      <c r="AD23" s="86">
        <v>0</v>
      </c>
      <c r="AE23" s="92" t="s">
        <v>372</v>
      </c>
      <c r="AF23" s="86" t="b">
        <v>0</v>
      </c>
      <c r="AG23" s="86" t="s">
        <v>378</v>
      </c>
      <c r="AH23" s="86"/>
      <c r="AI23" s="92" t="s">
        <v>372</v>
      </c>
      <c r="AJ23" s="86" t="b">
        <v>0</v>
      </c>
      <c r="AK23" s="86">
        <v>3</v>
      </c>
      <c r="AL23" s="92" t="s">
        <v>353</v>
      </c>
      <c r="AM23" s="86" t="s">
        <v>382</v>
      </c>
      <c r="AN23" s="86" t="b">
        <v>0</v>
      </c>
      <c r="AO23" s="92" t="s">
        <v>353</v>
      </c>
      <c r="AP23" s="86" t="s">
        <v>176</v>
      </c>
      <c r="AQ23" s="86">
        <v>0</v>
      </c>
      <c r="AR23" s="86">
        <v>0</v>
      </c>
      <c r="AS23" s="86"/>
      <c r="AT23" s="86"/>
      <c r="AU23" s="86"/>
      <c r="AV23" s="86"/>
      <c r="AW23" s="86"/>
      <c r="AX23" s="86"/>
      <c r="AY23" s="86"/>
      <c r="AZ23" s="86"/>
      <c r="BA23">
        <v>2</v>
      </c>
      <c r="BB23" s="85" t="str">
        <f>REPLACE(INDEX(GroupVertices[Group],MATCH(Edges[[#This Row],[Vertex 1]],GroupVertices[Vertex],0)),1,1,"")</f>
        <v>2</v>
      </c>
      <c r="BC23" s="85" t="str">
        <f>REPLACE(INDEX(GroupVertices[Group],MATCH(Edges[[#This Row],[Vertex 2]],GroupVertices[Vertex],0)),1,1,"")</f>
        <v>2</v>
      </c>
      <c r="BD23" s="51"/>
      <c r="BE23" s="52"/>
      <c r="BF23" s="51"/>
      <c r="BG23" s="52"/>
      <c r="BH23" s="51"/>
      <c r="BI23" s="52"/>
      <c r="BJ23" s="51"/>
      <c r="BK23" s="52"/>
      <c r="BL23" s="51"/>
    </row>
    <row r="24" spans="1:64" ht="30">
      <c r="A24" s="84" t="s">
        <v>218</v>
      </c>
      <c r="B24" s="84" t="s">
        <v>220</v>
      </c>
      <c r="C24" s="53" t="s">
        <v>880</v>
      </c>
      <c r="D24" s="54">
        <v>10</v>
      </c>
      <c r="E24" s="65" t="s">
        <v>136</v>
      </c>
      <c r="F24" s="55">
        <v>12</v>
      </c>
      <c r="G24" s="53"/>
      <c r="H24" s="57"/>
      <c r="I24" s="56"/>
      <c r="J24" s="56"/>
      <c r="K24" s="36" t="s">
        <v>66</v>
      </c>
      <c r="L24" s="83">
        <v>24</v>
      </c>
      <c r="M24" s="83"/>
      <c r="N24" s="63"/>
      <c r="O24" s="86" t="s">
        <v>233</v>
      </c>
      <c r="P24" s="88">
        <v>43572.672581018516</v>
      </c>
      <c r="Q24" s="86" t="s">
        <v>237</v>
      </c>
      <c r="R24" s="86"/>
      <c r="S24" s="86"/>
      <c r="T24" s="86" t="s">
        <v>283</v>
      </c>
      <c r="U24" s="86"/>
      <c r="V24" s="89" t="s">
        <v>312</v>
      </c>
      <c r="W24" s="88">
        <v>43572.672581018516</v>
      </c>
      <c r="X24" s="89" t="s">
        <v>324</v>
      </c>
      <c r="Y24" s="86"/>
      <c r="Z24" s="86"/>
      <c r="AA24" s="92" t="s">
        <v>352</v>
      </c>
      <c r="AB24" s="86"/>
      <c r="AC24" s="86" t="b">
        <v>0</v>
      </c>
      <c r="AD24" s="86">
        <v>0</v>
      </c>
      <c r="AE24" s="92" t="s">
        <v>372</v>
      </c>
      <c r="AF24" s="86" t="b">
        <v>0</v>
      </c>
      <c r="AG24" s="86" t="s">
        <v>378</v>
      </c>
      <c r="AH24" s="86"/>
      <c r="AI24" s="92" t="s">
        <v>372</v>
      </c>
      <c r="AJ24" s="86" t="b">
        <v>0</v>
      </c>
      <c r="AK24" s="86">
        <v>3</v>
      </c>
      <c r="AL24" s="92" t="s">
        <v>353</v>
      </c>
      <c r="AM24" s="86" t="s">
        <v>382</v>
      </c>
      <c r="AN24" s="86" t="b">
        <v>0</v>
      </c>
      <c r="AO24" s="92" t="s">
        <v>353</v>
      </c>
      <c r="AP24" s="86" t="s">
        <v>176</v>
      </c>
      <c r="AQ24" s="86">
        <v>0</v>
      </c>
      <c r="AR24" s="86">
        <v>0</v>
      </c>
      <c r="AS24" s="86"/>
      <c r="AT24" s="86"/>
      <c r="AU24" s="86"/>
      <c r="AV24" s="86"/>
      <c r="AW24" s="86"/>
      <c r="AX24" s="86"/>
      <c r="AY24" s="86"/>
      <c r="AZ24" s="86"/>
      <c r="BA24">
        <v>2</v>
      </c>
      <c r="BB24" s="85" t="str">
        <f>REPLACE(INDEX(GroupVertices[Group],MATCH(Edges[[#This Row],[Vertex 1]],GroupVertices[Vertex],0)),1,1,"")</f>
        <v>2</v>
      </c>
      <c r="BC24" s="85" t="str">
        <f>REPLACE(INDEX(GroupVertices[Group],MATCH(Edges[[#This Row],[Vertex 2]],GroupVertices[Vertex],0)),1,1,"")</f>
        <v>2</v>
      </c>
      <c r="BD24" s="51">
        <v>2</v>
      </c>
      <c r="BE24" s="52">
        <v>8.695652173913043</v>
      </c>
      <c r="BF24" s="51">
        <v>0</v>
      </c>
      <c r="BG24" s="52">
        <v>0</v>
      </c>
      <c r="BH24" s="51">
        <v>0</v>
      </c>
      <c r="BI24" s="52">
        <v>0</v>
      </c>
      <c r="BJ24" s="51">
        <v>21</v>
      </c>
      <c r="BK24" s="52">
        <v>91.30434782608695</v>
      </c>
      <c r="BL24" s="51">
        <v>23</v>
      </c>
    </row>
    <row r="25" spans="1:64" ht="30">
      <c r="A25" s="84" t="s">
        <v>218</v>
      </c>
      <c r="B25" s="84" t="s">
        <v>224</v>
      </c>
      <c r="C25" s="53" t="s">
        <v>880</v>
      </c>
      <c r="D25" s="54">
        <v>10</v>
      </c>
      <c r="E25" s="65" t="s">
        <v>136</v>
      </c>
      <c r="F25" s="55">
        <v>12</v>
      </c>
      <c r="G25" s="53"/>
      <c r="H25" s="57"/>
      <c r="I25" s="56"/>
      <c r="J25" s="56"/>
      <c r="K25" s="36" t="s">
        <v>65</v>
      </c>
      <c r="L25" s="83">
        <v>25</v>
      </c>
      <c r="M25" s="83"/>
      <c r="N25" s="63"/>
      <c r="O25" s="86" t="s">
        <v>233</v>
      </c>
      <c r="P25" s="88">
        <v>43572.715578703705</v>
      </c>
      <c r="Q25" s="86" t="s">
        <v>239</v>
      </c>
      <c r="R25" s="86"/>
      <c r="S25" s="86"/>
      <c r="T25" s="86" t="s">
        <v>283</v>
      </c>
      <c r="U25" s="86"/>
      <c r="V25" s="89" t="s">
        <v>312</v>
      </c>
      <c r="W25" s="88">
        <v>43572.715578703705</v>
      </c>
      <c r="X25" s="89" t="s">
        <v>322</v>
      </c>
      <c r="Y25" s="86"/>
      <c r="Z25" s="86"/>
      <c r="AA25" s="92" t="s">
        <v>350</v>
      </c>
      <c r="AB25" s="86"/>
      <c r="AC25" s="86" t="b">
        <v>0</v>
      </c>
      <c r="AD25" s="86">
        <v>0</v>
      </c>
      <c r="AE25" s="92" t="s">
        <v>372</v>
      </c>
      <c r="AF25" s="86" t="b">
        <v>0</v>
      </c>
      <c r="AG25" s="86" t="s">
        <v>378</v>
      </c>
      <c r="AH25" s="86"/>
      <c r="AI25" s="92" t="s">
        <v>372</v>
      </c>
      <c r="AJ25" s="86" t="b">
        <v>0</v>
      </c>
      <c r="AK25" s="86">
        <v>1</v>
      </c>
      <c r="AL25" s="92" t="s">
        <v>349</v>
      </c>
      <c r="AM25" s="86" t="s">
        <v>382</v>
      </c>
      <c r="AN25" s="86" t="b">
        <v>0</v>
      </c>
      <c r="AO25" s="92" t="s">
        <v>349</v>
      </c>
      <c r="AP25" s="86" t="s">
        <v>176</v>
      </c>
      <c r="AQ25" s="86">
        <v>0</v>
      </c>
      <c r="AR25" s="86">
        <v>0</v>
      </c>
      <c r="AS25" s="86"/>
      <c r="AT25" s="86"/>
      <c r="AU25" s="86"/>
      <c r="AV25" s="86"/>
      <c r="AW25" s="86"/>
      <c r="AX25" s="86"/>
      <c r="AY25" s="86"/>
      <c r="AZ25" s="86"/>
      <c r="BA25">
        <v>2</v>
      </c>
      <c r="BB25" s="85" t="str">
        <f>REPLACE(INDEX(GroupVertices[Group],MATCH(Edges[[#This Row],[Vertex 1]],GroupVertices[Vertex],0)),1,1,"")</f>
        <v>2</v>
      </c>
      <c r="BC25" s="85" t="str">
        <f>REPLACE(INDEX(GroupVertices[Group],MATCH(Edges[[#This Row],[Vertex 2]],GroupVertices[Vertex],0)),1,1,"")</f>
        <v>2</v>
      </c>
      <c r="BD25" s="51"/>
      <c r="BE25" s="52"/>
      <c r="BF25" s="51"/>
      <c r="BG25" s="52"/>
      <c r="BH25" s="51"/>
      <c r="BI25" s="52"/>
      <c r="BJ25" s="51"/>
      <c r="BK25" s="52"/>
      <c r="BL25" s="51"/>
    </row>
    <row r="26" spans="1:64" ht="30">
      <c r="A26" s="84" t="s">
        <v>218</v>
      </c>
      <c r="B26" s="84" t="s">
        <v>220</v>
      </c>
      <c r="C26" s="53" t="s">
        <v>880</v>
      </c>
      <c r="D26" s="54">
        <v>10</v>
      </c>
      <c r="E26" s="65" t="s">
        <v>136</v>
      </c>
      <c r="F26" s="55">
        <v>12</v>
      </c>
      <c r="G26" s="53"/>
      <c r="H26" s="57"/>
      <c r="I26" s="56"/>
      <c r="J26" s="56"/>
      <c r="K26" s="36" t="s">
        <v>66</v>
      </c>
      <c r="L26" s="83">
        <v>26</v>
      </c>
      <c r="M26" s="83"/>
      <c r="N26" s="63"/>
      <c r="O26" s="86" t="s">
        <v>233</v>
      </c>
      <c r="P26" s="88">
        <v>43572.715578703705</v>
      </c>
      <c r="Q26" s="86" t="s">
        <v>239</v>
      </c>
      <c r="R26" s="86"/>
      <c r="S26" s="86"/>
      <c r="T26" s="86" t="s">
        <v>283</v>
      </c>
      <c r="U26" s="86"/>
      <c r="V26" s="89" t="s">
        <v>312</v>
      </c>
      <c r="W26" s="88">
        <v>43572.715578703705</v>
      </c>
      <c r="X26" s="89" t="s">
        <v>322</v>
      </c>
      <c r="Y26" s="86"/>
      <c r="Z26" s="86"/>
      <c r="AA26" s="92" t="s">
        <v>350</v>
      </c>
      <c r="AB26" s="86"/>
      <c r="AC26" s="86" t="b">
        <v>0</v>
      </c>
      <c r="AD26" s="86">
        <v>0</v>
      </c>
      <c r="AE26" s="92" t="s">
        <v>372</v>
      </c>
      <c r="AF26" s="86" t="b">
        <v>0</v>
      </c>
      <c r="AG26" s="86" t="s">
        <v>378</v>
      </c>
      <c r="AH26" s="86"/>
      <c r="AI26" s="92" t="s">
        <v>372</v>
      </c>
      <c r="AJ26" s="86" t="b">
        <v>0</v>
      </c>
      <c r="AK26" s="86">
        <v>1</v>
      </c>
      <c r="AL26" s="92" t="s">
        <v>349</v>
      </c>
      <c r="AM26" s="86" t="s">
        <v>382</v>
      </c>
      <c r="AN26" s="86" t="b">
        <v>0</v>
      </c>
      <c r="AO26" s="92" t="s">
        <v>349</v>
      </c>
      <c r="AP26" s="86" t="s">
        <v>176</v>
      </c>
      <c r="AQ26" s="86">
        <v>0</v>
      </c>
      <c r="AR26" s="86">
        <v>0</v>
      </c>
      <c r="AS26" s="86"/>
      <c r="AT26" s="86"/>
      <c r="AU26" s="86"/>
      <c r="AV26" s="86"/>
      <c r="AW26" s="86"/>
      <c r="AX26" s="86"/>
      <c r="AY26" s="86"/>
      <c r="AZ26" s="86"/>
      <c r="BA26">
        <v>2</v>
      </c>
      <c r="BB26" s="85" t="str">
        <f>REPLACE(INDEX(GroupVertices[Group],MATCH(Edges[[#This Row],[Vertex 1]],GroupVertices[Vertex],0)),1,1,"")</f>
        <v>2</v>
      </c>
      <c r="BC26" s="85" t="str">
        <f>REPLACE(INDEX(GroupVertices[Group],MATCH(Edges[[#This Row],[Vertex 2]],GroupVertices[Vertex],0)),1,1,"")</f>
        <v>2</v>
      </c>
      <c r="BD26" s="51">
        <v>2</v>
      </c>
      <c r="BE26" s="52">
        <v>8.695652173913043</v>
      </c>
      <c r="BF26" s="51">
        <v>0</v>
      </c>
      <c r="BG26" s="52">
        <v>0</v>
      </c>
      <c r="BH26" s="51">
        <v>0</v>
      </c>
      <c r="BI26" s="52">
        <v>0</v>
      </c>
      <c r="BJ26" s="51">
        <v>21</v>
      </c>
      <c r="BK26" s="52">
        <v>91.30434782608695</v>
      </c>
      <c r="BL26" s="51">
        <v>23</v>
      </c>
    </row>
    <row r="27" spans="1:64" ht="45">
      <c r="A27" s="84" t="s">
        <v>220</v>
      </c>
      <c r="B27" s="84" t="s">
        <v>218</v>
      </c>
      <c r="C27" s="53" t="s">
        <v>879</v>
      </c>
      <c r="D27" s="54">
        <v>3</v>
      </c>
      <c r="E27" s="65" t="s">
        <v>132</v>
      </c>
      <c r="F27" s="55">
        <v>35</v>
      </c>
      <c r="G27" s="53"/>
      <c r="H27" s="57"/>
      <c r="I27" s="56"/>
      <c r="J27" s="56"/>
      <c r="K27" s="36" t="s">
        <v>66</v>
      </c>
      <c r="L27" s="83">
        <v>27</v>
      </c>
      <c r="M27" s="83"/>
      <c r="N27" s="63"/>
      <c r="O27" s="86" t="s">
        <v>233</v>
      </c>
      <c r="P27" s="88">
        <v>43572.66762731481</v>
      </c>
      <c r="Q27" s="86" t="s">
        <v>240</v>
      </c>
      <c r="R27" s="89" t="s">
        <v>260</v>
      </c>
      <c r="S27" s="86" t="s">
        <v>273</v>
      </c>
      <c r="T27" s="86" t="s">
        <v>283</v>
      </c>
      <c r="U27" s="89" t="s">
        <v>300</v>
      </c>
      <c r="V27" s="89" t="s">
        <v>300</v>
      </c>
      <c r="W27" s="88">
        <v>43572.66762731481</v>
      </c>
      <c r="X27" s="89" t="s">
        <v>325</v>
      </c>
      <c r="Y27" s="86"/>
      <c r="Z27" s="86"/>
      <c r="AA27" s="92" t="s">
        <v>353</v>
      </c>
      <c r="AB27" s="86"/>
      <c r="AC27" s="86" t="b">
        <v>0</v>
      </c>
      <c r="AD27" s="86">
        <v>6</v>
      </c>
      <c r="AE27" s="92" t="s">
        <v>372</v>
      </c>
      <c r="AF27" s="86" t="b">
        <v>0</v>
      </c>
      <c r="AG27" s="86" t="s">
        <v>378</v>
      </c>
      <c r="AH27" s="86"/>
      <c r="AI27" s="92" t="s">
        <v>372</v>
      </c>
      <c r="AJ27" s="86" t="b">
        <v>0</v>
      </c>
      <c r="AK27" s="86">
        <v>3</v>
      </c>
      <c r="AL27" s="92" t="s">
        <v>372</v>
      </c>
      <c r="AM27" s="86" t="s">
        <v>384</v>
      </c>
      <c r="AN27" s="86" t="b">
        <v>0</v>
      </c>
      <c r="AO27" s="92" t="s">
        <v>353</v>
      </c>
      <c r="AP27" s="86" t="s">
        <v>176</v>
      </c>
      <c r="AQ27" s="86">
        <v>0</v>
      </c>
      <c r="AR27" s="86">
        <v>0</v>
      </c>
      <c r="AS27" s="86"/>
      <c r="AT27" s="86"/>
      <c r="AU27" s="86"/>
      <c r="AV27" s="86"/>
      <c r="AW27" s="86"/>
      <c r="AX27" s="86"/>
      <c r="AY27" s="86"/>
      <c r="AZ27" s="86"/>
      <c r="BA27">
        <v>1</v>
      </c>
      <c r="BB27" s="85" t="str">
        <f>REPLACE(INDEX(GroupVertices[Group],MATCH(Edges[[#This Row],[Vertex 1]],GroupVertices[Vertex],0)),1,1,"")</f>
        <v>2</v>
      </c>
      <c r="BC27" s="85" t="str">
        <f>REPLACE(INDEX(GroupVertices[Group],MATCH(Edges[[#This Row],[Vertex 2]],GroupVertices[Vertex],0)),1,1,"")</f>
        <v>2</v>
      </c>
      <c r="BD27" s="51"/>
      <c r="BE27" s="52"/>
      <c r="BF27" s="51"/>
      <c r="BG27" s="52"/>
      <c r="BH27" s="51"/>
      <c r="BI27" s="52"/>
      <c r="BJ27" s="51"/>
      <c r="BK27" s="52"/>
      <c r="BL27" s="51"/>
    </row>
    <row r="28" spans="1:64" ht="45">
      <c r="A28" s="84" t="s">
        <v>220</v>
      </c>
      <c r="B28" s="84" t="s">
        <v>225</v>
      </c>
      <c r="C28" s="53" t="s">
        <v>879</v>
      </c>
      <c r="D28" s="54">
        <v>3</v>
      </c>
      <c r="E28" s="65" t="s">
        <v>132</v>
      </c>
      <c r="F28" s="55">
        <v>35</v>
      </c>
      <c r="G28" s="53"/>
      <c r="H28" s="57"/>
      <c r="I28" s="56"/>
      <c r="J28" s="56"/>
      <c r="K28" s="36" t="s">
        <v>65</v>
      </c>
      <c r="L28" s="83">
        <v>28</v>
      </c>
      <c r="M28" s="83"/>
      <c r="N28" s="63"/>
      <c r="O28" s="86" t="s">
        <v>233</v>
      </c>
      <c r="P28" s="88">
        <v>43572.66762731481</v>
      </c>
      <c r="Q28" s="86" t="s">
        <v>240</v>
      </c>
      <c r="R28" s="89" t="s">
        <v>260</v>
      </c>
      <c r="S28" s="86" t="s">
        <v>273</v>
      </c>
      <c r="T28" s="86" t="s">
        <v>283</v>
      </c>
      <c r="U28" s="89" t="s">
        <v>300</v>
      </c>
      <c r="V28" s="89" t="s">
        <v>300</v>
      </c>
      <c r="W28" s="88">
        <v>43572.66762731481</v>
      </c>
      <c r="X28" s="89" t="s">
        <v>325</v>
      </c>
      <c r="Y28" s="86"/>
      <c r="Z28" s="86"/>
      <c r="AA28" s="92" t="s">
        <v>353</v>
      </c>
      <c r="AB28" s="86"/>
      <c r="AC28" s="86" t="b">
        <v>0</v>
      </c>
      <c r="AD28" s="86">
        <v>6</v>
      </c>
      <c r="AE28" s="92" t="s">
        <v>372</v>
      </c>
      <c r="AF28" s="86" t="b">
        <v>0</v>
      </c>
      <c r="AG28" s="86" t="s">
        <v>378</v>
      </c>
      <c r="AH28" s="86"/>
      <c r="AI28" s="92" t="s">
        <v>372</v>
      </c>
      <c r="AJ28" s="86" t="b">
        <v>0</v>
      </c>
      <c r="AK28" s="86">
        <v>3</v>
      </c>
      <c r="AL28" s="92" t="s">
        <v>372</v>
      </c>
      <c r="AM28" s="86" t="s">
        <v>384</v>
      </c>
      <c r="AN28" s="86" t="b">
        <v>0</v>
      </c>
      <c r="AO28" s="92" t="s">
        <v>353</v>
      </c>
      <c r="AP28" s="86" t="s">
        <v>176</v>
      </c>
      <c r="AQ28" s="86">
        <v>0</v>
      </c>
      <c r="AR28" s="86">
        <v>0</v>
      </c>
      <c r="AS28" s="86"/>
      <c r="AT28" s="86"/>
      <c r="AU28" s="86"/>
      <c r="AV28" s="86"/>
      <c r="AW28" s="86"/>
      <c r="AX28" s="86"/>
      <c r="AY28" s="86"/>
      <c r="AZ28" s="86"/>
      <c r="BA28">
        <v>1</v>
      </c>
      <c r="BB28" s="85" t="str">
        <f>REPLACE(INDEX(GroupVertices[Group],MATCH(Edges[[#This Row],[Vertex 1]],GroupVertices[Vertex],0)),1,1,"")</f>
        <v>2</v>
      </c>
      <c r="BC28" s="85" t="str">
        <f>REPLACE(INDEX(GroupVertices[Group],MATCH(Edges[[#This Row],[Vertex 2]],GroupVertices[Vertex],0)),1,1,"")</f>
        <v>2</v>
      </c>
      <c r="BD28" s="51"/>
      <c r="BE28" s="52"/>
      <c r="BF28" s="51"/>
      <c r="BG28" s="52"/>
      <c r="BH28" s="51"/>
      <c r="BI28" s="52"/>
      <c r="BJ28" s="51"/>
      <c r="BK28" s="52"/>
      <c r="BL28" s="51"/>
    </row>
    <row r="29" spans="1:64" ht="45">
      <c r="A29" s="84" t="s">
        <v>220</v>
      </c>
      <c r="B29" s="84" t="s">
        <v>226</v>
      </c>
      <c r="C29" s="53" t="s">
        <v>879</v>
      </c>
      <c r="D29" s="54">
        <v>3</v>
      </c>
      <c r="E29" s="65" t="s">
        <v>132</v>
      </c>
      <c r="F29" s="55">
        <v>35</v>
      </c>
      <c r="G29" s="53"/>
      <c r="H29" s="57"/>
      <c r="I29" s="56"/>
      <c r="J29" s="56"/>
      <c r="K29" s="36" t="s">
        <v>65</v>
      </c>
      <c r="L29" s="83">
        <v>29</v>
      </c>
      <c r="M29" s="83"/>
      <c r="N29" s="63"/>
      <c r="O29" s="86" t="s">
        <v>233</v>
      </c>
      <c r="P29" s="88">
        <v>43572.66762731481</v>
      </c>
      <c r="Q29" s="86" t="s">
        <v>240</v>
      </c>
      <c r="R29" s="89" t="s">
        <v>260</v>
      </c>
      <c r="S29" s="86" t="s">
        <v>273</v>
      </c>
      <c r="T29" s="86" t="s">
        <v>283</v>
      </c>
      <c r="U29" s="89" t="s">
        <v>300</v>
      </c>
      <c r="V29" s="89" t="s">
        <v>300</v>
      </c>
      <c r="W29" s="88">
        <v>43572.66762731481</v>
      </c>
      <c r="X29" s="89" t="s">
        <v>325</v>
      </c>
      <c r="Y29" s="86"/>
      <c r="Z29" s="86"/>
      <c r="AA29" s="92" t="s">
        <v>353</v>
      </c>
      <c r="AB29" s="86"/>
      <c r="AC29" s="86" t="b">
        <v>0</v>
      </c>
      <c r="AD29" s="86">
        <v>6</v>
      </c>
      <c r="AE29" s="92" t="s">
        <v>372</v>
      </c>
      <c r="AF29" s="86" t="b">
        <v>0</v>
      </c>
      <c r="AG29" s="86" t="s">
        <v>378</v>
      </c>
      <c r="AH29" s="86"/>
      <c r="AI29" s="92" t="s">
        <v>372</v>
      </c>
      <c r="AJ29" s="86" t="b">
        <v>0</v>
      </c>
      <c r="AK29" s="86">
        <v>3</v>
      </c>
      <c r="AL29" s="92" t="s">
        <v>372</v>
      </c>
      <c r="AM29" s="86" t="s">
        <v>384</v>
      </c>
      <c r="AN29" s="86" t="b">
        <v>0</v>
      </c>
      <c r="AO29" s="92" t="s">
        <v>353</v>
      </c>
      <c r="AP29" s="86" t="s">
        <v>176</v>
      </c>
      <c r="AQ29" s="86">
        <v>0</v>
      </c>
      <c r="AR29" s="86">
        <v>0</v>
      </c>
      <c r="AS29" s="86"/>
      <c r="AT29" s="86"/>
      <c r="AU29" s="86"/>
      <c r="AV29" s="86"/>
      <c r="AW29" s="86"/>
      <c r="AX29" s="86"/>
      <c r="AY29" s="86"/>
      <c r="AZ29" s="86"/>
      <c r="BA29">
        <v>1</v>
      </c>
      <c r="BB29" s="85" t="str">
        <f>REPLACE(INDEX(GroupVertices[Group],MATCH(Edges[[#This Row],[Vertex 1]],GroupVertices[Vertex],0)),1,1,"")</f>
        <v>2</v>
      </c>
      <c r="BC29" s="85" t="str">
        <f>REPLACE(INDEX(GroupVertices[Group],MATCH(Edges[[#This Row],[Vertex 2]],GroupVertices[Vertex],0)),1,1,"")</f>
        <v>2</v>
      </c>
      <c r="BD29" s="51">
        <v>2</v>
      </c>
      <c r="BE29" s="52">
        <v>7.6923076923076925</v>
      </c>
      <c r="BF29" s="51">
        <v>0</v>
      </c>
      <c r="BG29" s="52">
        <v>0</v>
      </c>
      <c r="BH29" s="51">
        <v>0</v>
      </c>
      <c r="BI29" s="52">
        <v>0</v>
      </c>
      <c r="BJ29" s="51">
        <v>24</v>
      </c>
      <c r="BK29" s="52">
        <v>92.3076923076923</v>
      </c>
      <c r="BL29" s="51">
        <v>26</v>
      </c>
    </row>
    <row r="30" spans="1:64" ht="45">
      <c r="A30" s="84" t="s">
        <v>220</v>
      </c>
      <c r="B30" s="84" t="s">
        <v>224</v>
      </c>
      <c r="C30" s="53" t="s">
        <v>879</v>
      </c>
      <c r="D30" s="54">
        <v>3</v>
      </c>
      <c r="E30" s="65" t="s">
        <v>132</v>
      </c>
      <c r="F30" s="55">
        <v>35</v>
      </c>
      <c r="G30" s="53"/>
      <c r="H30" s="57"/>
      <c r="I30" s="56"/>
      <c r="J30" s="56"/>
      <c r="K30" s="36" t="s">
        <v>65</v>
      </c>
      <c r="L30" s="83">
        <v>30</v>
      </c>
      <c r="M30" s="83"/>
      <c r="N30" s="63"/>
      <c r="O30" s="86" t="s">
        <v>233</v>
      </c>
      <c r="P30" s="88">
        <v>43572.66762731481</v>
      </c>
      <c r="Q30" s="86" t="s">
        <v>240</v>
      </c>
      <c r="R30" s="89" t="s">
        <v>260</v>
      </c>
      <c r="S30" s="86" t="s">
        <v>273</v>
      </c>
      <c r="T30" s="86" t="s">
        <v>283</v>
      </c>
      <c r="U30" s="89" t="s">
        <v>300</v>
      </c>
      <c r="V30" s="89" t="s">
        <v>300</v>
      </c>
      <c r="W30" s="88">
        <v>43572.66762731481</v>
      </c>
      <c r="X30" s="89" t="s">
        <v>325</v>
      </c>
      <c r="Y30" s="86"/>
      <c r="Z30" s="86"/>
      <c r="AA30" s="92" t="s">
        <v>353</v>
      </c>
      <c r="AB30" s="86"/>
      <c r="AC30" s="86" t="b">
        <v>0</v>
      </c>
      <c r="AD30" s="86">
        <v>6</v>
      </c>
      <c r="AE30" s="92" t="s">
        <v>372</v>
      </c>
      <c r="AF30" s="86" t="b">
        <v>0</v>
      </c>
      <c r="AG30" s="86" t="s">
        <v>378</v>
      </c>
      <c r="AH30" s="86"/>
      <c r="AI30" s="92" t="s">
        <v>372</v>
      </c>
      <c r="AJ30" s="86" t="b">
        <v>0</v>
      </c>
      <c r="AK30" s="86">
        <v>3</v>
      </c>
      <c r="AL30" s="92" t="s">
        <v>372</v>
      </c>
      <c r="AM30" s="86" t="s">
        <v>384</v>
      </c>
      <c r="AN30" s="86" t="b">
        <v>0</v>
      </c>
      <c r="AO30" s="92" t="s">
        <v>353</v>
      </c>
      <c r="AP30" s="86" t="s">
        <v>176</v>
      </c>
      <c r="AQ30" s="86">
        <v>0</v>
      </c>
      <c r="AR30" s="86">
        <v>0</v>
      </c>
      <c r="AS30" s="86"/>
      <c r="AT30" s="86"/>
      <c r="AU30" s="86"/>
      <c r="AV30" s="86"/>
      <c r="AW30" s="86"/>
      <c r="AX30" s="86"/>
      <c r="AY30" s="86"/>
      <c r="AZ30" s="86"/>
      <c r="BA30">
        <v>1</v>
      </c>
      <c r="BB30" s="85" t="str">
        <f>REPLACE(INDEX(GroupVertices[Group],MATCH(Edges[[#This Row],[Vertex 1]],GroupVertices[Vertex],0)),1,1,"")</f>
        <v>2</v>
      </c>
      <c r="BC30" s="85" t="str">
        <f>REPLACE(INDEX(GroupVertices[Group],MATCH(Edges[[#This Row],[Vertex 2]],GroupVertices[Vertex],0)),1,1,"")</f>
        <v>2</v>
      </c>
      <c r="BD30" s="51"/>
      <c r="BE30" s="52"/>
      <c r="BF30" s="51"/>
      <c r="BG30" s="52"/>
      <c r="BH30" s="51"/>
      <c r="BI30" s="52"/>
      <c r="BJ30" s="51"/>
      <c r="BK30" s="52"/>
      <c r="BL30" s="51"/>
    </row>
    <row r="31" spans="1:64" ht="45">
      <c r="A31" s="84" t="s">
        <v>221</v>
      </c>
      <c r="B31" s="84" t="s">
        <v>227</v>
      </c>
      <c r="C31" s="53" t="s">
        <v>879</v>
      </c>
      <c r="D31" s="54">
        <v>3</v>
      </c>
      <c r="E31" s="65" t="s">
        <v>132</v>
      </c>
      <c r="F31" s="55">
        <v>35</v>
      </c>
      <c r="G31" s="53"/>
      <c r="H31" s="57"/>
      <c r="I31" s="56"/>
      <c r="J31" s="56"/>
      <c r="K31" s="36" t="s">
        <v>65</v>
      </c>
      <c r="L31" s="83">
        <v>31</v>
      </c>
      <c r="M31" s="83"/>
      <c r="N31" s="63"/>
      <c r="O31" s="86" t="s">
        <v>233</v>
      </c>
      <c r="P31" s="88">
        <v>43553.70153935185</v>
      </c>
      <c r="Q31" s="86" t="s">
        <v>241</v>
      </c>
      <c r="R31" s="89" t="s">
        <v>261</v>
      </c>
      <c r="S31" s="86" t="s">
        <v>274</v>
      </c>
      <c r="T31" s="86" t="s">
        <v>285</v>
      </c>
      <c r="U31" s="89" t="s">
        <v>301</v>
      </c>
      <c r="V31" s="89" t="s">
        <v>301</v>
      </c>
      <c r="W31" s="88">
        <v>43553.70153935185</v>
      </c>
      <c r="X31" s="89" t="s">
        <v>326</v>
      </c>
      <c r="Y31" s="86"/>
      <c r="Z31" s="86"/>
      <c r="AA31" s="92" t="s">
        <v>354</v>
      </c>
      <c r="AB31" s="86"/>
      <c r="AC31" s="86" t="b">
        <v>0</v>
      </c>
      <c r="AD31" s="86">
        <v>3</v>
      </c>
      <c r="AE31" s="92" t="s">
        <v>372</v>
      </c>
      <c r="AF31" s="86" t="b">
        <v>0</v>
      </c>
      <c r="AG31" s="86" t="s">
        <v>378</v>
      </c>
      <c r="AH31" s="86"/>
      <c r="AI31" s="92" t="s">
        <v>372</v>
      </c>
      <c r="AJ31" s="86" t="b">
        <v>0</v>
      </c>
      <c r="AK31" s="86">
        <v>0</v>
      </c>
      <c r="AL31" s="92" t="s">
        <v>372</v>
      </c>
      <c r="AM31" s="86" t="s">
        <v>384</v>
      </c>
      <c r="AN31" s="86" t="b">
        <v>0</v>
      </c>
      <c r="AO31" s="92" t="s">
        <v>354</v>
      </c>
      <c r="AP31" s="86" t="s">
        <v>176</v>
      </c>
      <c r="AQ31" s="86">
        <v>0</v>
      </c>
      <c r="AR31" s="86">
        <v>0</v>
      </c>
      <c r="AS31" s="86"/>
      <c r="AT31" s="86"/>
      <c r="AU31" s="86"/>
      <c r="AV31" s="86"/>
      <c r="AW31" s="86"/>
      <c r="AX31" s="86"/>
      <c r="AY31" s="86"/>
      <c r="AZ31" s="86"/>
      <c r="BA31">
        <v>1</v>
      </c>
      <c r="BB31" s="85" t="str">
        <f>REPLACE(INDEX(GroupVertices[Group],MATCH(Edges[[#This Row],[Vertex 1]],GroupVertices[Vertex],0)),1,1,"")</f>
        <v>1</v>
      </c>
      <c r="BC31" s="85" t="str">
        <f>REPLACE(INDEX(GroupVertices[Group],MATCH(Edges[[#This Row],[Vertex 2]],GroupVertices[Vertex],0)),1,1,"")</f>
        <v>1</v>
      </c>
      <c r="BD31" s="51">
        <v>1</v>
      </c>
      <c r="BE31" s="52">
        <v>4.761904761904762</v>
      </c>
      <c r="BF31" s="51">
        <v>0</v>
      </c>
      <c r="BG31" s="52">
        <v>0</v>
      </c>
      <c r="BH31" s="51">
        <v>0</v>
      </c>
      <c r="BI31" s="52">
        <v>0</v>
      </c>
      <c r="BJ31" s="51">
        <v>20</v>
      </c>
      <c r="BK31" s="52">
        <v>95.23809523809524</v>
      </c>
      <c r="BL31" s="51">
        <v>21</v>
      </c>
    </row>
    <row r="32" spans="1:64" ht="45">
      <c r="A32" s="84" t="s">
        <v>221</v>
      </c>
      <c r="B32" s="84" t="s">
        <v>228</v>
      </c>
      <c r="C32" s="53" t="s">
        <v>879</v>
      </c>
      <c r="D32" s="54">
        <v>3</v>
      </c>
      <c r="E32" s="65" t="s">
        <v>132</v>
      </c>
      <c r="F32" s="55">
        <v>35</v>
      </c>
      <c r="G32" s="53"/>
      <c r="H32" s="57"/>
      <c r="I32" s="56"/>
      <c r="J32" s="56"/>
      <c r="K32" s="36" t="s">
        <v>65</v>
      </c>
      <c r="L32" s="83">
        <v>32</v>
      </c>
      <c r="M32" s="83"/>
      <c r="N32" s="63"/>
      <c r="O32" s="86" t="s">
        <v>234</v>
      </c>
      <c r="P32" s="88">
        <v>43558.8403587963</v>
      </c>
      <c r="Q32" s="86" t="s">
        <v>242</v>
      </c>
      <c r="R32" s="89" t="s">
        <v>262</v>
      </c>
      <c r="S32" s="86" t="s">
        <v>275</v>
      </c>
      <c r="T32" s="86"/>
      <c r="U32" s="86"/>
      <c r="V32" s="89" t="s">
        <v>314</v>
      </c>
      <c r="W32" s="88">
        <v>43558.8403587963</v>
      </c>
      <c r="X32" s="89" t="s">
        <v>327</v>
      </c>
      <c r="Y32" s="86"/>
      <c r="Z32" s="86"/>
      <c r="AA32" s="92" t="s">
        <v>355</v>
      </c>
      <c r="AB32" s="86"/>
      <c r="AC32" s="86" t="b">
        <v>0</v>
      </c>
      <c r="AD32" s="86">
        <v>0</v>
      </c>
      <c r="AE32" s="92" t="s">
        <v>373</v>
      </c>
      <c r="AF32" s="86" t="b">
        <v>0</v>
      </c>
      <c r="AG32" s="86" t="s">
        <v>378</v>
      </c>
      <c r="AH32" s="86"/>
      <c r="AI32" s="92" t="s">
        <v>372</v>
      </c>
      <c r="AJ32" s="86" t="b">
        <v>0</v>
      </c>
      <c r="AK32" s="86">
        <v>0</v>
      </c>
      <c r="AL32" s="92" t="s">
        <v>372</v>
      </c>
      <c r="AM32" s="86" t="s">
        <v>384</v>
      </c>
      <c r="AN32" s="86" t="b">
        <v>0</v>
      </c>
      <c r="AO32" s="92" t="s">
        <v>355</v>
      </c>
      <c r="AP32" s="86" t="s">
        <v>176</v>
      </c>
      <c r="AQ32" s="86">
        <v>0</v>
      </c>
      <c r="AR32" s="86">
        <v>0</v>
      </c>
      <c r="AS32" s="86"/>
      <c r="AT32" s="86"/>
      <c r="AU32" s="86"/>
      <c r="AV32" s="86"/>
      <c r="AW32" s="86"/>
      <c r="AX32" s="86"/>
      <c r="AY32" s="86"/>
      <c r="AZ32" s="86"/>
      <c r="BA32">
        <v>1</v>
      </c>
      <c r="BB32" s="85" t="str">
        <f>REPLACE(INDEX(GroupVertices[Group],MATCH(Edges[[#This Row],[Vertex 1]],GroupVertices[Vertex],0)),1,1,"")</f>
        <v>1</v>
      </c>
      <c r="BC32" s="85" t="str">
        <f>REPLACE(INDEX(GroupVertices[Group],MATCH(Edges[[#This Row],[Vertex 2]],GroupVertices[Vertex],0)),1,1,"")</f>
        <v>1</v>
      </c>
      <c r="BD32" s="51">
        <v>1</v>
      </c>
      <c r="BE32" s="52">
        <v>2.6315789473684212</v>
      </c>
      <c r="BF32" s="51">
        <v>0</v>
      </c>
      <c r="BG32" s="52">
        <v>0</v>
      </c>
      <c r="BH32" s="51">
        <v>0</v>
      </c>
      <c r="BI32" s="52">
        <v>0</v>
      </c>
      <c r="BJ32" s="51">
        <v>37</v>
      </c>
      <c r="BK32" s="52">
        <v>97.36842105263158</v>
      </c>
      <c r="BL32" s="51">
        <v>38</v>
      </c>
    </row>
    <row r="33" spans="1:64" ht="45">
      <c r="A33" s="84" t="s">
        <v>221</v>
      </c>
      <c r="B33" s="84" t="s">
        <v>229</v>
      </c>
      <c r="C33" s="53" t="s">
        <v>879</v>
      </c>
      <c r="D33" s="54">
        <v>3</v>
      </c>
      <c r="E33" s="65" t="s">
        <v>132</v>
      </c>
      <c r="F33" s="55">
        <v>35</v>
      </c>
      <c r="G33" s="53"/>
      <c r="H33" s="57"/>
      <c r="I33" s="56"/>
      <c r="J33" s="56"/>
      <c r="K33" s="36" t="s">
        <v>65</v>
      </c>
      <c r="L33" s="83">
        <v>33</v>
      </c>
      <c r="M33" s="83"/>
      <c r="N33" s="63"/>
      <c r="O33" s="86" t="s">
        <v>234</v>
      </c>
      <c r="P33" s="88">
        <v>43564.76405092593</v>
      </c>
      <c r="Q33" s="86" t="s">
        <v>243</v>
      </c>
      <c r="R33" s="89" t="s">
        <v>263</v>
      </c>
      <c r="S33" s="86" t="s">
        <v>276</v>
      </c>
      <c r="T33" s="86" t="s">
        <v>286</v>
      </c>
      <c r="U33" s="86"/>
      <c r="V33" s="89" t="s">
        <v>314</v>
      </c>
      <c r="W33" s="88">
        <v>43564.76405092593</v>
      </c>
      <c r="X33" s="89" t="s">
        <v>328</v>
      </c>
      <c r="Y33" s="86"/>
      <c r="Z33" s="86"/>
      <c r="AA33" s="92" t="s">
        <v>356</v>
      </c>
      <c r="AB33" s="86"/>
      <c r="AC33" s="86" t="b">
        <v>0</v>
      </c>
      <c r="AD33" s="86">
        <v>0</v>
      </c>
      <c r="AE33" s="92" t="s">
        <v>374</v>
      </c>
      <c r="AF33" s="86" t="b">
        <v>0</v>
      </c>
      <c r="AG33" s="86" t="s">
        <v>378</v>
      </c>
      <c r="AH33" s="86"/>
      <c r="AI33" s="92" t="s">
        <v>372</v>
      </c>
      <c r="AJ33" s="86" t="b">
        <v>0</v>
      </c>
      <c r="AK33" s="86">
        <v>0</v>
      </c>
      <c r="AL33" s="92" t="s">
        <v>372</v>
      </c>
      <c r="AM33" s="86" t="s">
        <v>384</v>
      </c>
      <c r="AN33" s="86" t="b">
        <v>0</v>
      </c>
      <c r="AO33" s="92" t="s">
        <v>356</v>
      </c>
      <c r="AP33" s="86" t="s">
        <v>176</v>
      </c>
      <c r="AQ33" s="86">
        <v>0</v>
      </c>
      <c r="AR33" s="86">
        <v>0</v>
      </c>
      <c r="AS33" s="86"/>
      <c r="AT33" s="86"/>
      <c r="AU33" s="86"/>
      <c r="AV33" s="86"/>
      <c r="AW33" s="86"/>
      <c r="AX33" s="86"/>
      <c r="AY33" s="86"/>
      <c r="AZ33" s="86"/>
      <c r="BA33">
        <v>1</v>
      </c>
      <c r="BB33" s="85" t="str">
        <f>REPLACE(INDEX(GroupVertices[Group],MATCH(Edges[[#This Row],[Vertex 1]],GroupVertices[Vertex],0)),1,1,"")</f>
        <v>1</v>
      </c>
      <c r="BC33" s="85" t="str">
        <f>REPLACE(INDEX(GroupVertices[Group],MATCH(Edges[[#This Row],[Vertex 2]],GroupVertices[Vertex],0)),1,1,"")</f>
        <v>1</v>
      </c>
      <c r="BD33" s="51">
        <v>1</v>
      </c>
      <c r="BE33" s="52">
        <v>2.7027027027027026</v>
      </c>
      <c r="BF33" s="51">
        <v>0</v>
      </c>
      <c r="BG33" s="52">
        <v>0</v>
      </c>
      <c r="BH33" s="51">
        <v>0</v>
      </c>
      <c r="BI33" s="52">
        <v>0</v>
      </c>
      <c r="BJ33" s="51">
        <v>36</v>
      </c>
      <c r="BK33" s="52">
        <v>97.29729729729729</v>
      </c>
      <c r="BL33" s="51">
        <v>37</v>
      </c>
    </row>
    <row r="34" spans="1:64" ht="45">
      <c r="A34" s="84" t="s">
        <v>220</v>
      </c>
      <c r="B34" s="84" t="s">
        <v>223</v>
      </c>
      <c r="C34" s="53" t="s">
        <v>879</v>
      </c>
      <c r="D34" s="54">
        <v>3</v>
      </c>
      <c r="E34" s="65" t="s">
        <v>132</v>
      </c>
      <c r="F34" s="55">
        <v>35</v>
      </c>
      <c r="G34" s="53"/>
      <c r="H34" s="57"/>
      <c r="I34" s="56"/>
      <c r="J34" s="56"/>
      <c r="K34" s="36" t="s">
        <v>65</v>
      </c>
      <c r="L34" s="83">
        <v>34</v>
      </c>
      <c r="M34" s="83"/>
      <c r="N34" s="63"/>
      <c r="O34" s="86" t="s">
        <v>233</v>
      </c>
      <c r="P34" s="88">
        <v>43552.78145833333</v>
      </c>
      <c r="Q34" s="86" t="s">
        <v>244</v>
      </c>
      <c r="R34" s="89" t="s">
        <v>259</v>
      </c>
      <c r="S34" s="86" t="s">
        <v>272</v>
      </c>
      <c r="T34" s="86" t="s">
        <v>287</v>
      </c>
      <c r="U34" s="86"/>
      <c r="V34" s="89" t="s">
        <v>315</v>
      </c>
      <c r="W34" s="88">
        <v>43552.78145833333</v>
      </c>
      <c r="X34" s="89" t="s">
        <v>329</v>
      </c>
      <c r="Y34" s="86"/>
      <c r="Z34" s="86"/>
      <c r="AA34" s="92" t="s">
        <v>357</v>
      </c>
      <c r="AB34" s="86"/>
      <c r="AC34" s="86" t="b">
        <v>0</v>
      </c>
      <c r="AD34" s="86">
        <v>2</v>
      </c>
      <c r="AE34" s="92" t="s">
        <v>372</v>
      </c>
      <c r="AF34" s="86" t="b">
        <v>0</v>
      </c>
      <c r="AG34" s="86" t="s">
        <v>378</v>
      </c>
      <c r="AH34" s="86"/>
      <c r="AI34" s="92" t="s">
        <v>372</v>
      </c>
      <c r="AJ34" s="86" t="b">
        <v>0</v>
      </c>
      <c r="AK34" s="86">
        <v>0</v>
      </c>
      <c r="AL34" s="92" t="s">
        <v>372</v>
      </c>
      <c r="AM34" s="86" t="s">
        <v>384</v>
      </c>
      <c r="AN34" s="86" t="b">
        <v>0</v>
      </c>
      <c r="AO34" s="92" t="s">
        <v>357</v>
      </c>
      <c r="AP34" s="86" t="s">
        <v>176</v>
      </c>
      <c r="AQ34" s="86">
        <v>0</v>
      </c>
      <c r="AR34" s="86">
        <v>0</v>
      </c>
      <c r="AS34" s="86"/>
      <c r="AT34" s="86"/>
      <c r="AU34" s="86"/>
      <c r="AV34" s="86"/>
      <c r="AW34" s="86"/>
      <c r="AX34" s="86"/>
      <c r="AY34" s="86"/>
      <c r="AZ34" s="86"/>
      <c r="BA34">
        <v>1</v>
      </c>
      <c r="BB34" s="85" t="str">
        <f>REPLACE(INDEX(GroupVertices[Group],MATCH(Edges[[#This Row],[Vertex 1]],GroupVertices[Vertex],0)),1,1,"")</f>
        <v>2</v>
      </c>
      <c r="BC34" s="85" t="str">
        <f>REPLACE(INDEX(GroupVertices[Group],MATCH(Edges[[#This Row],[Vertex 2]],GroupVertices[Vertex],0)),1,1,"")</f>
        <v>1</v>
      </c>
      <c r="BD34" s="51">
        <v>3</v>
      </c>
      <c r="BE34" s="52">
        <v>9.375</v>
      </c>
      <c r="BF34" s="51">
        <v>0</v>
      </c>
      <c r="BG34" s="52">
        <v>0</v>
      </c>
      <c r="BH34" s="51">
        <v>0</v>
      </c>
      <c r="BI34" s="52">
        <v>0</v>
      </c>
      <c r="BJ34" s="51">
        <v>29</v>
      </c>
      <c r="BK34" s="52">
        <v>90.625</v>
      </c>
      <c r="BL34" s="51">
        <v>32</v>
      </c>
    </row>
    <row r="35" spans="1:64" ht="45">
      <c r="A35" s="84" t="s">
        <v>221</v>
      </c>
      <c r="B35" s="84" t="s">
        <v>223</v>
      </c>
      <c r="C35" s="53" t="s">
        <v>879</v>
      </c>
      <c r="D35" s="54">
        <v>3</v>
      </c>
      <c r="E35" s="65" t="s">
        <v>132</v>
      </c>
      <c r="F35" s="55">
        <v>35</v>
      </c>
      <c r="G35" s="53"/>
      <c r="H35" s="57"/>
      <c r="I35" s="56"/>
      <c r="J35" s="56"/>
      <c r="K35" s="36" t="s">
        <v>65</v>
      </c>
      <c r="L35" s="83">
        <v>35</v>
      </c>
      <c r="M35" s="83"/>
      <c r="N35" s="63"/>
      <c r="O35" s="86" t="s">
        <v>234</v>
      </c>
      <c r="P35" s="88">
        <v>43567.67744212963</v>
      </c>
      <c r="Q35" s="86" t="s">
        <v>245</v>
      </c>
      <c r="R35" s="89" t="s">
        <v>264</v>
      </c>
      <c r="S35" s="86" t="s">
        <v>272</v>
      </c>
      <c r="T35" s="86" t="s">
        <v>288</v>
      </c>
      <c r="U35" s="86"/>
      <c r="V35" s="89" t="s">
        <v>314</v>
      </c>
      <c r="W35" s="88">
        <v>43567.67744212963</v>
      </c>
      <c r="X35" s="89" t="s">
        <v>330</v>
      </c>
      <c r="Y35" s="86"/>
      <c r="Z35" s="86"/>
      <c r="AA35" s="92" t="s">
        <v>358</v>
      </c>
      <c r="AB35" s="86"/>
      <c r="AC35" s="86" t="b">
        <v>0</v>
      </c>
      <c r="AD35" s="86">
        <v>0</v>
      </c>
      <c r="AE35" s="92" t="s">
        <v>375</v>
      </c>
      <c r="AF35" s="86" t="b">
        <v>0</v>
      </c>
      <c r="AG35" s="86" t="s">
        <v>378</v>
      </c>
      <c r="AH35" s="86"/>
      <c r="AI35" s="92" t="s">
        <v>372</v>
      </c>
      <c r="AJ35" s="86" t="b">
        <v>0</v>
      </c>
      <c r="AK35" s="86">
        <v>0</v>
      </c>
      <c r="AL35" s="92" t="s">
        <v>372</v>
      </c>
      <c r="AM35" s="86" t="s">
        <v>384</v>
      </c>
      <c r="AN35" s="86" t="b">
        <v>0</v>
      </c>
      <c r="AO35" s="92" t="s">
        <v>358</v>
      </c>
      <c r="AP35" s="86" t="s">
        <v>176</v>
      </c>
      <c r="AQ35" s="86">
        <v>0</v>
      </c>
      <c r="AR35" s="86">
        <v>0</v>
      </c>
      <c r="AS35" s="86"/>
      <c r="AT35" s="86"/>
      <c r="AU35" s="86"/>
      <c r="AV35" s="86"/>
      <c r="AW35" s="86"/>
      <c r="AX35" s="86"/>
      <c r="AY35" s="86"/>
      <c r="AZ35" s="86"/>
      <c r="BA35">
        <v>1</v>
      </c>
      <c r="BB35" s="85" t="str">
        <f>REPLACE(INDEX(GroupVertices[Group],MATCH(Edges[[#This Row],[Vertex 1]],GroupVertices[Vertex],0)),1,1,"")</f>
        <v>1</v>
      </c>
      <c r="BC35" s="85" t="str">
        <f>REPLACE(INDEX(GroupVertices[Group],MATCH(Edges[[#This Row],[Vertex 2]],GroupVertices[Vertex],0)),1,1,"")</f>
        <v>1</v>
      </c>
      <c r="BD35" s="51">
        <v>0</v>
      </c>
      <c r="BE35" s="52">
        <v>0</v>
      </c>
      <c r="BF35" s="51">
        <v>0</v>
      </c>
      <c r="BG35" s="52">
        <v>0</v>
      </c>
      <c r="BH35" s="51">
        <v>0</v>
      </c>
      <c r="BI35" s="52">
        <v>0</v>
      </c>
      <c r="BJ35" s="51">
        <v>15</v>
      </c>
      <c r="BK35" s="52">
        <v>100</v>
      </c>
      <c r="BL35" s="51">
        <v>15</v>
      </c>
    </row>
    <row r="36" spans="1:64" ht="45">
      <c r="A36" s="84" t="s">
        <v>221</v>
      </c>
      <c r="B36" s="84" t="s">
        <v>230</v>
      </c>
      <c r="C36" s="53" t="s">
        <v>879</v>
      </c>
      <c r="D36" s="54">
        <v>3</v>
      </c>
      <c r="E36" s="65" t="s">
        <v>132</v>
      </c>
      <c r="F36" s="55">
        <v>35</v>
      </c>
      <c r="G36" s="53"/>
      <c r="H36" s="57"/>
      <c r="I36" s="56"/>
      <c r="J36" s="56"/>
      <c r="K36" s="36" t="s">
        <v>65</v>
      </c>
      <c r="L36" s="83">
        <v>36</v>
      </c>
      <c r="M36" s="83"/>
      <c r="N36" s="63"/>
      <c r="O36" s="86" t="s">
        <v>233</v>
      </c>
      <c r="P36" s="88">
        <v>43570.76060185185</v>
      </c>
      <c r="Q36" s="86" t="s">
        <v>246</v>
      </c>
      <c r="R36" s="86"/>
      <c r="S36" s="86"/>
      <c r="T36" s="86" t="s">
        <v>289</v>
      </c>
      <c r="U36" s="89" t="s">
        <v>302</v>
      </c>
      <c r="V36" s="89" t="s">
        <v>302</v>
      </c>
      <c r="W36" s="88">
        <v>43570.76060185185</v>
      </c>
      <c r="X36" s="89" t="s">
        <v>331</v>
      </c>
      <c r="Y36" s="86"/>
      <c r="Z36" s="86"/>
      <c r="AA36" s="92" t="s">
        <v>359</v>
      </c>
      <c r="AB36" s="86"/>
      <c r="AC36" s="86" t="b">
        <v>0</v>
      </c>
      <c r="AD36" s="86">
        <v>1</v>
      </c>
      <c r="AE36" s="92" t="s">
        <v>372</v>
      </c>
      <c r="AF36" s="86" t="b">
        <v>0</v>
      </c>
      <c r="AG36" s="86" t="s">
        <v>378</v>
      </c>
      <c r="AH36" s="86"/>
      <c r="AI36" s="92" t="s">
        <v>372</v>
      </c>
      <c r="AJ36" s="86" t="b">
        <v>0</v>
      </c>
      <c r="AK36" s="86">
        <v>0</v>
      </c>
      <c r="AL36" s="92" t="s">
        <v>372</v>
      </c>
      <c r="AM36" s="86" t="s">
        <v>384</v>
      </c>
      <c r="AN36" s="86" t="b">
        <v>0</v>
      </c>
      <c r="AO36" s="92" t="s">
        <v>359</v>
      </c>
      <c r="AP36" s="86" t="s">
        <v>176</v>
      </c>
      <c r="AQ36" s="86">
        <v>0</v>
      </c>
      <c r="AR36" s="86">
        <v>0</v>
      </c>
      <c r="AS36" s="86"/>
      <c r="AT36" s="86"/>
      <c r="AU36" s="86"/>
      <c r="AV36" s="86"/>
      <c r="AW36" s="86"/>
      <c r="AX36" s="86"/>
      <c r="AY36" s="86"/>
      <c r="AZ36" s="86"/>
      <c r="BA36">
        <v>1</v>
      </c>
      <c r="BB36" s="85" t="str">
        <f>REPLACE(INDEX(GroupVertices[Group],MATCH(Edges[[#This Row],[Vertex 1]],GroupVertices[Vertex],0)),1,1,"")</f>
        <v>1</v>
      </c>
      <c r="BC36" s="85" t="str">
        <f>REPLACE(INDEX(GroupVertices[Group],MATCH(Edges[[#This Row],[Vertex 2]],GroupVertices[Vertex],0)),1,1,"")</f>
        <v>1</v>
      </c>
      <c r="BD36" s="51">
        <v>1</v>
      </c>
      <c r="BE36" s="52">
        <v>6.25</v>
      </c>
      <c r="BF36" s="51">
        <v>0</v>
      </c>
      <c r="BG36" s="52">
        <v>0</v>
      </c>
      <c r="BH36" s="51">
        <v>0</v>
      </c>
      <c r="BI36" s="52">
        <v>0</v>
      </c>
      <c r="BJ36" s="51">
        <v>15</v>
      </c>
      <c r="BK36" s="52">
        <v>93.75</v>
      </c>
      <c r="BL36" s="51">
        <v>16</v>
      </c>
    </row>
    <row r="37" spans="1:64" ht="45">
      <c r="A37" s="84" t="s">
        <v>222</v>
      </c>
      <c r="B37" s="84" t="s">
        <v>220</v>
      </c>
      <c r="C37" s="53" t="s">
        <v>879</v>
      </c>
      <c r="D37" s="54">
        <v>3</v>
      </c>
      <c r="E37" s="65" t="s">
        <v>132</v>
      </c>
      <c r="F37" s="55">
        <v>35</v>
      </c>
      <c r="G37" s="53"/>
      <c r="H37" s="57"/>
      <c r="I37" s="56"/>
      <c r="J37" s="56"/>
      <c r="K37" s="36" t="s">
        <v>65</v>
      </c>
      <c r="L37" s="83">
        <v>37</v>
      </c>
      <c r="M37" s="83"/>
      <c r="N37" s="63"/>
      <c r="O37" s="86" t="s">
        <v>233</v>
      </c>
      <c r="P37" s="88">
        <v>43580.62559027778</v>
      </c>
      <c r="Q37" s="86" t="s">
        <v>247</v>
      </c>
      <c r="R37" s="86"/>
      <c r="S37" s="86"/>
      <c r="T37" s="86"/>
      <c r="U37" s="89" t="s">
        <v>303</v>
      </c>
      <c r="V37" s="89" t="s">
        <v>303</v>
      </c>
      <c r="W37" s="88">
        <v>43580.62559027778</v>
      </c>
      <c r="X37" s="89" t="s">
        <v>332</v>
      </c>
      <c r="Y37" s="86"/>
      <c r="Z37" s="86"/>
      <c r="AA37" s="92" t="s">
        <v>360</v>
      </c>
      <c r="AB37" s="86"/>
      <c r="AC37" s="86" t="b">
        <v>0</v>
      </c>
      <c r="AD37" s="86">
        <v>0</v>
      </c>
      <c r="AE37" s="92" t="s">
        <v>372</v>
      </c>
      <c r="AF37" s="86" t="b">
        <v>0</v>
      </c>
      <c r="AG37" s="86" t="s">
        <v>378</v>
      </c>
      <c r="AH37" s="86"/>
      <c r="AI37" s="92" t="s">
        <v>372</v>
      </c>
      <c r="AJ37" s="86" t="b">
        <v>0</v>
      </c>
      <c r="AK37" s="86">
        <v>0</v>
      </c>
      <c r="AL37" s="92" t="s">
        <v>372</v>
      </c>
      <c r="AM37" s="86" t="s">
        <v>384</v>
      </c>
      <c r="AN37" s="86" t="b">
        <v>0</v>
      </c>
      <c r="AO37" s="92" t="s">
        <v>360</v>
      </c>
      <c r="AP37" s="86" t="s">
        <v>176</v>
      </c>
      <c r="AQ37" s="86">
        <v>0</v>
      </c>
      <c r="AR37" s="86">
        <v>0</v>
      </c>
      <c r="AS37" s="86"/>
      <c r="AT37" s="86"/>
      <c r="AU37" s="86"/>
      <c r="AV37" s="86"/>
      <c r="AW37" s="86"/>
      <c r="AX37" s="86"/>
      <c r="AY37" s="86"/>
      <c r="AZ37" s="86"/>
      <c r="BA37">
        <v>1</v>
      </c>
      <c r="BB37" s="85" t="str">
        <f>REPLACE(INDEX(GroupVertices[Group],MATCH(Edges[[#This Row],[Vertex 1]],GroupVertices[Vertex],0)),1,1,"")</f>
        <v>2</v>
      </c>
      <c r="BC37" s="85" t="str">
        <f>REPLACE(INDEX(GroupVertices[Group],MATCH(Edges[[#This Row],[Vertex 2]],GroupVertices[Vertex],0)),1,1,"")</f>
        <v>2</v>
      </c>
      <c r="BD37" s="51"/>
      <c r="BE37" s="52"/>
      <c r="BF37" s="51"/>
      <c r="BG37" s="52"/>
      <c r="BH37" s="51"/>
      <c r="BI37" s="52"/>
      <c r="BJ37" s="51"/>
      <c r="BK37" s="52"/>
      <c r="BL37" s="51"/>
    </row>
    <row r="38" spans="1:64" ht="30">
      <c r="A38" s="84" t="s">
        <v>220</v>
      </c>
      <c r="B38" s="84" t="s">
        <v>221</v>
      </c>
      <c r="C38" s="53" t="s">
        <v>880</v>
      </c>
      <c r="D38" s="54">
        <v>10</v>
      </c>
      <c r="E38" s="65" t="s">
        <v>136</v>
      </c>
      <c r="F38" s="55">
        <v>12</v>
      </c>
      <c r="G38" s="53"/>
      <c r="H38" s="57"/>
      <c r="I38" s="56"/>
      <c r="J38" s="56"/>
      <c r="K38" s="36" t="s">
        <v>66</v>
      </c>
      <c r="L38" s="83">
        <v>38</v>
      </c>
      <c r="M38" s="83"/>
      <c r="N38" s="63"/>
      <c r="O38" s="86" t="s">
        <v>233</v>
      </c>
      <c r="P38" s="88">
        <v>43552.78145833333</v>
      </c>
      <c r="Q38" s="86" t="s">
        <v>244</v>
      </c>
      <c r="R38" s="89" t="s">
        <v>259</v>
      </c>
      <c r="S38" s="86" t="s">
        <v>272</v>
      </c>
      <c r="T38" s="86" t="s">
        <v>287</v>
      </c>
      <c r="U38" s="86"/>
      <c r="V38" s="89" t="s">
        <v>315</v>
      </c>
      <c r="W38" s="88">
        <v>43552.78145833333</v>
      </c>
      <c r="X38" s="89" t="s">
        <v>329</v>
      </c>
      <c r="Y38" s="86"/>
      <c r="Z38" s="86"/>
      <c r="AA38" s="92" t="s">
        <v>357</v>
      </c>
      <c r="AB38" s="86"/>
      <c r="AC38" s="86" t="b">
        <v>0</v>
      </c>
      <c r="AD38" s="86">
        <v>2</v>
      </c>
      <c r="AE38" s="92" t="s">
        <v>372</v>
      </c>
      <c r="AF38" s="86" t="b">
        <v>0</v>
      </c>
      <c r="AG38" s="86" t="s">
        <v>378</v>
      </c>
      <c r="AH38" s="86"/>
      <c r="AI38" s="92" t="s">
        <v>372</v>
      </c>
      <c r="AJ38" s="86" t="b">
        <v>0</v>
      </c>
      <c r="AK38" s="86">
        <v>0</v>
      </c>
      <c r="AL38" s="92" t="s">
        <v>372</v>
      </c>
      <c r="AM38" s="86" t="s">
        <v>384</v>
      </c>
      <c r="AN38" s="86" t="b">
        <v>0</v>
      </c>
      <c r="AO38" s="92" t="s">
        <v>357</v>
      </c>
      <c r="AP38" s="86" t="s">
        <v>176</v>
      </c>
      <c r="AQ38" s="86">
        <v>0</v>
      </c>
      <c r="AR38" s="86">
        <v>0</v>
      </c>
      <c r="AS38" s="86"/>
      <c r="AT38" s="86"/>
      <c r="AU38" s="86"/>
      <c r="AV38" s="86"/>
      <c r="AW38" s="86"/>
      <c r="AX38" s="86"/>
      <c r="AY38" s="86"/>
      <c r="AZ38" s="86"/>
      <c r="BA38">
        <v>3</v>
      </c>
      <c r="BB38" s="85" t="str">
        <f>REPLACE(INDEX(GroupVertices[Group],MATCH(Edges[[#This Row],[Vertex 1]],GroupVertices[Vertex],0)),1,1,"")</f>
        <v>2</v>
      </c>
      <c r="BC38" s="85" t="str">
        <f>REPLACE(INDEX(GroupVertices[Group],MATCH(Edges[[#This Row],[Vertex 2]],GroupVertices[Vertex],0)),1,1,"")</f>
        <v>1</v>
      </c>
      <c r="BD38" s="51"/>
      <c r="BE38" s="52"/>
      <c r="BF38" s="51"/>
      <c r="BG38" s="52"/>
      <c r="BH38" s="51"/>
      <c r="BI38" s="52"/>
      <c r="BJ38" s="51"/>
      <c r="BK38" s="52"/>
      <c r="BL38" s="51"/>
    </row>
    <row r="39" spans="1:64" ht="30">
      <c r="A39" s="84" t="s">
        <v>220</v>
      </c>
      <c r="B39" s="84" t="s">
        <v>221</v>
      </c>
      <c r="C39" s="53" t="s">
        <v>880</v>
      </c>
      <c r="D39" s="54">
        <v>10</v>
      </c>
      <c r="E39" s="65" t="s">
        <v>136</v>
      </c>
      <c r="F39" s="55">
        <v>12</v>
      </c>
      <c r="G39" s="53"/>
      <c r="H39" s="57"/>
      <c r="I39" s="56"/>
      <c r="J39" s="56"/>
      <c r="K39" s="36" t="s">
        <v>66</v>
      </c>
      <c r="L39" s="83">
        <v>39</v>
      </c>
      <c r="M39" s="83"/>
      <c r="N39" s="63"/>
      <c r="O39" s="86" t="s">
        <v>233</v>
      </c>
      <c r="P39" s="88">
        <v>43572.66762731481</v>
      </c>
      <c r="Q39" s="86" t="s">
        <v>240</v>
      </c>
      <c r="R39" s="89" t="s">
        <v>260</v>
      </c>
      <c r="S39" s="86" t="s">
        <v>273</v>
      </c>
      <c r="T39" s="86" t="s">
        <v>283</v>
      </c>
      <c r="U39" s="89" t="s">
        <v>300</v>
      </c>
      <c r="V39" s="89" t="s">
        <v>300</v>
      </c>
      <c r="W39" s="88">
        <v>43572.66762731481</v>
      </c>
      <c r="X39" s="89" t="s">
        <v>325</v>
      </c>
      <c r="Y39" s="86"/>
      <c r="Z39" s="86"/>
      <c r="AA39" s="92" t="s">
        <v>353</v>
      </c>
      <c r="AB39" s="86"/>
      <c r="AC39" s="86" t="b">
        <v>0</v>
      </c>
      <c r="AD39" s="86">
        <v>6</v>
      </c>
      <c r="AE39" s="92" t="s">
        <v>372</v>
      </c>
      <c r="AF39" s="86" t="b">
        <v>0</v>
      </c>
      <c r="AG39" s="86" t="s">
        <v>378</v>
      </c>
      <c r="AH39" s="86"/>
      <c r="AI39" s="92" t="s">
        <v>372</v>
      </c>
      <c r="AJ39" s="86" t="b">
        <v>0</v>
      </c>
      <c r="AK39" s="86">
        <v>3</v>
      </c>
      <c r="AL39" s="92" t="s">
        <v>372</v>
      </c>
      <c r="AM39" s="86" t="s">
        <v>384</v>
      </c>
      <c r="AN39" s="86" t="b">
        <v>0</v>
      </c>
      <c r="AO39" s="92" t="s">
        <v>353</v>
      </c>
      <c r="AP39" s="86" t="s">
        <v>176</v>
      </c>
      <c r="AQ39" s="86">
        <v>0</v>
      </c>
      <c r="AR39" s="86">
        <v>0</v>
      </c>
      <c r="AS39" s="86"/>
      <c r="AT39" s="86"/>
      <c r="AU39" s="86"/>
      <c r="AV39" s="86"/>
      <c r="AW39" s="86"/>
      <c r="AX39" s="86"/>
      <c r="AY39" s="86"/>
      <c r="AZ39" s="86"/>
      <c r="BA39">
        <v>3</v>
      </c>
      <c r="BB39" s="85" t="str">
        <f>REPLACE(INDEX(GroupVertices[Group],MATCH(Edges[[#This Row],[Vertex 1]],GroupVertices[Vertex],0)),1,1,"")</f>
        <v>2</v>
      </c>
      <c r="BC39" s="85" t="str">
        <f>REPLACE(INDEX(GroupVertices[Group],MATCH(Edges[[#This Row],[Vertex 2]],GroupVertices[Vertex],0)),1,1,"")</f>
        <v>1</v>
      </c>
      <c r="BD39" s="51"/>
      <c r="BE39" s="52"/>
      <c r="BF39" s="51"/>
      <c r="BG39" s="52"/>
      <c r="BH39" s="51"/>
      <c r="BI39" s="52"/>
      <c r="BJ39" s="51"/>
      <c r="BK39" s="52"/>
      <c r="BL39" s="51"/>
    </row>
    <row r="40" spans="1:64" ht="30">
      <c r="A40" s="84" t="s">
        <v>220</v>
      </c>
      <c r="B40" s="84" t="s">
        <v>221</v>
      </c>
      <c r="C40" s="53" t="s">
        <v>880</v>
      </c>
      <c r="D40" s="54">
        <v>10</v>
      </c>
      <c r="E40" s="65" t="s">
        <v>136</v>
      </c>
      <c r="F40" s="55">
        <v>12</v>
      </c>
      <c r="G40" s="53"/>
      <c r="H40" s="57"/>
      <c r="I40" s="56"/>
      <c r="J40" s="56"/>
      <c r="K40" s="36" t="s">
        <v>66</v>
      </c>
      <c r="L40" s="83">
        <v>40</v>
      </c>
      <c r="M40" s="83"/>
      <c r="N40" s="63"/>
      <c r="O40" s="86" t="s">
        <v>233</v>
      </c>
      <c r="P40" s="88">
        <v>43579.98974537037</v>
      </c>
      <c r="Q40" s="86" t="s">
        <v>248</v>
      </c>
      <c r="R40" s="86"/>
      <c r="S40" s="86"/>
      <c r="T40" s="86" t="s">
        <v>290</v>
      </c>
      <c r="U40" s="89" t="s">
        <v>304</v>
      </c>
      <c r="V40" s="89" t="s">
        <v>304</v>
      </c>
      <c r="W40" s="88">
        <v>43579.98974537037</v>
      </c>
      <c r="X40" s="89" t="s">
        <v>333</v>
      </c>
      <c r="Y40" s="86"/>
      <c r="Z40" s="86"/>
      <c r="AA40" s="92" t="s">
        <v>361</v>
      </c>
      <c r="AB40" s="86"/>
      <c r="AC40" s="86" t="b">
        <v>0</v>
      </c>
      <c r="AD40" s="86">
        <v>0</v>
      </c>
      <c r="AE40" s="92" t="s">
        <v>372</v>
      </c>
      <c r="AF40" s="86" t="b">
        <v>0</v>
      </c>
      <c r="AG40" s="86" t="s">
        <v>378</v>
      </c>
      <c r="AH40" s="86"/>
      <c r="AI40" s="92" t="s">
        <v>372</v>
      </c>
      <c r="AJ40" s="86" t="b">
        <v>0</v>
      </c>
      <c r="AK40" s="86">
        <v>0</v>
      </c>
      <c r="AL40" s="92" t="s">
        <v>372</v>
      </c>
      <c r="AM40" s="86" t="s">
        <v>382</v>
      </c>
      <c r="AN40" s="86" t="b">
        <v>0</v>
      </c>
      <c r="AO40" s="92" t="s">
        <v>361</v>
      </c>
      <c r="AP40" s="86" t="s">
        <v>176</v>
      </c>
      <c r="AQ40" s="86">
        <v>0</v>
      </c>
      <c r="AR40" s="86">
        <v>0</v>
      </c>
      <c r="AS40" s="86" t="s">
        <v>387</v>
      </c>
      <c r="AT40" s="86" t="s">
        <v>388</v>
      </c>
      <c r="AU40" s="86" t="s">
        <v>389</v>
      </c>
      <c r="AV40" s="86" t="s">
        <v>390</v>
      </c>
      <c r="AW40" s="86" t="s">
        <v>391</v>
      </c>
      <c r="AX40" s="86" t="s">
        <v>392</v>
      </c>
      <c r="AY40" s="86" t="s">
        <v>393</v>
      </c>
      <c r="AZ40" s="89" t="s">
        <v>394</v>
      </c>
      <c r="BA40">
        <v>3</v>
      </c>
      <c r="BB40" s="85" t="str">
        <f>REPLACE(INDEX(GroupVertices[Group],MATCH(Edges[[#This Row],[Vertex 1]],GroupVertices[Vertex],0)),1,1,"")</f>
        <v>2</v>
      </c>
      <c r="BC40" s="85" t="str">
        <f>REPLACE(INDEX(GroupVertices[Group],MATCH(Edges[[#This Row],[Vertex 2]],GroupVertices[Vertex],0)),1,1,"")</f>
        <v>1</v>
      </c>
      <c r="BD40" s="51">
        <v>0</v>
      </c>
      <c r="BE40" s="52">
        <v>0</v>
      </c>
      <c r="BF40" s="51">
        <v>0</v>
      </c>
      <c r="BG40" s="52">
        <v>0</v>
      </c>
      <c r="BH40" s="51">
        <v>0</v>
      </c>
      <c r="BI40" s="52">
        <v>0</v>
      </c>
      <c r="BJ40" s="51">
        <v>19</v>
      </c>
      <c r="BK40" s="52">
        <v>100</v>
      </c>
      <c r="BL40" s="51">
        <v>19</v>
      </c>
    </row>
    <row r="41" spans="1:64" ht="45">
      <c r="A41" s="84" t="s">
        <v>220</v>
      </c>
      <c r="B41" s="84" t="s">
        <v>220</v>
      </c>
      <c r="C41" s="53" t="s">
        <v>879</v>
      </c>
      <c r="D41" s="54">
        <v>3</v>
      </c>
      <c r="E41" s="65" t="s">
        <v>132</v>
      </c>
      <c r="F41" s="55">
        <v>35</v>
      </c>
      <c r="G41" s="53"/>
      <c r="H41" s="57"/>
      <c r="I41" s="56"/>
      <c r="J41" s="56"/>
      <c r="K41" s="36" t="s">
        <v>65</v>
      </c>
      <c r="L41" s="83">
        <v>41</v>
      </c>
      <c r="M41" s="83"/>
      <c r="N41" s="63"/>
      <c r="O41" s="86" t="s">
        <v>176</v>
      </c>
      <c r="P41" s="88">
        <v>43584.708865740744</v>
      </c>
      <c r="Q41" s="86" t="s">
        <v>249</v>
      </c>
      <c r="R41" s="89" t="s">
        <v>265</v>
      </c>
      <c r="S41" s="86" t="s">
        <v>277</v>
      </c>
      <c r="T41" s="86"/>
      <c r="U41" s="86"/>
      <c r="V41" s="89" t="s">
        <v>315</v>
      </c>
      <c r="W41" s="88">
        <v>43584.708865740744</v>
      </c>
      <c r="X41" s="89" t="s">
        <v>334</v>
      </c>
      <c r="Y41" s="86"/>
      <c r="Z41" s="86"/>
      <c r="AA41" s="92" t="s">
        <v>362</v>
      </c>
      <c r="AB41" s="86"/>
      <c r="AC41" s="86" t="b">
        <v>0</v>
      </c>
      <c r="AD41" s="86">
        <v>0</v>
      </c>
      <c r="AE41" s="92" t="s">
        <v>372</v>
      </c>
      <c r="AF41" s="86" t="b">
        <v>1</v>
      </c>
      <c r="AG41" s="86" t="s">
        <v>379</v>
      </c>
      <c r="AH41" s="86"/>
      <c r="AI41" s="92" t="s">
        <v>368</v>
      </c>
      <c r="AJ41" s="86" t="b">
        <v>0</v>
      </c>
      <c r="AK41" s="86">
        <v>0</v>
      </c>
      <c r="AL41" s="92" t="s">
        <v>372</v>
      </c>
      <c r="AM41" s="86" t="s">
        <v>386</v>
      </c>
      <c r="AN41" s="86" t="b">
        <v>0</v>
      </c>
      <c r="AO41" s="92" t="s">
        <v>362</v>
      </c>
      <c r="AP41" s="86" t="s">
        <v>176</v>
      </c>
      <c r="AQ41" s="86">
        <v>0</v>
      </c>
      <c r="AR41" s="86">
        <v>0</v>
      </c>
      <c r="AS41" s="86"/>
      <c r="AT41" s="86"/>
      <c r="AU41" s="86"/>
      <c r="AV41" s="86"/>
      <c r="AW41" s="86"/>
      <c r="AX41" s="86"/>
      <c r="AY41" s="86"/>
      <c r="AZ41" s="86"/>
      <c r="BA41">
        <v>1</v>
      </c>
      <c r="BB41" s="85" t="str">
        <f>REPLACE(INDEX(GroupVertices[Group],MATCH(Edges[[#This Row],[Vertex 1]],GroupVertices[Vertex],0)),1,1,"")</f>
        <v>2</v>
      </c>
      <c r="BC41" s="85" t="str">
        <f>REPLACE(INDEX(GroupVertices[Group],MATCH(Edges[[#This Row],[Vertex 2]],GroupVertices[Vertex],0)),1,1,"")</f>
        <v>2</v>
      </c>
      <c r="BD41" s="51">
        <v>0</v>
      </c>
      <c r="BE41" s="52">
        <v>0</v>
      </c>
      <c r="BF41" s="51">
        <v>0</v>
      </c>
      <c r="BG41" s="52">
        <v>0</v>
      </c>
      <c r="BH41" s="51">
        <v>0</v>
      </c>
      <c r="BI41" s="52">
        <v>0</v>
      </c>
      <c r="BJ41" s="51">
        <v>4</v>
      </c>
      <c r="BK41" s="52">
        <v>100</v>
      </c>
      <c r="BL41" s="51">
        <v>4</v>
      </c>
    </row>
    <row r="42" spans="1:64" ht="45">
      <c r="A42" s="84" t="s">
        <v>221</v>
      </c>
      <c r="B42" s="84" t="s">
        <v>220</v>
      </c>
      <c r="C42" s="53" t="s">
        <v>879</v>
      </c>
      <c r="D42" s="54">
        <v>3</v>
      </c>
      <c r="E42" s="65" t="s">
        <v>132</v>
      </c>
      <c r="F42" s="55">
        <v>35</v>
      </c>
      <c r="G42" s="53"/>
      <c r="H42" s="57"/>
      <c r="I42" s="56"/>
      <c r="J42" s="56"/>
      <c r="K42" s="36" t="s">
        <v>66</v>
      </c>
      <c r="L42" s="83">
        <v>42</v>
      </c>
      <c r="M42" s="83"/>
      <c r="N42" s="63"/>
      <c r="O42" s="86" t="s">
        <v>233</v>
      </c>
      <c r="P42" s="88">
        <v>43570.76060185185</v>
      </c>
      <c r="Q42" s="86" t="s">
        <v>246</v>
      </c>
      <c r="R42" s="86"/>
      <c r="S42" s="86"/>
      <c r="T42" s="86" t="s">
        <v>289</v>
      </c>
      <c r="U42" s="89" t="s">
        <v>302</v>
      </c>
      <c r="V42" s="89" t="s">
        <v>302</v>
      </c>
      <c r="W42" s="88">
        <v>43570.76060185185</v>
      </c>
      <c r="X42" s="89" t="s">
        <v>331</v>
      </c>
      <c r="Y42" s="86"/>
      <c r="Z42" s="86"/>
      <c r="AA42" s="92" t="s">
        <v>359</v>
      </c>
      <c r="AB42" s="86"/>
      <c r="AC42" s="86" t="b">
        <v>0</v>
      </c>
      <c r="AD42" s="86">
        <v>1</v>
      </c>
      <c r="AE42" s="92" t="s">
        <v>372</v>
      </c>
      <c r="AF42" s="86" t="b">
        <v>0</v>
      </c>
      <c r="AG42" s="86" t="s">
        <v>378</v>
      </c>
      <c r="AH42" s="86"/>
      <c r="AI42" s="92" t="s">
        <v>372</v>
      </c>
      <c r="AJ42" s="86" t="b">
        <v>0</v>
      </c>
      <c r="AK42" s="86">
        <v>0</v>
      </c>
      <c r="AL42" s="92" t="s">
        <v>372</v>
      </c>
      <c r="AM42" s="86" t="s">
        <v>384</v>
      </c>
      <c r="AN42" s="86" t="b">
        <v>0</v>
      </c>
      <c r="AO42" s="92" t="s">
        <v>359</v>
      </c>
      <c r="AP42" s="86" t="s">
        <v>176</v>
      </c>
      <c r="AQ42" s="86">
        <v>0</v>
      </c>
      <c r="AR42" s="86">
        <v>0</v>
      </c>
      <c r="AS42" s="86"/>
      <c r="AT42" s="86"/>
      <c r="AU42" s="86"/>
      <c r="AV42" s="86"/>
      <c r="AW42" s="86"/>
      <c r="AX42" s="86"/>
      <c r="AY42" s="86"/>
      <c r="AZ42" s="86"/>
      <c r="BA42">
        <v>1</v>
      </c>
      <c r="BB42" s="85" t="str">
        <f>REPLACE(INDEX(GroupVertices[Group],MATCH(Edges[[#This Row],[Vertex 1]],GroupVertices[Vertex],0)),1,1,"")</f>
        <v>1</v>
      </c>
      <c r="BC42" s="85" t="str">
        <f>REPLACE(INDEX(GroupVertices[Group],MATCH(Edges[[#This Row],[Vertex 2]],GroupVertices[Vertex],0)),1,1,"")</f>
        <v>2</v>
      </c>
      <c r="BD42" s="51"/>
      <c r="BE42" s="52"/>
      <c r="BF42" s="51"/>
      <c r="BG42" s="52"/>
      <c r="BH42" s="51"/>
      <c r="BI42" s="52"/>
      <c r="BJ42" s="51"/>
      <c r="BK42" s="52"/>
      <c r="BL42" s="51"/>
    </row>
    <row r="43" spans="1:64" ht="45">
      <c r="A43" s="84" t="s">
        <v>222</v>
      </c>
      <c r="B43" s="84" t="s">
        <v>221</v>
      </c>
      <c r="C43" s="53" t="s">
        <v>879</v>
      </c>
      <c r="D43" s="54">
        <v>3</v>
      </c>
      <c r="E43" s="65" t="s">
        <v>132</v>
      </c>
      <c r="F43" s="55">
        <v>35</v>
      </c>
      <c r="G43" s="53"/>
      <c r="H43" s="57"/>
      <c r="I43" s="56"/>
      <c r="J43" s="56"/>
      <c r="K43" s="36" t="s">
        <v>66</v>
      </c>
      <c r="L43" s="83">
        <v>43</v>
      </c>
      <c r="M43" s="83"/>
      <c r="N43" s="63"/>
      <c r="O43" s="86" t="s">
        <v>233</v>
      </c>
      <c r="P43" s="88">
        <v>43580.62559027778</v>
      </c>
      <c r="Q43" s="86" t="s">
        <v>247</v>
      </c>
      <c r="R43" s="86"/>
      <c r="S43" s="86"/>
      <c r="T43" s="86"/>
      <c r="U43" s="89" t="s">
        <v>303</v>
      </c>
      <c r="V43" s="89" t="s">
        <v>303</v>
      </c>
      <c r="W43" s="88">
        <v>43580.62559027778</v>
      </c>
      <c r="X43" s="89" t="s">
        <v>332</v>
      </c>
      <c r="Y43" s="86"/>
      <c r="Z43" s="86"/>
      <c r="AA43" s="92" t="s">
        <v>360</v>
      </c>
      <c r="AB43" s="86"/>
      <c r="AC43" s="86" t="b">
        <v>0</v>
      </c>
      <c r="AD43" s="86">
        <v>0</v>
      </c>
      <c r="AE43" s="92" t="s">
        <v>372</v>
      </c>
      <c r="AF43" s="86" t="b">
        <v>0</v>
      </c>
      <c r="AG43" s="86" t="s">
        <v>378</v>
      </c>
      <c r="AH43" s="86"/>
      <c r="AI43" s="92" t="s">
        <v>372</v>
      </c>
      <c r="AJ43" s="86" t="b">
        <v>0</v>
      </c>
      <c r="AK43" s="86">
        <v>0</v>
      </c>
      <c r="AL43" s="92" t="s">
        <v>372</v>
      </c>
      <c r="AM43" s="86" t="s">
        <v>384</v>
      </c>
      <c r="AN43" s="86" t="b">
        <v>0</v>
      </c>
      <c r="AO43" s="92" t="s">
        <v>360</v>
      </c>
      <c r="AP43" s="86" t="s">
        <v>176</v>
      </c>
      <c r="AQ43" s="86">
        <v>0</v>
      </c>
      <c r="AR43" s="86">
        <v>0</v>
      </c>
      <c r="AS43" s="86"/>
      <c r="AT43" s="86"/>
      <c r="AU43" s="86"/>
      <c r="AV43" s="86"/>
      <c r="AW43" s="86"/>
      <c r="AX43" s="86"/>
      <c r="AY43" s="86"/>
      <c r="AZ43" s="86"/>
      <c r="BA43">
        <v>1</v>
      </c>
      <c r="BB43" s="85" t="str">
        <f>REPLACE(INDEX(GroupVertices[Group],MATCH(Edges[[#This Row],[Vertex 1]],GroupVertices[Vertex],0)),1,1,"")</f>
        <v>2</v>
      </c>
      <c r="BC43" s="85" t="str">
        <f>REPLACE(INDEX(GroupVertices[Group],MATCH(Edges[[#This Row],[Vertex 2]],GroupVertices[Vertex],0)),1,1,"")</f>
        <v>1</v>
      </c>
      <c r="BD43" s="51">
        <v>0</v>
      </c>
      <c r="BE43" s="52">
        <v>0</v>
      </c>
      <c r="BF43" s="51">
        <v>0</v>
      </c>
      <c r="BG43" s="52">
        <v>0</v>
      </c>
      <c r="BH43" s="51">
        <v>0</v>
      </c>
      <c r="BI43" s="52">
        <v>0</v>
      </c>
      <c r="BJ43" s="51">
        <v>21</v>
      </c>
      <c r="BK43" s="52">
        <v>100</v>
      </c>
      <c r="BL43" s="51">
        <v>21</v>
      </c>
    </row>
    <row r="44" spans="1:64" ht="30">
      <c r="A44" s="84" t="s">
        <v>221</v>
      </c>
      <c r="B44" s="84" t="s">
        <v>222</v>
      </c>
      <c r="C44" s="53" t="s">
        <v>880</v>
      </c>
      <c r="D44" s="54">
        <v>10</v>
      </c>
      <c r="E44" s="65" t="s">
        <v>136</v>
      </c>
      <c r="F44" s="55">
        <v>12</v>
      </c>
      <c r="G44" s="53"/>
      <c r="H44" s="57"/>
      <c r="I44" s="56"/>
      <c r="J44" s="56"/>
      <c r="K44" s="36" t="s">
        <v>66</v>
      </c>
      <c r="L44" s="83">
        <v>44</v>
      </c>
      <c r="M44" s="83"/>
      <c r="N44" s="63"/>
      <c r="O44" s="86" t="s">
        <v>233</v>
      </c>
      <c r="P44" s="88">
        <v>43563.712060185186</v>
      </c>
      <c r="Q44" s="86" t="s">
        <v>250</v>
      </c>
      <c r="R44" s="89" t="s">
        <v>266</v>
      </c>
      <c r="S44" s="86" t="s">
        <v>278</v>
      </c>
      <c r="T44" s="86" t="s">
        <v>291</v>
      </c>
      <c r="U44" s="89" t="s">
        <v>305</v>
      </c>
      <c r="V44" s="89" t="s">
        <v>305</v>
      </c>
      <c r="W44" s="88">
        <v>43563.712060185186</v>
      </c>
      <c r="X44" s="89" t="s">
        <v>335</v>
      </c>
      <c r="Y44" s="86"/>
      <c r="Z44" s="86"/>
      <c r="AA44" s="92" t="s">
        <v>363</v>
      </c>
      <c r="AB44" s="86"/>
      <c r="AC44" s="86" t="b">
        <v>0</v>
      </c>
      <c r="AD44" s="86">
        <v>0</v>
      </c>
      <c r="AE44" s="92" t="s">
        <v>372</v>
      </c>
      <c r="AF44" s="86" t="b">
        <v>0</v>
      </c>
      <c r="AG44" s="86" t="s">
        <v>378</v>
      </c>
      <c r="AH44" s="86"/>
      <c r="AI44" s="92" t="s">
        <v>372</v>
      </c>
      <c r="AJ44" s="86" t="b">
        <v>0</v>
      </c>
      <c r="AK44" s="86">
        <v>0</v>
      </c>
      <c r="AL44" s="92" t="s">
        <v>372</v>
      </c>
      <c r="AM44" s="86" t="s">
        <v>384</v>
      </c>
      <c r="AN44" s="86" t="b">
        <v>0</v>
      </c>
      <c r="AO44" s="92" t="s">
        <v>363</v>
      </c>
      <c r="AP44" s="86" t="s">
        <v>176</v>
      </c>
      <c r="AQ44" s="86">
        <v>0</v>
      </c>
      <c r="AR44" s="86">
        <v>0</v>
      </c>
      <c r="AS44" s="86"/>
      <c r="AT44" s="86"/>
      <c r="AU44" s="86"/>
      <c r="AV44" s="86"/>
      <c r="AW44" s="86"/>
      <c r="AX44" s="86"/>
      <c r="AY44" s="86"/>
      <c r="AZ44" s="86"/>
      <c r="BA44">
        <v>2</v>
      </c>
      <c r="BB44" s="85" t="str">
        <f>REPLACE(INDEX(GroupVertices[Group],MATCH(Edges[[#This Row],[Vertex 1]],GroupVertices[Vertex],0)),1,1,"")</f>
        <v>1</v>
      </c>
      <c r="BC44" s="85" t="str">
        <f>REPLACE(INDEX(GroupVertices[Group],MATCH(Edges[[#This Row],[Vertex 2]],GroupVertices[Vertex],0)),1,1,"")</f>
        <v>2</v>
      </c>
      <c r="BD44" s="51">
        <v>1</v>
      </c>
      <c r="BE44" s="52">
        <v>3.5714285714285716</v>
      </c>
      <c r="BF44" s="51">
        <v>0</v>
      </c>
      <c r="BG44" s="52">
        <v>0</v>
      </c>
      <c r="BH44" s="51">
        <v>0</v>
      </c>
      <c r="BI44" s="52">
        <v>0</v>
      </c>
      <c r="BJ44" s="51">
        <v>27</v>
      </c>
      <c r="BK44" s="52">
        <v>96.42857142857143</v>
      </c>
      <c r="BL44" s="51">
        <v>28</v>
      </c>
    </row>
    <row r="45" spans="1:64" ht="30">
      <c r="A45" s="84" t="s">
        <v>221</v>
      </c>
      <c r="B45" s="84" t="s">
        <v>222</v>
      </c>
      <c r="C45" s="53" t="s">
        <v>880</v>
      </c>
      <c r="D45" s="54">
        <v>10</v>
      </c>
      <c r="E45" s="65" t="s">
        <v>136</v>
      </c>
      <c r="F45" s="55">
        <v>12</v>
      </c>
      <c r="G45" s="53"/>
      <c r="H45" s="57"/>
      <c r="I45" s="56"/>
      <c r="J45" s="56"/>
      <c r="K45" s="36" t="s">
        <v>66</v>
      </c>
      <c r="L45" s="83">
        <v>45</v>
      </c>
      <c r="M45" s="83"/>
      <c r="N45" s="63"/>
      <c r="O45" s="86" t="s">
        <v>233</v>
      </c>
      <c r="P45" s="88">
        <v>43571.79540509259</v>
      </c>
      <c r="Q45" s="86" t="s">
        <v>251</v>
      </c>
      <c r="R45" s="86"/>
      <c r="S45" s="86"/>
      <c r="T45" s="86" t="s">
        <v>292</v>
      </c>
      <c r="U45" s="86"/>
      <c r="V45" s="89" t="s">
        <v>314</v>
      </c>
      <c r="W45" s="88">
        <v>43571.79540509259</v>
      </c>
      <c r="X45" s="89" t="s">
        <v>336</v>
      </c>
      <c r="Y45" s="86"/>
      <c r="Z45" s="86"/>
      <c r="AA45" s="92" t="s">
        <v>364</v>
      </c>
      <c r="AB45" s="86"/>
      <c r="AC45" s="86" t="b">
        <v>0</v>
      </c>
      <c r="AD45" s="86">
        <v>2</v>
      </c>
      <c r="AE45" s="92" t="s">
        <v>372</v>
      </c>
      <c r="AF45" s="86" t="b">
        <v>0</v>
      </c>
      <c r="AG45" s="86" t="s">
        <v>378</v>
      </c>
      <c r="AH45" s="86"/>
      <c r="AI45" s="92" t="s">
        <v>372</v>
      </c>
      <c r="AJ45" s="86" t="b">
        <v>0</v>
      </c>
      <c r="AK45" s="86">
        <v>0</v>
      </c>
      <c r="AL45" s="92" t="s">
        <v>372</v>
      </c>
      <c r="AM45" s="86" t="s">
        <v>384</v>
      </c>
      <c r="AN45" s="86" t="b">
        <v>0</v>
      </c>
      <c r="AO45" s="92" t="s">
        <v>364</v>
      </c>
      <c r="AP45" s="86" t="s">
        <v>176</v>
      </c>
      <c r="AQ45" s="86">
        <v>0</v>
      </c>
      <c r="AR45" s="86">
        <v>0</v>
      </c>
      <c r="AS45" s="86"/>
      <c r="AT45" s="86"/>
      <c r="AU45" s="86"/>
      <c r="AV45" s="86"/>
      <c r="AW45" s="86"/>
      <c r="AX45" s="86"/>
      <c r="AY45" s="86"/>
      <c r="AZ45" s="86"/>
      <c r="BA45">
        <v>2</v>
      </c>
      <c r="BB45" s="85" t="str">
        <f>REPLACE(INDEX(GroupVertices[Group],MATCH(Edges[[#This Row],[Vertex 1]],GroupVertices[Vertex],0)),1,1,"")</f>
        <v>1</v>
      </c>
      <c r="BC45" s="85" t="str">
        <f>REPLACE(INDEX(GroupVertices[Group],MATCH(Edges[[#This Row],[Vertex 2]],GroupVertices[Vertex],0)),1,1,"")</f>
        <v>2</v>
      </c>
      <c r="BD45" s="51">
        <v>1</v>
      </c>
      <c r="BE45" s="52">
        <v>2.3255813953488373</v>
      </c>
      <c r="BF45" s="51">
        <v>0</v>
      </c>
      <c r="BG45" s="52">
        <v>0</v>
      </c>
      <c r="BH45" s="51">
        <v>0</v>
      </c>
      <c r="BI45" s="52">
        <v>0</v>
      </c>
      <c r="BJ45" s="51">
        <v>42</v>
      </c>
      <c r="BK45" s="52">
        <v>97.67441860465117</v>
      </c>
      <c r="BL45" s="51">
        <v>43</v>
      </c>
    </row>
    <row r="46" spans="1:64" ht="45">
      <c r="A46" s="84" t="s">
        <v>221</v>
      </c>
      <c r="B46" s="84" t="s">
        <v>231</v>
      </c>
      <c r="C46" s="53" t="s">
        <v>879</v>
      </c>
      <c r="D46" s="54">
        <v>3</v>
      </c>
      <c r="E46" s="65" t="s">
        <v>132</v>
      </c>
      <c r="F46" s="55">
        <v>35</v>
      </c>
      <c r="G46" s="53"/>
      <c r="H46" s="57"/>
      <c r="I46" s="56"/>
      <c r="J46" s="56"/>
      <c r="K46" s="36" t="s">
        <v>65</v>
      </c>
      <c r="L46" s="83">
        <v>46</v>
      </c>
      <c r="M46" s="83"/>
      <c r="N46" s="63"/>
      <c r="O46" s="86" t="s">
        <v>234</v>
      </c>
      <c r="P46" s="88">
        <v>43574.67037037037</v>
      </c>
      <c r="Q46" s="86" t="s">
        <v>252</v>
      </c>
      <c r="R46" s="89" t="s">
        <v>267</v>
      </c>
      <c r="S46" s="86" t="s">
        <v>279</v>
      </c>
      <c r="T46" s="86" t="s">
        <v>293</v>
      </c>
      <c r="U46" s="86"/>
      <c r="V46" s="89" t="s">
        <v>314</v>
      </c>
      <c r="W46" s="88">
        <v>43574.67037037037</v>
      </c>
      <c r="X46" s="89" t="s">
        <v>337</v>
      </c>
      <c r="Y46" s="86"/>
      <c r="Z46" s="86"/>
      <c r="AA46" s="92" t="s">
        <v>365</v>
      </c>
      <c r="AB46" s="86"/>
      <c r="AC46" s="86" t="b">
        <v>0</v>
      </c>
      <c r="AD46" s="86">
        <v>0</v>
      </c>
      <c r="AE46" s="92" t="s">
        <v>376</v>
      </c>
      <c r="AF46" s="86" t="b">
        <v>0</v>
      </c>
      <c r="AG46" s="86" t="s">
        <v>378</v>
      </c>
      <c r="AH46" s="86"/>
      <c r="AI46" s="92" t="s">
        <v>372</v>
      </c>
      <c r="AJ46" s="86" t="b">
        <v>0</v>
      </c>
      <c r="AK46" s="86">
        <v>0</v>
      </c>
      <c r="AL46" s="92" t="s">
        <v>372</v>
      </c>
      <c r="AM46" s="86" t="s">
        <v>384</v>
      </c>
      <c r="AN46" s="86" t="b">
        <v>0</v>
      </c>
      <c r="AO46" s="92" t="s">
        <v>365</v>
      </c>
      <c r="AP46" s="86" t="s">
        <v>176</v>
      </c>
      <c r="AQ46" s="86">
        <v>0</v>
      </c>
      <c r="AR46" s="86">
        <v>0</v>
      </c>
      <c r="AS46" s="86"/>
      <c r="AT46" s="86"/>
      <c r="AU46" s="86"/>
      <c r="AV46" s="86"/>
      <c r="AW46" s="86"/>
      <c r="AX46" s="86"/>
      <c r="AY46" s="86"/>
      <c r="AZ46" s="86"/>
      <c r="BA46">
        <v>1</v>
      </c>
      <c r="BB46" s="85" t="str">
        <f>REPLACE(INDEX(GroupVertices[Group],MATCH(Edges[[#This Row],[Vertex 1]],GroupVertices[Vertex],0)),1,1,"")</f>
        <v>1</v>
      </c>
      <c r="BC46" s="85" t="str">
        <f>REPLACE(INDEX(GroupVertices[Group],MATCH(Edges[[#This Row],[Vertex 2]],GroupVertices[Vertex],0)),1,1,"")</f>
        <v>1</v>
      </c>
      <c r="BD46" s="51">
        <v>1</v>
      </c>
      <c r="BE46" s="52">
        <v>3.125</v>
      </c>
      <c r="BF46" s="51">
        <v>0</v>
      </c>
      <c r="BG46" s="52">
        <v>0</v>
      </c>
      <c r="BH46" s="51">
        <v>0</v>
      </c>
      <c r="BI46" s="52">
        <v>0</v>
      </c>
      <c r="BJ46" s="51">
        <v>31</v>
      </c>
      <c r="BK46" s="52">
        <v>96.875</v>
      </c>
      <c r="BL46" s="51">
        <v>32</v>
      </c>
    </row>
    <row r="47" spans="1:64" ht="45">
      <c r="A47" s="84" t="s">
        <v>221</v>
      </c>
      <c r="B47" s="84" t="s">
        <v>232</v>
      </c>
      <c r="C47" s="53" t="s">
        <v>879</v>
      </c>
      <c r="D47" s="54">
        <v>3</v>
      </c>
      <c r="E47" s="65" t="s">
        <v>132</v>
      </c>
      <c r="F47" s="55">
        <v>35</v>
      </c>
      <c r="G47" s="53"/>
      <c r="H47" s="57"/>
      <c r="I47" s="56"/>
      <c r="J47" s="56"/>
      <c r="K47" s="36" t="s">
        <v>65</v>
      </c>
      <c r="L47" s="83">
        <v>47</v>
      </c>
      <c r="M47" s="83"/>
      <c r="N47" s="63"/>
      <c r="O47" s="86" t="s">
        <v>234</v>
      </c>
      <c r="P47" s="88">
        <v>43586.73273148148</v>
      </c>
      <c r="Q47" s="86" t="s">
        <v>253</v>
      </c>
      <c r="R47" s="86"/>
      <c r="S47" s="86"/>
      <c r="T47" s="86"/>
      <c r="U47" s="89" t="s">
        <v>306</v>
      </c>
      <c r="V47" s="89" t="s">
        <v>306</v>
      </c>
      <c r="W47" s="88">
        <v>43586.73273148148</v>
      </c>
      <c r="X47" s="89" t="s">
        <v>338</v>
      </c>
      <c r="Y47" s="86"/>
      <c r="Z47" s="86"/>
      <c r="AA47" s="92" t="s">
        <v>366</v>
      </c>
      <c r="AB47" s="86"/>
      <c r="AC47" s="86" t="b">
        <v>0</v>
      </c>
      <c r="AD47" s="86">
        <v>0</v>
      </c>
      <c r="AE47" s="92" t="s">
        <v>377</v>
      </c>
      <c r="AF47" s="86" t="b">
        <v>0</v>
      </c>
      <c r="AG47" s="86" t="s">
        <v>378</v>
      </c>
      <c r="AH47" s="86"/>
      <c r="AI47" s="92" t="s">
        <v>372</v>
      </c>
      <c r="AJ47" s="86" t="b">
        <v>0</v>
      </c>
      <c r="AK47" s="86">
        <v>0</v>
      </c>
      <c r="AL47" s="92" t="s">
        <v>372</v>
      </c>
      <c r="AM47" s="86" t="s">
        <v>384</v>
      </c>
      <c r="AN47" s="86" t="b">
        <v>0</v>
      </c>
      <c r="AO47" s="92" t="s">
        <v>366</v>
      </c>
      <c r="AP47" s="86" t="s">
        <v>176</v>
      </c>
      <c r="AQ47" s="86">
        <v>0</v>
      </c>
      <c r="AR47" s="86">
        <v>0</v>
      </c>
      <c r="AS47" s="86"/>
      <c r="AT47" s="86"/>
      <c r="AU47" s="86"/>
      <c r="AV47" s="86"/>
      <c r="AW47" s="86"/>
      <c r="AX47" s="86"/>
      <c r="AY47" s="86"/>
      <c r="AZ47" s="86"/>
      <c r="BA47">
        <v>1</v>
      </c>
      <c r="BB47" s="85" t="str">
        <f>REPLACE(INDEX(GroupVertices[Group],MATCH(Edges[[#This Row],[Vertex 1]],GroupVertices[Vertex],0)),1,1,"")</f>
        <v>1</v>
      </c>
      <c r="BC47" s="85" t="str">
        <f>REPLACE(INDEX(GroupVertices[Group],MATCH(Edges[[#This Row],[Vertex 2]],GroupVertices[Vertex],0)),1,1,"")</f>
        <v>1</v>
      </c>
      <c r="BD47" s="51">
        <v>0</v>
      </c>
      <c r="BE47" s="52">
        <v>0</v>
      </c>
      <c r="BF47" s="51">
        <v>0</v>
      </c>
      <c r="BG47" s="52">
        <v>0</v>
      </c>
      <c r="BH47" s="51">
        <v>0</v>
      </c>
      <c r="BI47" s="52">
        <v>0</v>
      </c>
      <c r="BJ47" s="51">
        <v>28</v>
      </c>
      <c r="BK47" s="52">
        <v>100</v>
      </c>
      <c r="BL47" s="51">
        <v>28</v>
      </c>
    </row>
    <row r="48" spans="1:64" ht="30">
      <c r="A48" s="84" t="s">
        <v>221</v>
      </c>
      <c r="B48" s="84" t="s">
        <v>221</v>
      </c>
      <c r="C48" s="53" t="s">
        <v>880</v>
      </c>
      <c r="D48" s="54">
        <v>10</v>
      </c>
      <c r="E48" s="65" t="s">
        <v>136</v>
      </c>
      <c r="F48" s="55">
        <v>12</v>
      </c>
      <c r="G48" s="53"/>
      <c r="H48" s="57"/>
      <c r="I48" s="56"/>
      <c r="J48" s="56"/>
      <c r="K48" s="36" t="s">
        <v>65</v>
      </c>
      <c r="L48" s="83">
        <v>48</v>
      </c>
      <c r="M48" s="83"/>
      <c r="N48" s="63"/>
      <c r="O48" s="86" t="s">
        <v>176</v>
      </c>
      <c r="P48" s="88">
        <v>43560.705</v>
      </c>
      <c r="Q48" s="86" t="s">
        <v>254</v>
      </c>
      <c r="R48" s="86"/>
      <c r="S48" s="86"/>
      <c r="T48" s="86" t="s">
        <v>294</v>
      </c>
      <c r="U48" s="86"/>
      <c r="V48" s="89" t="s">
        <v>314</v>
      </c>
      <c r="W48" s="88">
        <v>43560.705</v>
      </c>
      <c r="X48" s="89" t="s">
        <v>339</v>
      </c>
      <c r="Y48" s="86"/>
      <c r="Z48" s="86"/>
      <c r="AA48" s="92" t="s">
        <v>367</v>
      </c>
      <c r="AB48" s="86"/>
      <c r="AC48" s="86" t="b">
        <v>0</v>
      </c>
      <c r="AD48" s="86">
        <v>0</v>
      </c>
      <c r="AE48" s="92" t="s">
        <v>372</v>
      </c>
      <c r="AF48" s="86" t="b">
        <v>0</v>
      </c>
      <c r="AG48" s="86" t="s">
        <v>378</v>
      </c>
      <c r="AH48" s="86"/>
      <c r="AI48" s="92" t="s">
        <v>372</v>
      </c>
      <c r="AJ48" s="86" t="b">
        <v>0</v>
      </c>
      <c r="AK48" s="86">
        <v>0</v>
      </c>
      <c r="AL48" s="92" t="s">
        <v>372</v>
      </c>
      <c r="AM48" s="86" t="s">
        <v>384</v>
      </c>
      <c r="AN48" s="86" t="b">
        <v>0</v>
      </c>
      <c r="AO48" s="92" t="s">
        <v>367</v>
      </c>
      <c r="AP48" s="86" t="s">
        <v>176</v>
      </c>
      <c r="AQ48" s="86">
        <v>0</v>
      </c>
      <c r="AR48" s="86">
        <v>0</v>
      </c>
      <c r="AS48" s="86"/>
      <c r="AT48" s="86"/>
      <c r="AU48" s="86"/>
      <c r="AV48" s="86"/>
      <c r="AW48" s="86"/>
      <c r="AX48" s="86"/>
      <c r="AY48" s="86"/>
      <c r="AZ48" s="86"/>
      <c r="BA48">
        <v>5</v>
      </c>
      <c r="BB48" s="85" t="str">
        <f>REPLACE(INDEX(GroupVertices[Group],MATCH(Edges[[#This Row],[Vertex 1]],GroupVertices[Vertex],0)),1,1,"")</f>
        <v>1</v>
      </c>
      <c r="BC48" s="85" t="str">
        <f>REPLACE(INDEX(GroupVertices[Group],MATCH(Edges[[#This Row],[Vertex 2]],GroupVertices[Vertex],0)),1,1,"")</f>
        <v>1</v>
      </c>
      <c r="BD48" s="51">
        <v>2</v>
      </c>
      <c r="BE48" s="52">
        <v>4.878048780487805</v>
      </c>
      <c r="BF48" s="51">
        <v>0</v>
      </c>
      <c r="BG48" s="52">
        <v>0</v>
      </c>
      <c r="BH48" s="51">
        <v>0</v>
      </c>
      <c r="BI48" s="52">
        <v>0</v>
      </c>
      <c r="BJ48" s="51">
        <v>39</v>
      </c>
      <c r="BK48" s="52">
        <v>95.1219512195122</v>
      </c>
      <c r="BL48" s="51">
        <v>41</v>
      </c>
    </row>
    <row r="49" spans="1:64" ht="30">
      <c r="A49" s="84" t="s">
        <v>221</v>
      </c>
      <c r="B49" s="84" t="s">
        <v>221</v>
      </c>
      <c r="C49" s="53" t="s">
        <v>880</v>
      </c>
      <c r="D49" s="54">
        <v>10</v>
      </c>
      <c r="E49" s="65" t="s">
        <v>136</v>
      </c>
      <c r="F49" s="55">
        <v>12</v>
      </c>
      <c r="G49" s="53"/>
      <c r="H49" s="57"/>
      <c r="I49" s="56"/>
      <c r="J49" s="56"/>
      <c r="K49" s="36" t="s">
        <v>65</v>
      </c>
      <c r="L49" s="83">
        <v>49</v>
      </c>
      <c r="M49" s="83"/>
      <c r="N49" s="63"/>
      <c r="O49" s="86" t="s">
        <v>176</v>
      </c>
      <c r="P49" s="88">
        <v>43581.688055555554</v>
      </c>
      <c r="Q49" s="86" t="s">
        <v>255</v>
      </c>
      <c r="R49" s="89" t="s">
        <v>268</v>
      </c>
      <c r="S49" s="86" t="s">
        <v>273</v>
      </c>
      <c r="T49" s="86" t="s">
        <v>295</v>
      </c>
      <c r="U49" s="86"/>
      <c r="V49" s="89" t="s">
        <v>314</v>
      </c>
      <c r="W49" s="88">
        <v>43581.688055555554</v>
      </c>
      <c r="X49" s="89" t="s">
        <v>340</v>
      </c>
      <c r="Y49" s="86"/>
      <c r="Z49" s="86"/>
      <c r="AA49" s="92" t="s">
        <v>368</v>
      </c>
      <c r="AB49" s="86"/>
      <c r="AC49" s="86" t="b">
        <v>0</v>
      </c>
      <c r="AD49" s="86">
        <v>2</v>
      </c>
      <c r="AE49" s="92" t="s">
        <v>372</v>
      </c>
      <c r="AF49" s="86" t="b">
        <v>0</v>
      </c>
      <c r="AG49" s="86" t="s">
        <v>378</v>
      </c>
      <c r="AH49" s="86"/>
      <c r="AI49" s="92" t="s">
        <v>372</v>
      </c>
      <c r="AJ49" s="86" t="b">
        <v>0</v>
      </c>
      <c r="AK49" s="86">
        <v>0</v>
      </c>
      <c r="AL49" s="92" t="s">
        <v>372</v>
      </c>
      <c r="AM49" s="86" t="s">
        <v>384</v>
      </c>
      <c r="AN49" s="86" t="b">
        <v>0</v>
      </c>
      <c r="AO49" s="92" t="s">
        <v>368</v>
      </c>
      <c r="AP49" s="86" t="s">
        <v>176</v>
      </c>
      <c r="AQ49" s="86">
        <v>0</v>
      </c>
      <c r="AR49" s="86">
        <v>0</v>
      </c>
      <c r="AS49" s="86"/>
      <c r="AT49" s="86"/>
      <c r="AU49" s="86"/>
      <c r="AV49" s="86"/>
      <c r="AW49" s="86"/>
      <c r="AX49" s="86"/>
      <c r="AY49" s="86"/>
      <c r="AZ49" s="86"/>
      <c r="BA49">
        <v>5</v>
      </c>
      <c r="BB49" s="85" t="str">
        <f>REPLACE(INDEX(GroupVertices[Group],MATCH(Edges[[#This Row],[Vertex 1]],GroupVertices[Vertex],0)),1,1,"")</f>
        <v>1</v>
      </c>
      <c r="BC49" s="85" t="str">
        <f>REPLACE(INDEX(GroupVertices[Group],MATCH(Edges[[#This Row],[Vertex 2]],GroupVertices[Vertex],0)),1,1,"")</f>
        <v>1</v>
      </c>
      <c r="BD49" s="51">
        <v>1</v>
      </c>
      <c r="BE49" s="52">
        <v>2.7027027027027026</v>
      </c>
      <c r="BF49" s="51">
        <v>0</v>
      </c>
      <c r="BG49" s="52">
        <v>0</v>
      </c>
      <c r="BH49" s="51">
        <v>0</v>
      </c>
      <c r="BI49" s="52">
        <v>0</v>
      </c>
      <c r="BJ49" s="51">
        <v>36</v>
      </c>
      <c r="BK49" s="52">
        <v>97.29729729729729</v>
      </c>
      <c r="BL49" s="51">
        <v>37</v>
      </c>
    </row>
    <row r="50" spans="1:64" ht="30">
      <c r="A50" s="84" t="s">
        <v>221</v>
      </c>
      <c r="B50" s="84" t="s">
        <v>221</v>
      </c>
      <c r="C50" s="53" t="s">
        <v>880</v>
      </c>
      <c r="D50" s="54">
        <v>10</v>
      </c>
      <c r="E50" s="65" t="s">
        <v>136</v>
      </c>
      <c r="F50" s="55">
        <v>12</v>
      </c>
      <c r="G50" s="53"/>
      <c r="H50" s="57"/>
      <c r="I50" s="56"/>
      <c r="J50" s="56"/>
      <c r="K50" s="36" t="s">
        <v>65</v>
      </c>
      <c r="L50" s="83">
        <v>50</v>
      </c>
      <c r="M50" s="83"/>
      <c r="N50" s="63"/>
      <c r="O50" s="86" t="s">
        <v>176</v>
      </c>
      <c r="P50" s="88">
        <v>43588.704988425925</v>
      </c>
      <c r="Q50" s="86" t="s">
        <v>256</v>
      </c>
      <c r="R50" s="89" t="s">
        <v>269</v>
      </c>
      <c r="S50" s="86" t="s">
        <v>280</v>
      </c>
      <c r="T50" s="86" t="s">
        <v>296</v>
      </c>
      <c r="U50" s="86"/>
      <c r="V50" s="89" t="s">
        <v>314</v>
      </c>
      <c r="W50" s="88">
        <v>43588.704988425925</v>
      </c>
      <c r="X50" s="89" t="s">
        <v>341</v>
      </c>
      <c r="Y50" s="86"/>
      <c r="Z50" s="86"/>
      <c r="AA50" s="92" t="s">
        <v>369</v>
      </c>
      <c r="AB50" s="86"/>
      <c r="AC50" s="86" t="b">
        <v>0</v>
      </c>
      <c r="AD50" s="86">
        <v>2</v>
      </c>
      <c r="AE50" s="92" t="s">
        <v>372</v>
      </c>
      <c r="AF50" s="86" t="b">
        <v>0</v>
      </c>
      <c r="AG50" s="86" t="s">
        <v>378</v>
      </c>
      <c r="AH50" s="86"/>
      <c r="AI50" s="92" t="s">
        <v>372</v>
      </c>
      <c r="AJ50" s="86" t="b">
        <v>0</v>
      </c>
      <c r="AK50" s="86">
        <v>0</v>
      </c>
      <c r="AL50" s="92" t="s">
        <v>372</v>
      </c>
      <c r="AM50" s="86" t="s">
        <v>384</v>
      </c>
      <c r="AN50" s="86" t="b">
        <v>0</v>
      </c>
      <c r="AO50" s="92" t="s">
        <v>369</v>
      </c>
      <c r="AP50" s="86" t="s">
        <v>176</v>
      </c>
      <c r="AQ50" s="86">
        <v>0</v>
      </c>
      <c r="AR50" s="86">
        <v>0</v>
      </c>
      <c r="AS50" s="86"/>
      <c r="AT50" s="86"/>
      <c r="AU50" s="86"/>
      <c r="AV50" s="86"/>
      <c r="AW50" s="86"/>
      <c r="AX50" s="86"/>
      <c r="AY50" s="86"/>
      <c r="AZ50" s="86"/>
      <c r="BA50">
        <v>5</v>
      </c>
      <c r="BB50" s="85" t="str">
        <f>REPLACE(INDEX(GroupVertices[Group],MATCH(Edges[[#This Row],[Vertex 1]],GroupVertices[Vertex],0)),1,1,"")</f>
        <v>1</v>
      </c>
      <c r="BC50" s="85" t="str">
        <f>REPLACE(INDEX(GroupVertices[Group],MATCH(Edges[[#This Row],[Vertex 2]],GroupVertices[Vertex],0)),1,1,"")</f>
        <v>1</v>
      </c>
      <c r="BD50" s="51">
        <v>2</v>
      </c>
      <c r="BE50" s="52">
        <v>5.882352941176471</v>
      </c>
      <c r="BF50" s="51">
        <v>0</v>
      </c>
      <c r="BG50" s="52">
        <v>0</v>
      </c>
      <c r="BH50" s="51">
        <v>0</v>
      </c>
      <c r="BI50" s="52">
        <v>0</v>
      </c>
      <c r="BJ50" s="51">
        <v>32</v>
      </c>
      <c r="BK50" s="52">
        <v>94.11764705882354</v>
      </c>
      <c r="BL50" s="51">
        <v>34</v>
      </c>
    </row>
    <row r="51" spans="1:64" ht="30">
      <c r="A51" s="84" t="s">
        <v>221</v>
      </c>
      <c r="B51" s="84" t="s">
        <v>221</v>
      </c>
      <c r="C51" s="53" t="s">
        <v>880</v>
      </c>
      <c r="D51" s="54">
        <v>10</v>
      </c>
      <c r="E51" s="65" t="s">
        <v>136</v>
      </c>
      <c r="F51" s="55">
        <v>12</v>
      </c>
      <c r="G51" s="53"/>
      <c r="H51" s="57"/>
      <c r="I51" s="56"/>
      <c r="J51" s="56"/>
      <c r="K51" s="36" t="s">
        <v>65</v>
      </c>
      <c r="L51" s="83">
        <v>51</v>
      </c>
      <c r="M51" s="83"/>
      <c r="N51" s="63"/>
      <c r="O51" s="86" t="s">
        <v>176</v>
      </c>
      <c r="P51" s="88">
        <v>43593.70979166667</v>
      </c>
      <c r="Q51" s="86" t="s">
        <v>257</v>
      </c>
      <c r="R51" s="89" t="s">
        <v>270</v>
      </c>
      <c r="S51" s="86" t="s">
        <v>275</v>
      </c>
      <c r="T51" s="86"/>
      <c r="U51" s="86"/>
      <c r="V51" s="89" t="s">
        <v>314</v>
      </c>
      <c r="W51" s="88">
        <v>43593.70979166667</v>
      </c>
      <c r="X51" s="89" t="s">
        <v>342</v>
      </c>
      <c r="Y51" s="86"/>
      <c r="Z51" s="86"/>
      <c r="AA51" s="92" t="s">
        <v>370</v>
      </c>
      <c r="AB51" s="86"/>
      <c r="AC51" s="86" t="b">
        <v>0</v>
      </c>
      <c r="AD51" s="86">
        <v>1</v>
      </c>
      <c r="AE51" s="92" t="s">
        <v>372</v>
      </c>
      <c r="AF51" s="86" t="b">
        <v>0</v>
      </c>
      <c r="AG51" s="86" t="s">
        <v>378</v>
      </c>
      <c r="AH51" s="86"/>
      <c r="AI51" s="92" t="s">
        <v>372</v>
      </c>
      <c r="AJ51" s="86" t="b">
        <v>0</v>
      </c>
      <c r="AK51" s="86">
        <v>0</v>
      </c>
      <c r="AL51" s="92" t="s">
        <v>372</v>
      </c>
      <c r="AM51" s="86" t="s">
        <v>384</v>
      </c>
      <c r="AN51" s="86" t="b">
        <v>0</v>
      </c>
      <c r="AO51" s="92" t="s">
        <v>370</v>
      </c>
      <c r="AP51" s="86" t="s">
        <v>176</v>
      </c>
      <c r="AQ51" s="86">
        <v>0</v>
      </c>
      <c r="AR51" s="86">
        <v>0</v>
      </c>
      <c r="AS51" s="86"/>
      <c r="AT51" s="86"/>
      <c r="AU51" s="86"/>
      <c r="AV51" s="86"/>
      <c r="AW51" s="86"/>
      <c r="AX51" s="86"/>
      <c r="AY51" s="86"/>
      <c r="AZ51" s="86"/>
      <c r="BA51">
        <v>5</v>
      </c>
      <c r="BB51" s="85" t="str">
        <f>REPLACE(INDEX(GroupVertices[Group],MATCH(Edges[[#This Row],[Vertex 1]],GroupVertices[Vertex],0)),1,1,"")</f>
        <v>1</v>
      </c>
      <c r="BC51" s="85" t="str">
        <f>REPLACE(INDEX(GroupVertices[Group],MATCH(Edges[[#This Row],[Vertex 2]],GroupVertices[Vertex],0)),1,1,"")</f>
        <v>1</v>
      </c>
      <c r="BD51" s="51">
        <v>1</v>
      </c>
      <c r="BE51" s="52">
        <v>2.5</v>
      </c>
      <c r="BF51" s="51">
        <v>0</v>
      </c>
      <c r="BG51" s="52">
        <v>0</v>
      </c>
      <c r="BH51" s="51">
        <v>0</v>
      </c>
      <c r="BI51" s="52">
        <v>0</v>
      </c>
      <c r="BJ51" s="51">
        <v>39</v>
      </c>
      <c r="BK51" s="52">
        <v>97.5</v>
      </c>
      <c r="BL51" s="51">
        <v>40</v>
      </c>
    </row>
    <row r="52" spans="1:64" ht="30">
      <c r="A52" s="84" t="s">
        <v>221</v>
      </c>
      <c r="B52" s="84" t="s">
        <v>221</v>
      </c>
      <c r="C52" s="53" t="s">
        <v>880</v>
      </c>
      <c r="D52" s="54">
        <v>10</v>
      </c>
      <c r="E52" s="65" t="s">
        <v>136</v>
      </c>
      <c r="F52" s="55">
        <v>12</v>
      </c>
      <c r="G52" s="53"/>
      <c r="H52" s="57"/>
      <c r="I52" s="56"/>
      <c r="J52" s="56"/>
      <c r="K52" s="36" t="s">
        <v>65</v>
      </c>
      <c r="L52" s="83">
        <v>52</v>
      </c>
      <c r="M52" s="83"/>
      <c r="N52" s="63"/>
      <c r="O52" s="86" t="s">
        <v>176</v>
      </c>
      <c r="P52" s="88">
        <v>43595.68074074074</v>
      </c>
      <c r="Q52" s="86" t="s">
        <v>258</v>
      </c>
      <c r="R52" s="89" t="s">
        <v>271</v>
      </c>
      <c r="S52" s="86" t="s">
        <v>281</v>
      </c>
      <c r="T52" s="86" t="s">
        <v>297</v>
      </c>
      <c r="U52" s="89" t="s">
        <v>307</v>
      </c>
      <c r="V52" s="89" t="s">
        <v>307</v>
      </c>
      <c r="W52" s="88">
        <v>43595.68074074074</v>
      </c>
      <c r="X52" s="89" t="s">
        <v>343</v>
      </c>
      <c r="Y52" s="86"/>
      <c r="Z52" s="86"/>
      <c r="AA52" s="92" t="s">
        <v>371</v>
      </c>
      <c r="AB52" s="86"/>
      <c r="AC52" s="86" t="b">
        <v>0</v>
      </c>
      <c r="AD52" s="86">
        <v>0</v>
      </c>
      <c r="AE52" s="92" t="s">
        <v>372</v>
      </c>
      <c r="AF52" s="86" t="b">
        <v>0</v>
      </c>
      <c r="AG52" s="86" t="s">
        <v>378</v>
      </c>
      <c r="AH52" s="86"/>
      <c r="AI52" s="92" t="s">
        <v>372</v>
      </c>
      <c r="AJ52" s="86" t="b">
        <v>0</v>
      </c>
      <c r="AK52" s="86">
        <v>0</v>
      </c>
      <c r="AL52" s="92" t="s">
        <v>372</v>
      </c>
      <c r="AM52" s="86" t="s">
        <v>384</v>
      </c>
      <c r="AN52" s="86" t="b">
        <v>0</v>
      </c>
      <c r="AO52" s="92" t="s">
        <v>371</v>
      </c>
      <c r="AP52" s="86" t="s">
        <v>176</v>
      </c>
      <c r="AQ52" s="86">
        <v>0</v>
      </c>
      <c r="AR52" s="86">
        <v>0</v>
      </c>
      <c r="AS52" s="86"/>
      <c r="AT52" s="86"/>
      <c r="AU52" s="86"/>
      <c r="AV52" s="86"/>
      <c r="AW52" s="86"/>
      <c r="AX52" s="86"/>
      <c r="AY52" s="86"/>
      <c r="AZ52" s="86"/>
      <c r="BA52">
        <v>5</v>
      </c>
      <c r="BB52" s="85" t="str">
        <f>REPLACE(INDEX(GroupVertices[Group],MATCH(Edges[[#This Row],[Vertex 1]],GroupVertices[Vertex],0)),1,1,"")</f>
        <v>1</v>
      </c>
      <c r="BC52" s="85" t="str">
        <f>REPLACE(INDEX(GroupVertices[Group],MATCH(Edges[[#This Row],[Vertex 2]],GroupVertices[Vertex],0)),1,1,"")</f>
        <v>1</v>
      </c>
      <c r="BD52" s="51">
        <v>0</v>
      </c>
      <c r="BE52" s="52">
        <v>0</v>
      </c>
      <c r="BF52" s="51">
        <v>1</v>
      </c>
      <c r="BG52" s="52">
        <v>2.3255813953488373</v>
      </c>
      <c r="BH52" s="51">
        <v>0</v>
      </c>
      <c r="BI52" s="52">
        <v>0</v>
      </c>
      <c r="BJ52" s="51">
        <v>42</v>
      </c>
      <c r="BK52" s="52">
        <v>97.67441860465117</v>
      </c>
      <c r="BL52" s="51">
        <v>43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ErrorMessage="1" sqref="N2:N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Color" prompt="To select an optional edge color, right-click and select Select Color on the right-click menu." sqref="C3:C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Opacity" prompt="Enter an optional edge opacity between 0 (transparent) and 100 (opaque)." errorTitle="Invalid Edge Opacity" error="The optional edge opacity must be a whole number between 0 and 10." sqref="F3:F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showErrorMessage="1" promptTitle="Vertex 1 Name" prompt="Enter the name of the edge's first vertex." sqref="A3:A52"/>
    <dataValidation allowBlank="1" showInputMessage="1" showErrorMessage="1" promptTitle="Vertex 2 Name" prompt="Enter the name of the edge's second vertex." sqref="B3:B52"/>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2"/>
  </dataValidations>
  <hyperlinks>
    <hyperlink ref="R7" r:id="rId1" display="https://scoutmagazine.ca/2019/03/14/on-prairie-values-following-your-gut-with-the-craftswoman-behind-old-fashioned-standards/"/>
    <hyperlink ref="R8" r:id="rId2" display="https://scoutmagazine.ca/2019/03/14/on-prairie-values-following-your-gut-with-the-craftswoman-behind-old-fashioned-standards/"/>
    <hyperlink ref="R9" r:id="rId3" display="https://scoutmagazine.ca/2019/03/14/on-prairie-values-following-your-gut-with-the-craftswoman-behind-old-fashioned-standards/"/>
    <hyperlink ref="R14" r:id="rId4" display="https://www.vcc.ca/about/college-information/news/article/good-luck-to-vccs-skills-canada-bc-2019-competitors.html"/>
    <hyperlink ref="R15" r:id="rId5" display="https://www.vcc.ca/about/college-information/news/article/good-luck-to-vccs-skills-canada-bc-2019-competitors.html"/>
    <hyperlink ref="R16" r:id="rId6" display="https://www.vcc.ca/about/college-information/news/article/good-luck-to-vccs-skills-canada-bc-2019-competitors.html"/>
    <hyperlink ref="R17" r:id="rId7" display="https://www.vcc.ca/about/college-information/news/article/good-luck-to-vccs-skills-canada-bc-2019-competitors.html"/>
    <hyperlink ref="R18" r:id="rId8" display="https://www.vcc.ca/about/college-information/news/article/good-luck-to-vccs-skills-canada-bc-2019-competitors.html"/>
    <hyperlink ref="R19" r:id="rId9" display="https://www.vcc.ca/about/college-information/news/article/good-luck-to-vccs-skills-canada-bc-2019-competitors.html"/>
    <hyperlink ref="R27" r:id="rId10" display="https://www.vcc.ca/about/college-information/news/article/good-luck-to-vccs-skills-canada-bc-2019-competitors.html"/>
    <hyperlink ref="R28" r:id="rId11" display="https://www.vcc.ca/about/college-information/news/article/good-luck-to-vccs-skills-canada-bc-2019-competitors.html"/>
    <hyperlink ref="R29" r:id="rId12" display="https://www.vcc.ca/about/college-information/news/article/good-luck-to-vccs-skills-canada-bc-2019-competitors.html"/>
    <hyperlink ref="R30" r:id="rId13" display="https://www.vcc.ca/about/college-information/news/article/good-luck-to-vccs-skills-canada-bc-2019-competitors.html"/>
    <hyperlink ref="R31" r:id="rId14" display="https://www.instagram.com/vccfashion/"/>
    <hyperlink ref="R32" r:id="rId15" display="https://vancouver.ca/parks-recreation-culture/utility-wrap-artist-call.aspx?platform=hootsuite"/>
    <hyperlink ref="R33" r:id="rId16" display="https://www.apparel.ca/cgi/page.cgi?_id=65&amp;evt=509"/>
    <hyperlink ref="R34" r:id="rId17" display="https://scoutmagazine.ca/2019/03/14/on-prairie-values-following-your-gut-with-the-craftswoman-behind-old-fashioned-standards/"/>
    <hyperlink ref="R35" r:id="rId18" display="https://scoutmagazine.ca/2019/03/14/on-prairie-values-following-your-gut-with-the-craftswoman-behind-old-fashioned-standards/?platform=hootsuite"/>
    <hyperlink ref="R38" r:id="rId19" display="https://scoutmagazine.ca/2019/03/14/on-prairie-values-following-your-gut-with-the-craftswoman-behind-old-fashioned-standards/"/>
    <hyperlink ref="R39" r:id="rId20" display="https://www.vcc.ca/about/college-information/news/article/good-luck-to-vccs-skills-canada-bc-2019-competitors.html"/>
    <hyperlink ref="R41" r:id="rId21" display="https://twitter.com/VCCfashion/status/1121813890910830592"/>
    <hyperlink ref="R44" r:id="rId22" display="http://digital.films.com/p_Search.aspx?rd=a&amp;q=%22Levi%20Strauss%22&amp;mp=AnyWord&amp;cTitle=Birthday%3a%20Levi%20Strauss%2c%201829&amp;cDate=2_26"/>
    <hyperlink ref="R46" r:id="rId23" display="https://www.businessoffashion.com/articles/education/stressed-and-depressed-a-mental-health-guide-for-fashion-students?utm_campaign=d1dad12610-fashion-s-mental-health-problem&amp;utm_medium=email&amp;utm_source=Subscribers&amp;utm_term=0_d2191372b3-d1dad12610-420857781"/>
    <hyperlink ref="R49" r:id="rId24" display="https://www.vcc.ca/about/college-information/news/article/immigrant-women-find-sewmates-in-new-vcc-business-program.html?platform=hootsuite"/>
    <hyperlink ref="R50" r:id="rId25" display="https://www.oliobymarilyn.com/2019/04/vancouver-fashion-week-fw19-vancouver.html?fbclid=IwAR2cc2hBzHSfRZEw0pXkEhRoUNqYddWB1HYX7ep8uKyzWB5mdKdVjV_13t0"/>
    <hyperlink ref="R51" r:id="rId26" display="https://vancouver.ca/parks-recreation-culture/open-call-for-artist-initiated-projects.aspx"/>
    <hyperlink ref="R52" r:id="rId27" display="https://www.smoc.ca/events?platform=hootsuite"/>
    <hyperlink ref="U7" r:id="rId28" display="https://pbs.twimg.com/media/D2xhO1LUwAIF7Ku.jpg"/>
    <hyperlink ref="U8" r:id="rId29" display="https://pbs.twimg.com/media/D2xhO1LUwAIF7Ku.jpg"/>
    <hyperlink ref="U9" r:id="rId30" display="https://pbs.twimg.com/media/D2xhO1LUwAIF7Ku.jpg"/>
    <hyperlink ref="U27" r:id="rId31" display="https://pbs.twimg.com/media/D4Xev4oXkAAbaE5.png"/>
    <hyperlink ref="U28" r:id="rId32" display="https://pbs.twimg.com/media/D4Xev4oXkAAbaE5.png"/>
    <hyperlink ref="U29" r:id="rId33" display="https://pbs.twimg.com/media/D4Xev4oXkAAbaE5.png"/>
    <hyperlink ref="U30" r:id="rId34" display="https://pbs.twimg.com/media/D4Xev4oXkAAbaE5.png"/>
    <hyperlink ref="U31" r:id="rId35" display="https://pbs.twimg.com/media/D1lyWb5U4AAWkz5.jpg"/>
    <hyperlink ref="U36" r:id="rId36" display="https://pbs.twimg.com/media/D2JSFcYVAAA0-nr.jpg"/>
    <hyperlink ref="U37" r:id="rId37" display="https://pbs.twimg.com/media/D5AdnCKX4AAuCXM.jpg"/>
    <hyperlink ref="U39" r:id="rId38" display="https://pbs.twimg.com/media/D4Xev4oXkAAbaE5.png"/>
    <hyperlink ref="U40" r:id="rId39" display="https://pbs.twimg.com/media/D49MCqMU4AA_J2g.jpg"/>
    <hyperlink ref="U42" r:id="rId40" display="https://pbs.twimg.com/media/D2JSFcYVAAA0-nr.jpg"/>
    <hyperlink ref="U43" r:id="rId41" display="https://pbs.twimg.com/media/D5AdnCKX4AAuCXM.jpg"/>
    <hyperlink ref="U44" r:id="rId42" display="https://pbs.twimg.com/media/D0VxsnPUYAM7MBy.jpg"/>
    <hyperlink ref="U47" r:id="rId43" display="https://pbs.twimg.com/media/D5f6dumXoAE5QYq.jpg"/>
    <hyperlink ref="U52" r:id="rId44" display="https://pbs.twimg.com/media/D6N_ooXX4AAvyls.jpg"/>
    <hyperlink ref="V3" r:id="rId45" display="http://pbs.twimg.com/profile_images/978691373061718016/-iJicvw6_normal.jpg"/>
    <hyperlink ref="V4" r:id="rId46" display="http://pbs.twimg.com/profile_images/978691373061718016/-iJicvw6_normal.jpg"/>
    <hyperlink ref="V5" r:id="rId47" display="http://pbs.twimg.com/profile_images/1082926067252322305/VjKoL_Gg_normal.jpg"/>
    <hyperlink ref="V6" r:id="rId48" display="http://pbs.twimg.com/profile_images/1082926067252322305/VjKoL_Gg_normal.jpg"/>
    <hyperlink ref="V7" r:id="rId49" display="https://pbs.twimg.com/media/D2xhO1LUwAIF7Ku.jpg"/>
    <hyperlink ref="V8" r:id="rId50" display="https://pbs.twimg.com/media/D2xhO1LUwAIF7Ku.jpg"/>
    <hyperlink ref="V9" r:id="rId51" display="https://pbs.twimg.com/media/D2xhO1LUwAIF7Ku.jpg"/>
    <hyperlink ref="V10" r:id="rId52" display="http://pbs.twimg.com/profile_images/518979805090299904/fMl_hqS3_normal.jpeg"/>
    <hyperlink ref="V11" r:id="rId53" display="http://pbs.twimg.com/profile_images/518979805090299904/fMl_hqS3_normal.jpeg"/>
    <hyperlink ref="V12" r:id="rId54" display="http://pbs.twimg.com/profile_images/877257429875957760/domozTwZ_normal.jpg"/>
    <hyperlink ref="V13" r:id="rId55" display="http://pbs.twimg.com/profile_images/877257429875957760/domozTwZ_normal.jpg"/>
    <hyperlink ref="V20" r:id="rId56" display="http://pbs.twimg.com/profile_images/665211379700203520/sgnERJUy_normal.png"/>
    <hyperlink ref="V21" r:id="rId57" display="http://pbs.twimg.com/profile_images/609098493395779584/cjPByie-_normal.jpg"/>
    <hyperlink ref="V22" r:id="rId58" display="http://pbs.twimg.com/profile_images/609098493395779584/cjPByie-_normal.jpg"/>
    <hyperlink ref="V23" r:id="rId59" display="http://pbs.twimg.com/profile_images/665211379700203520/sgnERJUy_normal.png"/>
    <hyperlink ref="V24" r:id="rId60" display="http://pbs.twimg.com/profile_images/665211379700203520/sgnERJUy_normal.png"/>
    <hyperlink ref="V25" r:id="rId61" display="http://pbs.twimg.com/profile_images/665211379700203520/sgnERJUy_normal.png"/>
    <hyperlink ref="V26" r:id="rId62" display="http://pbs.twimg.com/profile_images/665211379700203520/sgnERJUy_normal.png"/>
    <hyperlink ref="V27" r:id="rId63" display="https://pbs.twimg.com/media/D4Xev4oXkAAbaE5.png"/>
    <hyperlink ref="V28" r:id="rId64" display="https://pbs.twimg.com/media/D4Xev4oXkAAbaE5.png"/>
    <hyperlink ref="V29" r:id="rId65" display="https://pbs.twimg.com/media/D4Xev4oXkAAbaE5.png"/>
    <hyperlink ref="V30" r:id="rId66" display="https://pbs.twimg.com/media/D4Xev4oXkAAbaE5.png"/>
    <hyperlink ref="V31" r:id="rId67" display="https://pbs.twimg.com/media/D1lyWb5U4AAWkz5.jpg"/>
    <hyperlink ref="V32" r:id="rId68" display="http://pbs.twimg.com/profile_images/877259185708081158/T-U4o5On_normal.jpg"/>
    <hyperlink ref="V33" r:id="rId69" display="http://pbs.twimg.com/profile_images/877259185708081158/T-U4o5On_normal.jpg"/>
    <hyperlink ref="V34" r:id="rId70" display="http://pbs.twimg.com/profile_images/1026881957056008193/R8stfOcm_normal.jpg"/>
    <hyperlink ref="V35" r:id="rId71" display="http://pbs.twimg.com/profile_images/877259185708081158/T-U4o5On_normal.jpg"/>
    <hyperlink ref="V36" r:id="rId72" display="https://pbs.twimg.com/media/D2JSFcYVAAA0-nr.jpg"/>
    <hyperlink ref="V37" r:id="rId73" display="https://pbs.twimg.com/media/D5AdnCKX4AAuCXM.jpg"/>
    <hyperlink ref="V38" r:id="rId74" display="http://pbs.twimg.com/profile_images/1026881957056008193/R8stfOcm_normal.jpg"/>
    <hyperlink ref="V39" r:id="rId75" display="https://pbs.twimg.com/media/D4Xev4oXkAAbaE5.png"/>
    <hyperlink ref="V40" r:id="rId76" display="https://pbs.twimg.com/media/D49MCqMU4AA_J2g.jpg"/>
    <hyperlink ref="V41" r:id="rId77" display="http://pbs.twimg.com/profile_images/1026881957056008193/R8stfOcm_normal.jpg"/>
    <hyperlink ref="V42" r:id="rId78" display="https://pbs.twimg.com/media/D2JSFcYVAAA0-nr.jpg"/>
    <hyperlink ref="V43" r:id="rId79" display="https://pbs.twimg.com/media/D5AdnCKX4AAuCXM.jpg"/>
    <hyperlink ref="V44" r:id="rId80" display="https://pbs.twimg.com/media/D0VxsnPUYAM7MBy.jpg"/>
    <hyperlink ref="V45" r:id="rId81" display="http://pbs.twimg.com/profile_images/877259185708081158/T-U4o5On_normal.jpg"/>
    <hyperlink ref="V46" r:id="rId82" display="http://pbs.twimg.com/profile_images/877259185708081158/T-U4o5On_normal.jpg"/>
    <hyperlink ref="V47" r:id="rId83" display="https://pbs.twimg.com/media/D5f6dumXoAE5QYq.jpg"/>
    <hyperlink ref="V48" r:id="rId84" display="http://pbs.twimg.com/profile_images/877259185708081158/T-U4o5On_normal.jpg"/>
    <hyperlink ref="V49" r:id="rId85" display="http://pbs.twimg.com/profile_images/877259185708081158/T-U4o5On_normal.jpg"/>
    <hyperlink ref="V50" r:id="rId86" display="http://pbs.twimg.com/profile_images/877259185708081158/T-U4o5On_normal.jpg"/>
    <hyperlink ref="V51" r:id="rId87" display="http://pbs.twimg.com/profile_images/877259185708081158/T-U4o5On_normal.jpg"/>
    <hyperlink ref="V52" r:id="rId88" display="https://pbs.twimg.com/media/D6N_ooXX4AAvyls.jpg"/>
    <hyperlink ref="X3" r:id="rId89" display="https://twitter.com/#!/edplanbc/status/1111371638740680704"/>
    <hyperlink ref="X4" r:id="rId90" display="https://twitter.com/#!/edplanbc/status/1111371638740680704"/>
    <hyperlink ref="X5" r:id="rId91" display="https://twitter.com/#!/socialmediasean/status/1111373530485018624"/>
    <hyperlink ref="X6" r:id="rId92" display="https://twitter.com/#!/socialmediasean/status/1111373530485018624"/>
    <hyperlink ref="X7" r:id="rId93" display="https://twitter.com/#!/bccolleges/status/1111371035377463296"/>
    <hyperlink ref="X8" r:id="rId94" display="https://twitter.com/#!/bccolleges/status/1111371035377463296"/>
    <hyperlink ref="X9" r:id="rId95" display="https://twitter.com/#!/bccolleges/status/1111371035377463296"/>
    <hyperlink ref="X10" r:id="rId96" display="https://twitter.com/#!/pr4good/status/1113515455614861312"/>
    <hyperlink ref="X11" r:id="rId97" display="https://twitter.com/#!/pr4good/status/1113515455614861312"/>
    <hyperlink ref="X12" r:id="rId98" display="https://twitter.com/#!/vccbaking/status/1118561543799443456"/>
    <hyperlink ref="X13" r:id="rId99" display="https://twitter.com/#!/vccbaking/status/1118561543799443456"/>
    <hyperlink ref="X14" r:id="rId100" display="https://twitter.com/#!/bctrades/status/1118561048267825152"/>
    <hyperlink ref="X15" r:id="rId101" display="https://twitter.com/#!/bctrades/status/1118561048267825152"/>
    <hyperlink ref="X16" r:id="rId102" display="https://twitter.com/#!/bctrades/status/1118561048267825152"/>
    <hyperlink ref="X17" r:id="rId103" display="https://twitter.com/#!/bctrades/status/1118561048267825152"/>
    <hyperlink ref="X18" r:id="rId104" display="https://twitter.com/#!/bctrades/status/1118561048267825152"/>
    <hyperlink ref="X19" r:id="rId105" display="https://twitter.com/#!/bctrades/status/1118561048267825152"/>
    <hyperlink ref="X20" r:id="rId106" display="https://twitter.com/#!/skillsbc/status/1118562374246486016"/>
    <hyperlink ref="X21" r:id="rId107" display="https://twitter.com/#!/brettgri/status/1118604788088762369"/>
    <hyperlink ref="X22" r:id="rId108" display="https://twitter.com/#!/brettgri/status/1118604788088762369"/>
    <hyperlink ref="X23" r:id="rId109" display="https://twitter.com/#!/skillsbc/status/1118546790196760576"/>
    <hyperlink ref="X24" r:id="rId110" display="https://twitter.com/#!/skillsbc/status/1118546790196760576"/>
    <hyperlink ref="X25" r:id="rId111" display="https://twitter.com/#!/skillsbc/status/1118562374246486016"/>
    <hyperlink ref="X26" r:id="rId112" display="https://twitter.com/#!/skillsbc/status/1118562374246486016"/>
    <hyperlink ref="X27" r:id="rId113" display="https://twitter.com/#!/myvcc/status/1118544998591541254"/>
    <hyperlink ref="X28" r:id="rId114" display="https://twitter.com/#!/myvcc/status/1118544998591541254"/>
    <hyperlink ref="X29" r:id="rId115" display="https://twitter.com/#!/myvcc/status/1118544998591541254"/>
    <hyperlink ref="X30" r:id="rId116" display="https://twitter.com/#!/myvcc/status/1118544998591541254"/>
    <hyperlink ref="X31" r:id="rId117" display="https://twitter.com/#!/vccfashion/status/1111671918908919809"/>
    <hyperlink ref="X32" r:id="rId118" display="https://twitter.com/#!/vccfashion/status/1113534161862705155"/>
    <hyperlink ref="X33" r:id="rId119" display="https://twitter.com/#!/vccfashion/status/1115680837218050048"/>
    <hyperlink ref="X34" r:id="rId120" display="https://twitter.com/#!/myvcc/status/1111338492053938177"/>
    <hyperlink ref="X35" r:id="rId121" display="https://twitter.com/#!/vccfashion/status/1116736613026025473"/>
    <hyperlink ref="X36" r:id="rId122" display="https://twitter.com/#!/vccfashion/status/1117853913888112640"/>
    <hyperlink ref="X37" r:id="rId123" display="https://twitter.com/#!/vcclib/status/1121428867175124993"/>
    <hyperlink ref="X38" r:id="rId124" display="https://twitter.com/#!/myvcc/status/1111338492053938177"/>
    <hyperlink ref="X39" r:id="rId125" display="https://twitter.com/#!/myvcc/status/1118544998591541254"/>
    <hyperlink ref="X40" r:id="rId126" display="https://twitter.com/#!/myvcc/status/1121198445073584133"/>
    <hyperlink ref="X41" r:id="rId127" display="https://twitter.com/#!/myvcc/status/1122908596705144836"/>
    <hyperlink ref="X42" r:id="rId128" display="https://twitter.com/#!/vccfashion/status/1117853913888112640"/>
    <hyperlink ref="X43" r:id="rId129" display="https://twitter.com/#!/vcclib/status/1121428867175124993"/>
    <hyperlink ref="X44" r:id="rId130" display="https://twitter.com/#!/vccfashion/status/1115299608534581249"/>
    <hyperlink ref="X45" r:id="rId131" display="https://twitter.com/#!/vccfashion/status/1118228912415354880"/>
    <hyperlink ref="X46" r:id="rId132" display="https://twitter.com/#!/vccfashion/status/1119270765612929024"/>
    <hyperlink ref="X47" r:id="rId133" display="https://twitter.com/#!/vccfashion/status/1123642022106152960"/>
    <hyperlink ref="X48" r:id="rId134" display="https://twitter.com/#!/vccfashion/status/1114209887511248896"/>
    <hyperlink ref="X49" r:id="rId135" display="https://twitter.com/#!/vccfashion/status/1121813890910830592"/>
    <hyperlink ref="X50" r:id="rId136" display="https://twitter.com/#!/vccfashion/status/1124356742710689792"/>
    <hyperlink ref="X51" r:id="rId137" display="https://twitter.com/#!/vccfashion/status/1126170422582677505"/>
    <hyperlink ref="X52" r:id="rId138" display="https://twitter.com/#!/vccfashion/status/1126884669109284864"/>
    <hyperlink ref="AZ40" r:id="rId139" display="https://api.twitter.com/1.1/geo/id/1e5cb4d0509db554.json"/>
  </hyperlinks>
  <printOptions/>
  <pageMargins left="0.7" right="0.7" top="0.75" bottom="0.75" header="0.3" footer="0.3"/>
  <pageSetup horizontalDpi="600" verticalDpi="600" orientation="portrait" r:id="rId143"/>
  <legacyDrawing r:id="rId141"/>
  <tableParts>
    <tablePart r:id="rId14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766</v>
      </c>
      <c r="B1" s="13" t="s">
        <v>818</v>
      </c>
      <c r="C1" s="13" t="s">
        <v>819</v>
      </c>
      <c r="D1" s="13" t="s">
        <v>144</v>
      </c>
      <c r="E1" s="13" t="s">
        <v>821</v>
      </c>
      <c r="F1" s="13" t="s">
        <v>822</v>
      </c>
      <c r="G1" s="13" t="s">
        <v>823</v>
      </c>
    </row>
    <row r="2" spans="1:7" ht="15">
      <c r="A2" s="85" t="s">
        <v>666</v>
      </c>
      <c r="B2" s="85">
        <v>37</v>
      </c>
      <c r="C2" s="132">
        <v>0.047193877551020405</v>
      </c>
      <c r="D2" s="85" t="s">
        <v>820</v>
      </c>
      <c r="E2" s="85"/>
      <c r="F2" s="85"/>
      <c r="G2" s="85"/>
    </row>
    <row r="3" spans="1:7" ht="15">
      <c r="A3" s="85" t="s">
        <v>667</v>
      </c>
      <c r="B3" s="85">
        <v>1</v>
      </c>
      <c r="C3" s="132">
        <v>0.0012755102040816328</v>
      </c>
      <c r="D3" s="85" t="s">
        <v>820</v>
      </c>
      <c r="E3" s="85"/>
      <c r="F3" s="85"/>
      <c r="G3" s="85"/>
    </row>
    <row r="4" spans="1:7" ht="15">
      <c r="A4" s="85" t="s">
        <v>668</v>
      </c>
      <c r="B4" s="85">
        <v>0</v>
      </c>
      <c r="C4" s="132">
        <v>0</v>
      </c>
      <c r="D4" s="85" t="s">
        <v>820</v>
      </c>
      <c r="E4" s="85"/>
      <c r="F4" s="85"/>
      <c r="G4" s="85"/>
    </row>
    <row r="5" spans="1:7" ht="15">
      <c r="A5" s="85" t="s">
        <v>669</v>
      </c>
      <c r="B5" s="85">
        <v>746</v>
      </c>
      <c r="C5" s="132">
        <v>0.9515306122448979</v>
      </c>
      <c r="D5" s="85" t="s">
        <v>820</v>
      </c>
      <c r="E5" s="85"/>
      <c r="F5" s="85"/>
      <c r="G5" s="85"/>
    </row>
    <row r="6" spans="1:7" ht="15">
      <c r="A6" s="85" t="s">
        <v>670</v>
      </c>
      <c r="B6" s="85">
        <v>784</v>
      </c>
      <c r="C6" s="132">
        <v>1</v>
      </c>
      <c r="D6" s="85" t="s">
        <v>820</v>
      </c>
      <c r="E6" s="85"/>
      <c r="F6" s="85"/>
      <c r="G6" s="85"/>
    </row>
    <row r="7" spans="1:7" ht="15">
      <c r="A7" s="91" t="s">
        <v>671</v>
      </c>
      <c r="B7" s="91">
        <v>11</v>
      </c>
      <c r="C7" s="133">
        <v>0.009351213583202301</v>
      </c>
      <c r="D7" s="91" t="s">
        <v>820</v>
      </c>
      <c r="E7" s="91" t="b">
        <v>0</v>
      </c>
      <c r="F7" s="91" t="b">
        <v>0</v>
      </c>
      <c r="G7" s="91" t="b">
        <v>0</v>
      </c>
    </row>
    <row r="8" spans="1:7" ht="15">
      <c r="A8" s="91" t="s">
        <v>221</v>
      </c>
      <c r="B8" s="91">
        <v>11</v>
      </c>
      <c r="C8" s="133">
        <v>0.008485587087497977</v>
      </c>
      <c r="D8" s="91" t="s">
        <v>820</v>
      </c>
      <c r="E8" s="91" t="b">
        <v>0</v>
      </c>
      <c r="F8" s="91" t="b">
        <v>0</v>
      </c>
      <c r="G8" s="91" t="b">
        <v>0</v>
      </c>
    </row>
    <row r="9" spans="1:7" ht="15">
      <c r="A9" s="91" t="s">
        <v>672</v>
      </c>
      <c r="B9" s="91">
        <v>10</v>
      </c>
      <c r="C9" s="133">
        <v>0.011446007439695103</v>
      </c>
      <c r="D9" s="91" t="s">
        <v>820</v>
      </c>
      <c r="E9" s="91" t="b">
        <v>0</v>
      </c>
      <c r="F9" s="91" t="b">
        <v>0</v>
      </c>
      <c r="G9" s="91" t="b">
        <v>0</v>
      </c>
    </row>
    <row r="10" spans="1:7" ht="15">
      <c r="A10" s="91" t="s">
        <v>220</v>
      </c>
      <c r="B10" s="91">
        <v>8</v>
      </c>
      <c r="C10" s="133">
        <v>0.00827479915361636</v>
      </c>
      <c r="D10" s="91" t="s">
        <v>820</v>
      </c>
      <c r="E10" s="91" t="b">
        <v>0</v>
      </c>
      <c r="F10" s="91" t="b">
        <v>0</v>
      </c>
      <c r="G10" s="91" t="b">
        <v>0</v>
      </c>
    </row>
    <row r="11" spans="1:7" ht="15">
      <c r="A11" s="91" t="s">
        <v>673</v>
      </c>
      <c r="B11" s="91">
        <v>7</v>
      </c>
      <c r="C11" s="133">
        <v>0.00801220520778657</v>
      </c>
      <c r="D11" s="91" t="s">
        <v>820</v>
      </c>
      <c r="E11" s="91" t="b">
        <v>0</v>
      </c>
      <c r="F11" s="91" t="b">
        <v>0</v>
      </c>
      <c r="G11" s="91" t="b">
        <v>0</v>
      </c>
    </row>
    <row r="12" spans="1:7" ht="15">
      <c r="A12" s="91" t="s">
        <v>675</v>
      </c>
      <c r="B12" s="91">
        <v>6</v>
      </c>
      <c r="C12" s="133">
        <v>0.007631256056561699</v>
      </c>
      <c r="D12" s="91" t="s">
        <v>820</v>
      </c>
      <c r="E12" s="91" t="b">
        <v>1</v>
      </c>
      <c r="F12" s="91" t="b">
        <v>0</v>
      </c>
      <c r="G12" s="91" t="b">
        <v>0</v>
      </c>
    </row>
    <row r="13" spans="1:7" ht="15">
      <c r="A13" s="91" t="s">
        <v>676</v>
      </c>
      <c r="B13" s="91">
        <v>6</v>
      </c>
      <c r="C13" s="133">
        <v>0.007631256056561699</v>
      </c>
      <c r="D13" s="91" t="s">
        <v>820</v>
      </c>
      <c r="E13" s="91" t="b">
        <v>0</v>
      </c>
      <c r="F13" s="91" t="b">
        <v>0</v>
      </c>
      <c r="G13" s="91" t="b">
        <v>0</v>
      </c>
    </row>
    <row r="14" spans="1:7" ht="15">
      <c r="A14" s="91" t="s">
        <v>677</v>
      </c>
      <c r="B14" s="91">
        <v>6</v>
      </c>
      <c r="C14" s="133">
        <v>0.007631256056561699</v>
      </c>
      <c r="D14" s="91" t="s">
        <v>820</v>
      </c>
      <c r="E14" s="91" t="b">
        <v>0</v>
      </c>
      <c r="F14" s="91" t="b">
        <v>0</v>
      </c>
      <c r="G14" s="91" t="b">
        <v>0</v>
      </c>
    </row>
    <row r="15" spans="1:7" ht="15">
      <c r="A15" s="91" t="s">
        <v>682</v>
      </c>
      <c r="B15" s="91">
        <v>6</v>
      </c>
      <c r="C15" s="133">
        <v>0.007631256056561699</v>
      </c>
      <c r="D15" s="91" t="s">
        <v>820</v>
      </c>
      <c r="E15" s="91" t="b">
        <v>1</v>
      </c>
      <c r="F15" s="91" t="b">
        <v>0</v>
      </c>
      <c r="G15" s="91" t="b">
        <v>0</v>
      </c>
    </row>
    <row r="16" spans="1:7" ht="15">
      <c r="A16" s="91" t="s">
        <v>683</v>
      </c>
      <c r="B16" s="91">
        <v>6</v>
      </c>
      <c r="C16" s="133">
        <v>0.007631256056561699</v>
      </c>
      <c r="D16" s="91" t="s">
        <v>820</v>
      </c>
      <c r="E16" s="91" t="b">
        <v>1</v>
      </c>
      <c r="F16" s="91" t="b">
        <v>0</v>
      </c>
      <c r="G16" s="91" t="b">
        <v>0</v>
      </c>
    </row>
    <row r="17" spans="1:7" ht="15">
      <c r="A17" s="91" t="s">
        <v>684</v>
      </c>
      <c r="B17" s="91">
        <v>6</v>
      </c>
      <c r="C17" s="133">
        <v>0.007631256056561699</v>
      </c>
      <c r="D17" s="91" t="s">
        <v>820</v>
      </c>
      <c r="E17" s="91" t="b">
        <v>0</v>
      </c>
      <c r="F17" s="91" t="b">
        <v>0</v>
      </c>
      <c r="G17" s="91" t="b">
        <v>0</v>
      </c>
    </row>
    <row r="18" spans="1:7" ht="15">
      <c r="A18" s="91" t="s">
        <v>685</v>
      </c>
      <c r="B18" s="91">
        <v>6</v>
      </c>
      <c r="C18" s="133">
        <v>0.007631256056561699</v>
      </c>
      <c r="D18" s="91" t="s">
        <v>820</v>
      </c>
      <c r="E18" s="91" t="b">
        <v>0</v>
      </c>
      <c r="F18" s="91" t="b">
        <v>0</v>
      </c>
      <c r="G18" s="91" t="b">
        <v>0</v>
      </c>
    </row>
    <row r="19" spans="1:7" ht="15">
      <c r="A19" s="91" t="s">
        <v>686</v>
      </c>
      <c r="B19" s="91">
        <v>6</v>
      </c>
      <c r="C19" s="133">
        <v>0.007631256056561699</v>
      </c>
      <c r="D19" s="91" t="s">
        <v>820</v>
      </c>
      <c r="E19" s="91" t="b">
        <v>0</v>
      </c>
      <c r="F19" s="91" t="b">
        <v>0</v>
      </c>
      <c r="G19" s="91" t="b">
        <v>0</v>
      </c>
    </row>
    <row r="20" spans="1:7" ht="15">
      <c r="A20" s="91" t="s">
        <v>687</v>
      </c>
      <c r="B20" s="91">
        <v>6</v>
      </c>
      <c r="C20" s="133">
        <v>0.007631256056561699</v>
      </c>
      <c r="D20" s="91" t="s">
        <v>820</v>
      </c>
      <c r="E20" s="91" t="b">
        <v>0</v>
      </c>
      <c r="F20" s="91" t="b">
        <v>0</v>
      </c>
      <c r="G20" s="91" t="b">
        <v>0</v>
      </c>
    </row>
    <row r="21" spans="1:7" ht="15">
      <c r="A21" s="91" t="s">
        <v>688</v>
      </c>
      <c r="B21" s="91">
        <v>6</v>
      </c>
      <c r="C21" s="133">
        <v>0.007631256056561699</v>
      </c>
      <c r="D21" s="91" t="s">
        <v>820</v>
      </c>
      <c r="E21" s="91" t="b">
        <v>0</v>
      </c>
      <c r="F21" s="91" t="b">
        <v>0</v>
      </c>
      <c r="G21" s="91" t="b">
        <v>0</v>
      </c>
    </row>
    <row r="22" spans="1:7" ht="15">
      <c r="A22" s="91" t="s">
        <v>689</v>
      </c>
      <c r="B22" s="91">
        <v>6</v>
      </c>
      <c r="C22" s="133">
        <v>0.007631256056561699</v>
      </c>
      <c r="D22" s="91" t="s">
        <v>820</v>
      </c>
      <c r="E22" s="91" t="b">
        <v>0</v>
      </c>
      <c r="F22" s="91" t="b">
        <v>0</v>
      </c>
      <c r="G22" s="91" t="b">
        <v>0</v>
      </c>
    </row>
    <row r="23" spans="1:7" ht="15">
      <c r="A23" s="91" t="s">
        <v>224</v>
      </c>
      <c r="B23" s="91">
        <v>6</v>
      </c>
      <c r="C23" s="133">
        <v>0.007631256056561699</v>
      </c>
      <c r="D23" s="91" t="s">
        <v>820</v>
      </c>
      <c r="E23" s="91" t="b">
        <v>0</v>
      </c>
      <c r="F23" s="91" t="b">
        <v>0</v>
      </c>
      <c r="G23" s="91" t="b">
        <v>0</v>
      </c>
    </row>
    <row r="24" spans="1:7" ht="15">
      <c r="A24" s="91" t="s">
        <v>767</v>
      </c>
      <c r="B24" s="91">
        <v>5</v>
      </c>
      <c r="C24" s="133">
        <v>0.007112053488652095</v>
      </c>
      <c r="D24" s="91" t="s">
        <v>820</v>
      </c>
      <c r="E24" s="91" t="b">
        <v>0</v>
      </c>
      <c r="F24" s="91" t="b">
        <v>0</v>
      </c>
      <c r="G24" s="91" t="b">
        <v>0</v>
      </c>
    </row>
    <row r="25" spans="1:7" ht="15">
      <c r="A25" s="91" t="s">
        <v>768</v>
      </c>
      <c r="B25" s="91">
        <v>5</v>
      </c>
      <c r="C25" s="133">
        <v>0.007112053488652095</v>
      </c>
      <c r="D25" s="91" t="s">
        <v>820</v>
      </c>
      <c r="E25" s="91" t="b">
        <v>0</v>
      </c>
      <c r="F25" s="91" t="b">
        <v>0</v>
      </c>
      <c r="G25" s="91" t="b">
        <v>0</v>
      </c>
    </row>
    <row r="26" spans="1:7" ht="15">
      <c r="A26" s="91" t="s">
        <v>679</v>
      </c>
      <c r="B26" s="91">
        <v>5</v>
      </c>
      <c r="C26" s="133">
        <v>0.007112053488652095</v>
      </c>
      <c r="D26" s="91" t="s">
        <v>820</v>
      </c>
      <c r="E26" s="91" t="b">
        <v>0</v>
      </c>
      <c r="F26" s="91" t="b">
        <v>0</v>
      </c>
      <c r="G26" s="91" t="b">
        <v>0</v>
      </c>
    </row>
    <row r="27" spans="1:7" ht="15">
      <c r="A27" s="91" t="s">
        <v>680</v>
      </c>
      <c r="B27" s="91">
        <v>5</v>
      </c>
      <c r="C27" s="133">
        <v>0.007112053488652095</v>
      </c>
      <c r="D27" s="91" t="s">
        <v>820</v>
      </c>
      <c r="E27" s="91" t="b">
        <v>0</v>
      </c>
      <c r="F27" s="91" t="b">
        <v>0</v>
      </c>
      <c r="G27" s="91" t="b">
        <v>0</v>
      </c>
    </row>
    <row r="28" spans="1:7" ht="15">
      <c r="A28" s="91" t="s">
        <v>769</v>
      </c>
      <c r="B28" s="91">
        <v>5</v>
      </c>
      <c r="C28" s="133">
        <v>0.007112053488652095</v>
      </c>
      <c r="D28" s="91" t="s">
        <v>820</v>
      </c>
      <c r="E28" s="91" t="b">
        <v>0</v>
      </c>
      <c r="F28" s="91" t="b">
        <v>0</v>
      </c>
      <c r="G28" s="91" t="b">
        <v>0</v>
      </c>
    </row>
    <row r="29" spans="1:7" ht="15">
      <c r="A29" s="91" t="s">
        <v>770</v>
      </c>
      <c r="B29" s="91">
        <v>5</v>
      </c>
      <c r="C29" s="133">
        <v>0.007112053488652095</v>
      </c>
      <c r="D29" s="91" t="s">
        <v>820</v>
      </c>
      <c r="E29" s="91" t="b">
        <v>0</v>
      </c>
      <c r="F29" s="91" t="b">
        <v>0</v>
      </c>
      <c r="G29" s="91" t="b">
        <v>0</v>
      </c>
    </row>
    <row r="30" spans="1:7" ht="15">
      <c r="A30" s="91" t="s">
        <v>771</v>
      </c>
      <c r="B30" s="91">
        <v>5</v>
      </c>
      <c r="C30" s="133">
        <v>0.007112053488652095</v>
      </c>
      <c r="D30" s="91" t="s">
        <v>820</v>
      </c>
      <c r="E30" s="91" t="b">
        <v>0</v>
      </c>
      <c r="F30" s="91" t="b">
        <v>0</v>
      </c>
      <c r="G30" s="91" t="b">
        <v>0</v>
      </c>
    </row>
    <row r="31" spans="1:7" ht="15">
      <c r="A31" s="91" t="s">
        <v>772</v>
      </c>
      <c r="B31" s="91">
        <v>5</v>
      </c>
      <c r="C31" s="133">
        <v>0.007112053488652095</v>
      </c>
      <c r="D31" s="91" t="s">
        <v>820</v>
      </c>
      <c r="E31" s="91" t="b">
        <v>1</v>
      </c>
      <c r="F31" s="91" t="b">
        <v>0</v>
      </c>
      <c r="G31" s="91" t="b">
        <v>0</v>
      </c>
    </row>
    <row r="32" spans="1:7" ht="15">
      <c r="A32" s="91" t="s">
        <v>773</v>
      </c>
      <c r="B32" s="91">
        <v>5</v>
      </c>
      <c r="C32" s="133">
        <v>0.007112053488652095</v>
      </c>
      <c r="D32" s="91" t="s">
        <v>820</v>
      </c>
      <c r="E32" s="91" t="b">
        <v>0</v>
      </c>
      <c r="F32" s="91" t="b">
        <v>0</v>
      </c>
      <c r="G32" s="91" t="b">
        <v>0</v>
      </c>
    </row>
    <row r="33" spans="1:7" ht="15">
      <c r="A33" s="91" t="s">
        <v>774</v>
      </c>
      <c r="B33" s="91">
        <v>5</v>
      </c>
      <c r="C33" s="133">
        <v>0.007112053488652095</v>
      </c>
      <c r="D33" s="91" t="s">
        <v>820</v>
      </c>
      <c r="E33" s="91" t="b">
        <v>0</v>
      </c>
      <c r="F33" s="91" t="b">
        <v>0</v>
      </c>
      <c r="G33" s="91" t="b">
        <v>0</v>
      </c>
    </row>
    <row r="34" spans="1:7" ht="15">
      <c r="A34" s="91" t="s">
        <v>678</v>
      </c>
      <c r="B34" s="91">
        <v>4</v>
      </c>
      <c r="C34" s="133">
        <v>0.00871580255268622</v>
      </c>
      <c r="D34" s="91" t="s">
        <v>820</v>
      </c>
      <c r="E34" s="91" t="b">
        <v>0</v>
      </c>
      <c r="F34" s="91" t="b">
        <v>0</v>
      </c>
      <c r="G34" s="91" t="b">
        <v>0</v>
      </c>
    </row>
    <row r="35" spans="1:7" ht="15">
      <c r="A35" s="91" t="s">
        <v>775</v>
      </c>
      <c r="B35" s="91">
        <v>3</v>
      </c>
      <c r="C35" s="133">
        <v>0.006536851914514665</v>
      </c>
      <c r="D35" s="91" t="s">
        <v>820</v>
      </c>
      <c r="E35" s="91" t="b">
        <v>0</v>
      </c>
      <c r="F35" s="91" t="b">
        <v>0</v>
      </c>
      <c r="G35" s="91" t="b">
        <v>0</v>
      </c>
    </row>
    <row r="36" spans="1:7" ht="15">
      <c r="A36" s="91" t="s">
        <v>776</v>
      </c>
      <c r="B36" s="91">
        <v>3</v>
      </c>
      <c r="C36" s="133">
        <v>0.005532529144235115</v>
      </c>
      <c r="D36" s="91" t="s">
        <v>820</v>
      </c>
      <c r="E36" s="91" t="b">
        <v>0</v>
      </c>
      <c r="F36" s="91" t="b">
        <v>0</v>
      </c>
      <c r="G36" s="91" t="b">
        <v>0</v>
      </c>
    </row>
    <row r="37" spans="1:7" ht="15">
      <c r="A37" s="91" t="s">
        <v>777</v>
      </c>
      <c r="B37" s="91">
        <v>3</v>
      </c>
      <c r="C37" s="133">
        <v>0.005532529144235115</v>
      </c>
      <c r="D37" s="91" t="s">
        <v>820</v>
      </c>
      <c r="E37" s="91" t="b">
        <v>0</v>
      </c>
      <c r="F37" s="91" t="b">
        <v>0</v>
      </c>
      <c r="G37" s="91" t="b">
        <v>0</v>
      </c>
    </row>
    <row r="38" spans="1:7" ht="15">
      <c r="A38" s="91" t="s">
        <v>778</v>
      </c>
      <c r="B38" s="91">
        <v>3</v>
      </c>
      <c r="C38" s="133">
        <v>0.005532529144235115</v>
      </c>
      <c r="D38" s="91" t="s">
        <v>820</v>
      </c>
      <c r="E38" s="91" t="b">
        <v>0</v>
      </c>
      <c r="F38" s="91" t="b">
        <v>0</v>
      </c>
      <c r="G38" s="91" t="b">
        <v>0</v>
      </c>
    </row>
    <row r="39" spans="1:7" ht="15">
      <c r="A39" s="91" t="s">
        <v>214</v>
      </c>
      <c r="B39" s="91">
        <v>3</v>
      </c>
      <c r="C39" s="133">
        <v>0.005532529144235115</v>
      </c>
      <c r="D39" s="91" t="s">
        <v>820</v>
      </c>
      <c r="E39" s="91" t="b">
        <v>0</v>
      </c>
      <c r="F39" s="91" t="b">
        <v>0</v>
      </c>
      <c r="G39" s="91" t="b">
        <v>0</v>
      </c>
    </row>
    <row r="40" spans="1:7" ht="15">
      <c r="A40" s="91" t="s">
        <v>779</v>
      </c>
      <c r="B40" s="91">
        <v>3</v>
      </c>
      <c r="C40" s="133">
        <v>0.005532529144235115</v>
      </c>
      <c r="D40" s="91" t="s">
        <v>820</v>
      </c>
      <c r="E40" s="91" t="b">
        <v>0</v>
      </c>
      <c r="F40" s="91" t="b">
        <v>0</v>
      </c>
      <c r="G40" s="91" t="b">
        <v>0</v>
      </c>
    </row>
    <row r="41" spans="1:7" ht="15">
      <c r="A41" s="91" t="s">
        <v>223</v>
      </c>
      <c r="B41" s="91">
        <v>3</v>
      </c>
      <c r="C41" s="133">
        <v>0.005532529144235115</v>
      </c>
      <c r="D41" s="91" t="s">
        <v>820</v>
      </c>
      <c r="E41" s="91" t="b">
        <v>0</v>
      </c>
      <c r="F41" s="91" t="b">
        <v>0</v>
      </c>
      <c r="G41" s="91" t="b">
        <v>0</v>
      </c>
    </row>
    <row r="42" spans="1:7" ht="15">
      <c r="A42" s="91" t="s">
        <v>780</v>
      </c>
      <c r="B42" s="91">
        <v>3</v>
      </c>
      <c r="C42" s="133">
        <v>0.005532529144235115</v>
      </c>
      <c r="D42" s="91" t="s">
        <v>820</v>
      </c>
      <c r="E42" s="91" t="b">
        <v>0</v>
      </c>
      <c r="F42" s="91" t="b">
        <v>0</v>
      </c>
      <c r="G42" s="91" t="b">
        <v>0</v>
      </c>
    </row>
    <row r="43" spans="1:7" ht="15">
      <c r="A43" s="91" t="s">
        <v>781</v>
      </c>
      <c r="B43" s="91">
        <v>2</v>
      </c>
      <c r="C43" s="133">
        <v>0.00435790127634311</v>
      </c>
      <c r="D43" s="91" t="s">
        <v>820</v>
      </c>
      <c r="E43" s="91" t="b">
        <v>0</v>
      </c>
      <c r="F43" s="91" t="b">
        <v>0</v>
      </c>
      <c r="G43" s="91" t="b">
        <v>0</v>
      </c>
    </row>
    <row r="44" spans="1:7" ht="15">
      <c r="A44" s="91" t="s">
        <v>782</v>
      </c>
      <c r="B44" s="91">
        <v>2</v>
      </c>
      <c r="C44" s="133">
        <v>0.00435790127634311</v>
      </c>
      <c r="D44" s="91" t="s">
        <v>820</v>
      </c>
      <c r="E44" s="91" t="b">
        <v>0</v>
      </c>
      <c r="F44" s="91" t="b">
        <v>0</v>
      </c>
      <c r="G44" s="91" t="b">
        <v>0</v>
      </c>
    </row>
    <row r="45" spans="1:7" ht="15">
      <c r="A45" s="91" t="s">
        <v>783</v>
      </c>
      <c r="B45" s="91">
        <v>2</v>
      </c>
      <c r="C45" s="133">
        <v>0.00435790127634311</v>
      </c>
      <c r="D45" s="91" t="s">
        <v>820</v>
      </c>
      <c r="E45" s="91" t="b">
        <v>0</v>
      </c>
      <c r="F45" s="91" t="b">
        <v>0</v>
      </c>
      <c r="G45" s="91" t="b">
        <v>0</v>
      </c>
    </row>
    <row r="46" spans="1:7" ht="15">
      <c r="A46" s="91" t="s">
        <v>784</v>
      </c>
      <c r="B46" s="91">
        <v>2</v>
      </c>
      <c r="C46" s="133">
        <v>0.00435790127634311</v>
      </c>
      <c r="D46" s="91" t="s">
        <v>820</v>
      </c>
      <c r="E46" s="91" t="b">
        <v>0</v>
      </c>
      <c r="F46" s="91" t="b">
        <v>0</v>
      </c>
      <c r="G46" s="91" t="b">
        <v>0</v>
      </c>
    </row>
    <row r="47" spans="1:7" ht="15">
      <c r="A47" s="91" t="s">
        <v>785</v>
      </c>
      <c r="B47" s="91">
        <v>2</v>
      </c>
      <c r="C47" s="133">
        <v>0.00435790127634311</v>
      </c>
      <c r="D47" s="91" t="s">
        <v>820</v>
      </c>
      <c r="E47" s="91" t="b">
        <v>0</v>
      </c>
      <c r="F47" s="91" t="b">
        <v>0</v>
      </c>
      <c r="G47" s="91" t="b">
        <v>0</v>
      </c>
    </row>
    <row r="48" spans="1:7" ht="15">
      <c r="A48" s="91" t="s">
        <v>222</v>
      </c>
      <c r="B48" s="91">
        <v>2</v>
      </c>
      <c r="C48" s="133">
        <v>0.00435790127634311</v>
      </c>
      <c r="D48" s="91" t="s">
        <v>820</v>
      </c>
      <c r="E48" s="91" t="b">
        <v>0</v>
      </c>
      <c r="F48" s="91" t="b">
        <v>0</v>
      </c>
      <c r="G48" s="91" t="b">
        <v>0</v>
      </c>
    </row>
    <row r="49" spans="1:7" ht="15">
      <c r="A49" s="91" t="s">
        <v>786</v>
      </c>
      <c r="B49" s="91">
        <v>2</v>
      </c>
      <c r="C49" s="133">
        <v>0.00435790127634311</v>
      </c>
      <c r="D49" s="91" t="s">
        <v>820</v>
      </c>
      <c r="E49" s="91" t="b">
        <v>0</v>
      </c>
      <c r="F49" s="91" t="b">
        <v>0</v>
      </c>
      <c r="G49" s="91" t="b">
        <v>0</v>
      </c>
    </row>
    <row r="50" spans="1:7" ht="15">
      <c r="A50" s="91" t="s">
        <v>787</v>
      </c>
      <c r="B50" s="91">
        <v>2</v>
      </c>
      <c r="C50" s="133">
        <v>0.00435790127634311</v>
      </c>
      <c r="D50" s="91" t="s">
        <v>820</v>
      </c>
      <c r="E50" s="91" t="b">
        <v>0</v>
      </c>
      <c r="F50" s="91" t="b">
        <v>0</v>
      </c>
      <c r="G50" s="91" t="b">
        <v>0</v>
      </c>
    </row>
    <row r="51" spans="1:7" ht="15">
      <c r="A51" s="91" t="s">
        <v>788</v>
      </c>
      <c r="B51" s="91">
        <v>2</v>
      </c>
      <c r="C51" s="133">
        <v>0.005502502020312621</v>
      </c>
      <c r="D51" s="91" t="s">
        <v>820</v>
      </c>
      <c r="E51" s="91" t="b">
        <v>0</v>
      </c>
      <c r="F51" s="91" t="b">
        <v>0</v>
      </c>
      <c r="G51" s="91" t="b">
        <v>0</v>
      </c>
    </row>
    <row r="52" spans="1:7" ht="15">
      <c r="A52" s="91" t="s">
        <v>789</v>
      </c>
      <c r="B52" s="91">
        <v>2</v>
      </c>
      <c r="C52" s="133">
        <v>0.005502502020312621</v>
      </c>
      <c r="D52" s="91" t="s">
        <v>820</v>
      </c>
      <c r="E52" s="91" t="b">
        <v>0</v>
      </c>
      <c r="F52" s="91" t="b">
        <v>0</v>
      </c>
      <c r="G52" s="91" t="b">
        <v>0</v>
      </c>
    </row>
    <row r="53" spans="1:7" ht="15">
      <c r="A53" s="91" t="s">
        <v>790</v>
      </c>
      <c r="B53" s="91">
        <v>2</v>
      </c>
      <c r="C53" s="133">
        <v>0.00435790127634311</v>
      </c>
      <c r="D53" s="91" t="s">
        <v>820</v>
      </c>
      <c r="E53" s="91" t="b">
        <v>0</v>
      </c>
      <c r="F53" s="91" t="b">
        <v>0</v>
      </c>
      <c r="G53" s="91" t="b">
        <v>0</v>
      </c>
    </row>
    <row r="54" spans="1:7" ht="15">
      <c r="A54" s="91" t="s">
        <v>791</v>
      </c>
      <c r="B54" s="91">
        <v>2</v>
      </c>
      <c r="C54" s="133">
        <v>0.005502502020312621</v>
      </c>
      <c r="D54" s="91" t="s">
        <v>820</v>
      </c>
      <c r="E54" s="91" t="b">
        <v>0</v>
      </c>
      <c r="F54" s="91" t="b">
        <v>0</v>
      </c>
      <c r="G54" s="91" t="b">
        <v>0</v>
      </c>
    </row>
    <row r="55" spans="1:7" ht="15">
      <c r="A55" s="91" t="s">
        <v>792</v>
      </c>
      <c r="B55" s="91">
        <v>2</v>
      </c>
      <c r="C55" s="133">
        <v>0.00435790127634311</v>
      </c>
      <c r="D55" s="91" t="s">
        <v>820</v>
      </c>
      <c r="E55" s="91" t="b">
        <v>0</v>
      </c>
      <c r="F55" s="91" t="b">
        <v>0</v>
      </c>
      <c r="G55" s="91" t="b">
        <v>0</v>
      </c>
    </row>
    <row r="56" spans="1:7" ht="15">
      <c r="A56" s="91" t="s">
        <v>793</v>
      </c>
      <c r="B56" s="91">
        <v>2</v>
      </c>
      <c r="C56" s="133">
        <v>0.005502502020312621</v>
      </c>
      <c r="D56" s="91" t="s">
        <v>820</v>
      </c>
      <c r="E56" s="91" t="b">
        <v>0</v>
      </c>
      <c r="F56" s="91" t="b">
        <v>0</v>
      </c>
      <c r="G56" s="91" t="b">
        <v>0</v>
      </c>
    </row>
    <row r="57" spans="1:7" ht="15">
      <c r="A57" s="91" t="s">
        <v>794</v>
      </c>
      <c r="B57" s="91">
        <v>2</v>
      </c>
      <c r="C57" s="133">
        <v>0.00435790127634311</v>
      </c>
      <c r="D57" s="91" t="s">
        <v>820</v>
      </c>
      <c r="E57" s="91" t="b">
        <v>0</v>
      </c>
      <c r="F57" s="91" t="b">
        <v>0</v>
      </c>
      <c r="G57" s="91" t="b">
        <v>0</v>
      </c>
    </row>
    <row r="58" spans="1:7" ht="15">
      <c r="A58" s="91" t="s">
        <v>795</v>
      </c>
      <c r="B58" s="91">
        <v>2</v>
      </c>
      <c r="C58" s="133">
        <v>0.00435790127634311</v>
      </c>
      <c r="D58" s="91" t="s">
        <v>820</v>
      </c>
      <c r="E58" s="91" t="b">
        <v>0</v>
      </c>
      <c r="F58" s="91" t="b">
        <v>0</v>
      </c>
      <c r="G58" s="91" t="b">
        <v>0</v>
      </c>
    </row>
    <row r="59" spans="1:7" ht="15">
      <c r="A59" s="91" t="s">
        <v>796</v>
      </c>
      <c r="B59" s="91">
        <v>2</v>
      </c>
      <c r="C59" s="133">
        <v>0.00435790127634311</v>
      </c>
      <c r="D59" s="91" t="s">
        <v>820</v>
      </c>
      <c r="E59" s="91" t="b">
        <v>0</v>
      </c>
      <c r="F59" s="91" t="b">
        <v>0</v>
      </c>
      <c r="G59" s="91" t="b">
        <v>0</v>
      </c>
    </row>
    <row r="60" spans="1:7" ht="15">
      <c r="A60" s="91" t="s">
        <v>797</v>
      </c>
      <c r="B60" s="91">
        <v>2</v>
      </c>
      <c r="C60" s="133">
        <v>0.00435790127634311</v>
      </c>
      <c r="D60" s="91" t="s">
        <v>820</v>
      </c>
      <c r="E60" s="91" t="b">
        <v>0</v>
      </c>
      <c r="F60" s="91" t="b">
        <v>0</v>
      </c>
      <c r="G60" s="91" t="b">
        <v>0</v>
      </c>
    </row>
    <row r="61" spans="1:7" ht="15">
      <c r="A61" s="91" t="s">
        <v>226</v>
      </c>
      <c r="B61" s="91">
        <v>2</v>
      </c>
      <c r="C61" s="133">
        <v>0.00435790127634311</v>
      </c>
      <c r="D61" s="91" t="s">
        <v>820</v>
      </c>
      <c r="E61" s="91" t="b">
        <v>0</v>
      </c>
      <c r="F61" s="91" t="b">
        <v>0</v>
      </c>
      <c r="G61" s="91" t="b">
        <v>0</v>
      </c>
    </row>
    <row r="62" spans="1:7" ht="15">
      <c r="A62" s="91" t="s">
        <v>225</v>
      </c>
      <c r="B62" s="91">
        <v>2</v>
      </c>
      <c r="C62" s="133">
        <v>0.00435790127634311</v>
      </c>
      <c r="D62" s="91" t="s">
        <v>820</v>
      </c>
      <c r="E62" s="91" t="b">
        <v>0</v>
      </c>
      <c r="F62" s="91" t="b">
        <v>0</v>
      </c>
      <c r="G62" s="91" t="b">
        <v>0</v>
      </c>
    </row>
    <row r="63" spans="1:7" ht="15">
      <c r="A63" s="91" t="s">
        <v>218</v>
      </c>
      <c r="B63" s="91">
        <v>2</v>
      </c>
      <c r="C63" s="133">
        <v>0.00435790127634311</v>
      </c>
      <c r="D63" s="91" t="s">
        <v>820</v>
      </c>
      <c r="E63" s="91" t="b">
        <v>0</v>
      </c>
      <c r="F63" s="91" t="b">
        <v>0</v>
      </c>
      <c r="G63" s="91" t="b">
        <v>0</v>
      </c>
    </row>
    <row r="64" spans="1:7" ht="15">
      <c r="A64" s="91" t="s">
        <v>798</v>
      </c>
      <c r="B64" s="91">
        <v>2</v>
      </c>
      <c r="C64" s="133">
        <v>0.00435790127634311</v>
      </c>
      <c r="D64" s="91" t="s">
        <v>820</v>
      </c>
      <c r="E64" s="91" t="b">
        <v>0</v>
      </c>
      <c r="F64" s="91" t="b">
        <v>0</v>
      </c>
      <c r="G64" s="91" t="b">
        <v>0</v>
      </c>
    </row>
    <row r="65" spans="1:7" ht="15">
      <c r="A65" s="91" t="s">
        <v>799</v>
      </c>
      <c r="B65" s="91">
        <v>2</v>
      </c>
      <c r="C65" s="133">
        <v>0.00435790127634311</v>
      </c>
      <c r="D65" s="91" t="s">
        <v>820</v>
      </c>
      <c r="E65" s="91" t="b">
        <v>0</v>
      </c>
      <c r="F65" s="91" t="b">
        <v>0</v>
      </c>
      <c r="G65" s="91" t="b">
        <v>0</v>
      </c>
    </row>
    <row r="66" spans="1:7" ht="15">
      <c r="A66" s="91" t="s">
        <v>800</v>
      </c>
      <c r="B66" s="91">
        <v>2</v>
      </c>
      <c r="C66" s="133">
        <v>0.00435790127634311</v>
      </c>
      <c r="D66" s="91" t="s">
        <v>820</v>
      </c>
      <c r="E66" s="91" t="b">
        <v>1</v>
      </c>
      <c r="F66" s="91" t="b">
        <v>0</v>
      </c>
      <c r="G66" s="91" t="b">
        <v>0</v>
      </c>
    </row>
    <row r="67" spans="1:7" ht="15">
      <c r="A67" s="91" t="s">
        <v>801</v>
      </c>
      <c r="B67" s="91">
        <v>2</v>
      </c>
      <c r="C67" s="133">
        <v>0.00435790127634311</v>
      </c>
      <c r="D67" s="91" t="s">
        <v>820</v>
      </c>
      <c r="E67" s="91" t="b">
        <v>0</v>
      </c>
      <c r="F67" s="91" t="b">
        <v>0</v>
      </c>
      <c r="G67" s="91" t="b">
        <v>0</v>
      </c>
    </row>
    <row r="68" spans="1:7" ht="15">
      <c r="A68" s="91" t="s">
        <v>802</v>
      </c>
      <c r="B68" s="91">
        <v>2</v>
      </c>
      <c r="C68" s="133">
        <v>0.00435790127634311</v>
      </c>
      <c r="D68" s="91" t="s">
        <v>820</v>
      </c>
      <c r="E68" s="91" t="b">
        <v>0</v>
      </c>
      <c r="F68" s="91" t="b">
        <v>0</v>
      </c>
      <c r="G68" s="91" t="b">
        <v>0</v>
      </c>
    </row>
    <row r="69" spans="1:7" ht="15">
      <c r="A69" s="91" t="s">
        <v>803</v>
      </c>
      <c r="B69" s="91">
        <v>2</v>
      </c>
      <c r="C69" s="133">
        <v>0.00435790127634311</v>
      </c>
      <c r="D69" s="91" t="s">
        <v>820</v>
      </c>
      <c r="E69" s="91" t="b">
        <v>0</v>
      </c>
      <c r="F69" s="91" t="b">
        <v>0</v>
      </c>
      <c r="G69" s="91" t="b">
        <v>0</v>
      </c>
    </row>
    <row r="70" spans="1:7" ht="15">
      <c r="A70" s="91" t="s">
        <v>804</v>
      </c>
      <c r="B70" s="91">
        <v>2</v>
      </c>
      <c r="C70" s="133">
        <v>0.00435790127634311</v>
      </c>
      <c r="D70" s="91" t="s">
        <v>820</v>
      </c>
      <c r="E70" s="91" t="b">
        <v>0</v>
      </c>
      <c r="F70" s="91" t="b">
        <v>0</v>
      </c>
      <c r="G70" s="91" t="b">
        <v>0</v>
      </c>
    </row>
    <row r="71" spans="1:7" ht="15">
      <c r="A71" s="91" t="s">
        <v>805</v>
      </c>
      <c r="B71" s="91">
        <v>2</v>
      </c>
      <c r="C71" s="133">
        <v>0.00435790127634311</v>
      </c>
      <c r="D71" s="91" t="s">
        <v>820</v>
      </c>
      <c r="E71" s="91" t="b">
        <v>0</v>
      </c>
      <c r="F71" s="91" t="b">
        <v>0</v>
      </c>
      <c r="G71" s="91" t="b">
        <v>0</v>
      </c>
    </row>
    <row r="72" spans="1:7" ht="15">
      <c r="A72" s="91" t="s">
        <v>806</v>
      </c>
      <c r="B72" s="91">
        <v>2</v>
      </c>
      <c r="C72" s="133">
        <v>0.00435790127634311</v>
      </c>
      <c r="D72" s="91" t="s">
        <v>820</v>
      </c>
      <c r="E72" s="91" t="b">
        <v>0</v>
      </c>
      <c r="F72" s="91" t="b">
        <v>0</v>
      </c>
      <c r="G72" s="91" t="b">
        <v>0</v>
      </c>
    </row>
    <row r="73" spans="1:7" ht="15">
      <c r="A73" s="91" t="s">
        <v>807</v>
      </c>
      <c r="B73" s="91">
        <v>2</v>
      </c>
      <c r="C73" s="133">
        <v>0.00435790127634311</v>
      </c>
      <c r="D73" s="91" t="s">
        <v>820</v>
      </c>
      <c r="E73" s="91" t="b">
        <v>0</v>
      </c>
      <c r="F73" s="91" t="b">
        <v>0</v>
      </c>
      <c r="G73" s="91" t="b">
        <v>0</v>
      </c>
    </row>
    <row r="74" spans="1:7" ht="15">
      <c r="A74" s="91" t="s">
        <v>808</v>
      </c>
      <c r="B74" s="91">
        <v>2</v>
      </c>
      <c r="C74" s="133">
        <v>0.005502502020312621</v>
      </c>
      <c r="D74" s="91" t="s">
        <v>820</v>
      </c>
      <c r="E74" s="91" t="b">
        <v>0</v>
      </c>
      <c r="F74" s="91" t="b">
        <v>0</v>
      </c>
      <c r="G74" s="91" t="b">
        <v>0</v>
      </c>
    </row>
    <row r="75" spans="1:7" ht="15">
      <c r="A75" s="91" t="s">
        <v>809</v>
      </c>
      <c r="B75" s="91">
        <v>2</v>
      </c>
      <c r="C75" s="133">
        <v>0.005502502020312621</v>
      </c>
      <c r="D75" s="91" t="s">
        <v>820</v>
      </c>
      <c r="E75" s="91" t="b">
        <v>0</v>
      </c>
      <c r="F75" s="91" t="b">
        <v>0</v>
      </c>
      <c r="G75" s="91" t="b">
        <v>0</v>
      </c>
    </row>
    <row r="76" spans="1:7" ht="15">
      <c r="A76" s="91" t="s">
        <v>810</v>
      </c>
      <c r="B76" s="91">
        <v>2</v>
      </c>
      <c r="C76" s="133">
        <v>0.00435790127634311</v>
      </c>
      <c r="D76" s="91" t="s">
        <v>820</v>
      </c>
      <c r="E76" s="91" t="b">
        <v>0</v>
      </c>
      <c r="F76" s="91" t="b">
        <v>0</v>
      </c>
      <c r="G76" s="91" t="b">
        <v>0</v>
      </c>
    </row>
    <row r="77" spans="1:7" ht="15">
      <c r="A77" s="91" t="s">
        <v>811</v>
      </c>
      <c r="B77" s="91">
        <v>2</v>
      </c>
      <c r="C77" s="133">
        <v>0.00435790127634311</v>
      </c>
      <c r="D77" s="91" t="s">
        <v>820</v>
      </c>
      <c r="E77" s="91" t="b">
        <v>0</v>
      </c>
      <c r="F77" s="91" t="b">
        <v>0</v>
      </c>
      <c r="G77" s="91" t="b">
        <v>0</v>
      </c>
    </row>
    <row r="78" spans="1:7" ht="15">
      <c r="A78" s="91" t="s">
        <v>812</v>
      </c>
      <c r="B78" s="91">
        <v>2</v>
      </c>
      <c r="C78" s="133">
        <v>0.005502502020312621</v>
      </c>
      <c r="D78" s="91" t="s">
        <v>820</v>
      </c>
      <c r="E78" s="91" t="b">
        <v>0</v>
      </c>
      <c r="F78" s="91" t="b">
        <v>0</v>
      </c>
      <c r="G78" s="91" t="b">
        <v>0</v>
      </c>
    </row>
    <row r="79" spans="1:7" ht="15">
      <c r="A79" s="91" t="s">
        <v>813</v>
      </c>
      <c r="B79" s="91">
        <v>2</v>
      </c>
      <c r="C79" s="133">
        <v>0.00435790127634311</v>
      </c>
      <c r="D79" s="91" t="s">
        <v>820</v>
      </c>
      <c r="E79" s="91" t="b">
        <v>0</v>
      </c>
      <c r="F79" s="91" t="b">
        <v>0</v>
      </c>
      <c r="G79" s="91" t="b">
        <v>0</v>
      </c>
    </row>
    <row r="80" spans="1:7" ht="15">
      <c r="A80" s="91" t="s">
        <v>814</v>
      </c>
      <c r="B80" s="91">
        <v>2</v>
      </c>
      <c r="C80" s="133">
        <v>0.00435790127634311</v>
      </c>
      <c r="D80" s="91" t="s">
        <v>820</v>
      </c>
      <c r="E80" s="91" t="b">
        <v>0</v>
      </c>
      <c r="F80" s="91" t="b">
        <v>0</v>
      </c>
      <c r="G80" s="91" t="b">
        <v>0</v>
      </c>
    </row>
    <row r="81" spans="1:7" ht="15">
      <c r="A81" s="91" t="s">
        <v>815</v>
      </c>
      <c r="B81" s="91">
        <v>2</v>
      </c>
      <c r="C81" s="133">
        <v>0.00435790127634311</v>
      </c>
      <c r="D81" s="91" t="s">
        <v>820</v>
      </c>
      <c r="E81" s="91" t="b">
        <v>1</v>
      </c>
      <c r="F81" s="91" t="b">
        <v>0</v>
      </c>
      <c r="G81" s="91" t="b">
        <v>0</v>
      </c>
    </row>
    <row r="82" spans="1:7" ht="15">
      <c r="A82" s="91" t="s">
        <v>816</v>
      </c>
      <c r="B82" s="91">
        <v>2</v>
      </c>
      <c r="C82" s="133">
        <v>0.005502502020312621</v>
      </c>
      <c r="D82" s="91" t="s">
        <v>820</v>
      </c>
      <c r="E82" s="91" t="b">
        <v>0</v>
      </c>
      <c r="F82" s="91" t="b">
        <v>0</v>
      </c>
      <c r="G82" s="91" t="b">
        <v>0</v>
      </c>
    </row>
    <row r="83" spans="1:7" ht="15">
      <c r="A83" s="91" t="s">
        <v>817</v>
      </c>
      <c r="B83" s="91">
        <v>2</v>
      </c>
      <c r="C83" s="133">
        <v>0.00435790127634311</v>
      </c>
      <c r="D83" s="91" t="s">
        <v>820</v>
      </c>
      <c r="E83" s="91" t="b">
        <v>0</v>
      </c>
      <c r="F83" s="91" t="b">
        <v>0</v>
      </c>
      <c r="G83" s="91" t="b">
        <v>0</v>
      </c>
    </row>
    <row r="84" spans="1:7" ht="15">
      <c r="A84" s="91" t="s">
        <v>672</v>
      </c>
      <c r="B84" s="91">
        <v>7</v>
      </c>
      <c r="C84" s="133">
        <v>0.008835578791104859</v>
      </c>
      <c r="D84" s="91" t="s">
        <v>614</v>
      </c>
      <c r="E84" s="91" t="b">
        <v>0</v>
      </c>
      <c r="F84" s="91" t="b">
        <v>0</v>
      </c>
      <c r="G84" s="91" t="b">
        <v>0</v>
      </c>
    </row>
    <row r="85" spans="1:7" ht="15">
      <c r="A85" s="91" t="s">
        <v>673</v>
      </c>
      <c r="B85" s="91">
        <v>6</v>
      </c>
      <c r="C85" s="133">
        <v>0.007573353249518451</v>
      </c>
      <c r="D85" s="91" t="s">
        <v>614</v>
      </c>
      <c r="E85" s="91" t="b">
        <v>0</v>
      </c>
      <c r="F85" s="91" t="b">
        <v>0</v>
      </c>
      <c r="G85" s="91" t="b">
        <v>0</v>
      </c>
    </row>
    <row r="86" spans="1:7" ht="15">
      <c r="A86" s="91" t="s">
        <v>221</v>
      </c>
      <c r="B86" s="91">
        <v>6</v>
      </c>
      <c r="C86" s="133">
        <v>0.007573353249518451</v>
      </c>
      <c r="D86" s="91" t="s">
        <v>614</v>
      </c>
      <c r="E86" s="91" t="b">
        <v>0</v>
      </c>
      <c r="F86" s="91" t="b">
        <v>0</v>
      </c>
      <c r="G86" s="91" t="b">
        <v>0</v>
      </c>
    </row>
    <row r="87" spans="1:7" ht="15">
      <c r="A87" s="91" t="s">
        <v>671</v>
      </c>
      <c r="B87" s="91">
        <v>5</v>
      </c>
      <c r="C87" s="133">
        <v>0.008640377166340526</v>
      </c>
      <c r="D87" s="91" t="s">
        <v>614</v>
      </c>
      <c r="E87" s="91" t="b">
        <v>0</v>
      </c>
      <c r="F87" s="91" t="b">
        <v>0</v>
      </c>
      <c r="G87" s="91" t="b">
        <v>0</v>
      </c>
    </row>
    <row r="88" spans="1:7" ht="15">
      <c r="A88" s="91" t="s">
        <v>675</v>
      </c>
      <c r="B88" s="91">
        <v>5</v>
      </c>
      <c r="C88" s="133">
        <v>0.0073584986873979795</v>
      </c>
      <c r="D88" s="91" t="s">
        <v>614</v>
      </c>
      <c r="E88" s="91" t="b">
        <v>1</v>
      </c>
      <c r="F88" s="91" t="b">
        <v>0</v>
      </c>
      <c r="G88" s="91" t="b">
        <v>0</v>
      </c>
    </row>
    <row r="89" spans="1:7" ht="15">
      <c r="A89" s="91" t="s">
        <v>676</v>
      </c>
      <c r="B89" s="91">
        <v>5</v>
      </c>
      <c r="C89" s="133">
        <v>0.0073584986873979795</v>
      </c>
      <c r="D89" s="91" t="s">
        <v>614</v>
      </c>
      <c r="E89" s="91" t="b">
        <v>0</v>
      </c>
      <c r="F89" s="91" t="b">
        <v>0</v>
      </c>
      <c r="G89" s="91" t="b">
        <v>0</v>
      </c>
    </row>
    <row r="90" spans="1:7" ht="15">
      <c r="A90" s="91" t="s">
        <v>677</v>
      </c>
      <c r="B90" s="91">
        <v>4</v>
      </c>
      <c r="C90" s="133">
        <v>0.00691230173307242</v>
      </c>
      <c r="D90" s="91" t="s">
        <v>614</v>
      </c>
      <c r="E90" s="91" t="b">
        <v>0</v>
      </c>
      <c r="F90" s="91" t="b">
        <v>0</v>
      </c>
      <c r="G90" s="91" t="b">
        <v>0</v>
      </c>
    </row>
    <row r="91" spans="1:7" ht="15">
      <c r="A91" s="91" t="s">
        <v>678</v>
      </c>
      <c r="B91" s="91">
        <v>4</v>
      </c>
      <c r="C91" s="133">
        <v>0.010097804332691267</v>
      </c>
      <c r="D91" s="91" t="s">
        <v>614</v>
      </c>
      <c r="E91" s="91" t="b">
        <v>0</v>
      </c>
      <c r="F91" s="91" t="b">
        <v>0</v>
      </c>
      <c r="G91" s="91" t="b">
        <v>0</v>
      </c>
    </row>
    <row r="92" spans="1:7" ht="15">
      <c r="A92" s="91" t="s">
        <v>679</v>
      </c>
      <c r="B92" s="91">
        <v>4</v>
      </c>
      <c r="C92" s="133">
        <v>0.00691230173307242</v>
      </c>
      <c r="D92" s="91" t="s">
        <v>614</v>
      </c>
      <c r="E92" s="91" t="b">
        <v>0</v>
      </c>
      <c r="F92" s="91" t="b">
        <v>0</v>
      </c>
      <c r="G92" s="91" t="b">
        <v>0</v>
      </c>
    </row>
    <row r="93" spans="1:7" ht="15">
      <c r="A93" s="91" t="s">
        <v>680</v>
      </c>
      <c r="B93" s="91">
        <v>4</v>
      </c>
      <c r="C93" s="133">
        <v>0.00691230173307242</v>
      </c>
      <c r="D93" s="91" t="s">
        <v>614</v>
      </c>
      <c r="E93" s="91" t="b">
        <v>0</v>
      </c>
      <c r="F93" s="91" t="b">
        <v>0</v>
      </c>
      <c r="G93" s="91" t="b">
        <v>0</v>
      </c>
    </row>
    <row r="94" spans="1:7" ht="15">
      <c r="A94" s="91" t="s">
        <v>769</v>
      </c>
      <c r="B94" s="91">
        <v>4</v>
      </c>
      <c r="C94" s="133">
        <v>0.00691230173307242</v>
      </c>
      <c r="D94" s="91" t="s">
        <v>614</v>
      </c>
      <c r="E94" s="91" t="b">
        <v>0</v>
      </c>
      <c r="F94" s="91" t="b">
        <v>0</v>
      </c>
      <c r="G94" s="91" t="b">
        <v>0</v>
      </c>
    </row>
    <row r="95" spans="1:7" ht="15">
      <c r="A95" s="91" t="s">
        <v>770</v>
      </c>
      <c r="B95" s="91">
        <v>4</v>
      </c>
      <c r="C95" s="133">
        <v>0.00691230173307242</v>
      </c>
      <c r="D95" s="91" t="s">
        <v>614</v>
      </c>
      <c r="E95" s="91" t="b">
        <v>0</v>
      </c>
      <c r="F95" s="91" t="b">
        <v>0</v>
      </c>
      <c r="G95" s="91" t="b">
        <v>0</v>
      </c>
    </row>
    <row r="96" spans="1:7" ht="15">
      <c r="A96" s="91" t="s">
        <v>771</v>
      </c>
      <c r="B96" s="91">
        <v>4</v>
      </c>
      <c r="C96" s="133">
        <v>0.00691230173307242</v>
      </c>
      <c r="D96" s="91" t="s">
        <v>614</v>
      </c>
      <c r="E96" s="91" t="b">
        <v>0</v>
      </c>
      <c r="F96" s="91" t="b">
        <v>0</v>
      </c>
      <c r="G96" s="91" t="b">
        <v>0</v>
      </c>
    </row>
    <row r="97" spans="1:7" ht="15">
      <c r="A97" s="91" t="s">
        <v>772</v>
      </c>
      <c r="B97" s="91">
        <v>4</v>
      </c>
      <c r="C97" s="133">
        <v>0.00691230173307242</v>
      </c>
      <c r="D97" s="91" t="s">
        <v>614</v>
      </c>
      <c r="E97" s="91" t="b">
        <v>1</v>
      </c>
      <c r="F97" s="91" t="b">
        <v>0</v>
      </c>
      <c r="G97" s="91" t="b">
        <v>0</v>
      </c>
    </row>
    <row r="98" spans="1:7" ht="15">
      <c r="A98" s="91" t="s">
        <v>773</v>
      </c>
      <c r="B98" s="91">
        <v>4</v>
      </c>
      <c r="C98" s="133">
        <v>0.00691230173307242</v>
      </c>
      <c r="D98" s="91" t="s">
        <v>614</v>
      </c>
      <c r="E98" s="91" t="b">
        <v>0</v>
      </c>
      <c r="F98" s="91" t="b">
        <v>0</v>
      </c>
      <c r="G98" s="91" t="b">
        <v>0</v>
      </c>
    </row>
    <row r="99" spans="1:7" ht="15">
      <c r="A99" s="91" t="s">
        <v>774</v>
      </c>
      <c r="B99" s="91">
        <v>4</v>
      </c>
      <c r="C99" s="133">
        <v>0.00691230173307242</v>
      </c>
      <c r="D99" s="91" t="s">
        <v>614</v>
      </c>
      <c r="E99" s="91" t="b">
        <v>0</v>
      </c>
      <c r="F99" s="91" t="b">
        <v>0</v>
      </c>
      <c r="G99" s="91" t="b">
        <v>0</v>
      </c>
    </row>
    <row r="100" spans="1:7" ht="15">
      <c r="A100" s="91" t="s">
        <v>777</v>
      </c>
      <c r="B100" s="91">
        <v>3</v>
      </c>
      <c r="C100" s="133">
        <v>0.006175803574473362</v>
      </c>
      <c r="D100" s="91" t="s">
        <v>614</v>
      </c>
      <c r="E100" s="91" t="b">
        <v>0</v>
      </c>
      <c r="F100" s="91" t="b">
        <v>0</v>
      </c>
      <c r="G100" s="91" t="b">
        <v>0</v>
      </c>
    </row>
    <row r="101" spans="1:7" ht="15">
      <c r="A101" s="91" t="s">
        <v>214</v>
      </c>
      <c r="B101" s="91">
        <v>3</v>
      </c>
      <c r="C101" s="133">
        <v>0.006175803574473362</v>
      </c>
      <c r="D101" s="91" t="s">
        <v>614</v>
      </c>
      <c r="E101" s="91" t="b">
        <v>0</v>
      </c>
      <c r="F101" s="91" t="b">
        <v>0</v>
      </c>
      <c r="G101" s="91" t="b">
        <v>0</v>
      </c>
    </row>
    <row r="102" spans="1:7" ht="15">
      <c r="A102" s="91" t="s">
        <v>779</v>
      </c>
      <c r="B102" s="91">
        <v>3</v>
      </c>
      <c r="C102" s="133">
        <v>0.006175803574473362</v>
      </c>
      <c r="D102" s="91" t="s">
        <v>614</v>
      </c>
      <c r="E102" s="91" t="b">
        <v>0</v>
      </c>
      <c r="F102" s="91" t="b">
        <v>0</v>
      </c>
      <c r="G102" s="91" t="b">
        <v>0</v>
      </c>
    </row>
    <row r="103" spans="1:7" ht="15">
      <c r="A103" s="91" t="s">
        <v>781</v>
      </c>
      <c r="B103" s="91">
        <v>2</v>
      </c>
      <c r="C103" s="133">
        <v>0.0050489021663456335</v>
      </c>
      <c r="D103" s="91" t="s">
        <v>614</v>
      </c>
      <c r="E103" s="91" t="b">
        <v>0</v>
      </c>
      <c r="F103" s="91" t="b">
        <v>0</v>
      </c>
      <c r="G103" s="91" t="b">
        <v>0</v>
      </c>
    </row>
    <row r="104" spans="1:7" ht="15">
      <c r="A104" s="91" t="s">
        <v>782</v>
      </c>
      <c r="B104" s="91">
        <v>2</v>
      </c>
      <c r="C104" s="133">
        <v>0.0050489021663456335</v>
      </c>
      <c r="D104" s="91" t="s">
        <v>614</v>
      </c>
      <c r="E104" s="91" t="b">
        <v>0</v>
      </c>
      <c r="F104" s="91" t="b">
        <v>0</v>
      </c>
      <c r="G104" s="91" t="b">
        <v>0</v>
      </c>
    </row>
    <row r="105" spans="1:7" ht="15">
      <c r="A105" s="91" t="s">
        <v>815</v>
      </c>
      <c r="B105" s="91">
        <v>2</v>
      </c>
      <c r="C105" s="133">
        <v>0.0050489021663456335</v>
      </c>
      <c r="D105" s="91" t="s">
        <v>614</v>
      </c>
      <c r="E105" s="91" t="b">
        <v>1</v>
      </c>
      <c r="F105" s="91" t="b">
        <v>0</v>
      </c>
      <c r="G105" s="91" t="b">
        <v>0</v>
      </c>
    </row>
    <row r="106" spans="1:7" ht="15">
      <c r="A106" s="91" t="s">
        <v>817</v>
      </c>
      <c r="B106" s="91">
        <v>2</v>
      </c>
      <c r="C106" s="133">
        <v>0.0050489021663456335</v>
      </c>
      <c r="D106" s="91" t="s">
        <v>614</v>
      </c>
      <c r="E106" s="91" t="b">
        <v>0</v>
      </c>
      <c r="F106" s="91" t="b">
        <v>0</v>
      </c>
      <c r="G106" s="91" t="b">
        <v>0</v>
      </c>
    </row>
    <row r="107" spans="1:7" ht="15">
      <c r="A107" s="91" t="s">
        <v>780</v>
      </c>
      <c r="B107" s="91">
        <v>2</v>
      </c>
      <c r="C107" s="133">
        <v>0.0050489021663456335</v>
      </c>
      <c r="D107" s="91" t="s">
        <v>614</v>
      </c>
      <c r="E107" s="91" t="b">
        <v>0</v>
      </c>
      <c r="F107" s="91" t="b">
        <v>0</v>
      </c>
      <c r="G107" s="91" t="b">
        <v>0</v>
      </c>
    </row>
    <row r="108" spans="1:7" ht="15">
      <c r="A108" s="91" t="s">
        <v>807</v>
      </c>
      <c r="B108" s="91">
        <v>2</v>
      </c>
      <c r="C108" s="133">
        <v>0.0050489021663456335</v>
      </c>
      <c r="D108" s="91" t="s">
        <v>614</v>
      </c>
      <c r="E108" s="91" t="b">
        <v>0</v>
      </c>
      <c r="F108" s="91" t="b">
        <v>0</v>
      </c>
      <c r="G108" s="91" t="b">
        <v>0</v>
      </c>
    </row>
    <row r="109" spans="1:7" ht="15">
      <c r="A109" s="91" t="s">
        <v>810</v>
      </c>
      <c r="B109" s="91">
        <v>2</v>
      </c>
      <c r="C109" s="133">
        <v>0.0050489021663456335</v>
      </c>
      <c r="D109" s="91" t="s">
        <v>614</v>
      </c>
      <c r="E109" s="91" t="b">
        <v>0</v>
      </c>
      <c r="F109" s="91" t="b">
        <v>0</v>
      </c>
      <c r="G109" s="91" t="b">
        <v>0</v>
      </c>
    </row>
    <row r="110" spans="1:7" ht="15">
      <c r="A110" s="91" t="s">
        <v>811</v>
      </c>
      <c r="B110" s="91">
        <v>2</v>
      </c>
      <c r="C110" s="133">
        <v>0.0050489021663456335</v>
      </c>
      <c r="D110" s="91" t="s">
        <v>614</v>
      </c>
      <c r="E110" s="91" t="b">
        <v>0</v>
      </c>
      <c r="F110" s="91" t="b">
        <v>0</v>
      </c>
      <c r="G110" s="91" t="b">
        <v>0</v>
      </c>
    </row>
    <row r="111" spans="1:7" ht="15">
      <c r="A111" s="91" t="s">
        <v>785</v>
      </c>
      <c r="B111" s="91">
        <v>2</v>
      </c>
      <c r="C111" s="133">
        <v>0.0050489021663456335</v>
      </c>
      <c r="D111" s="91" t="s">
        <v>614</v>
      </c>
      <c r="E111" s="91" t="b">
        <v>0</v>
      </c>
      <c r="F111" s="91" t="b">
        <v>0</v>
      </c>
      <c r="G111" s="91" t="b">
        <v>0</v>
      </c>
    </row>
    <row r="112" spans="1:7" ht="15">
      <c r="A112" s="91" t="s">
        <v>813</v>
      </c>
      <c r="B112" s="91">
        <v>2</v>
      </c>
      <c r="C112" s="133">
        <v>0.0050489021663456335</v>
      </c>
      <c r="D112" s="91" t="s">
        <v>614</v>
      </c>
      <c r="E112" s="91" t="b">
        <v>0</v>
      </c>
      <c r="F112" s="91" t="b">
        <v>0</v>
      </c>
      <c r="G112" s="91" t="b">
        <v>0</v>
      </c>
    </row>
    <row r="113" spans="1:7" ht="15">
      <c r="A113" s="91" t="s">
        <v>816</v>
      </c>
      <c r="B113" s="91">
        <v>2</v>
      </c>
      <c r="C113" s="133">
        <v>0.006641653466155058</v>
      </c>
      <c r="D113" s="91" t="s">
        <v>614</v>
      </c>
      <c r="E113" s="91" t="b">
        <v>0</v>
      </c>
      <c r="F113" s="91" t="b">
        <v>0</v>
      </c>
      <c r="G113" s="91" t="b">
        <v>0</v>
      </c>
    </row>
    <row r="114" spans="1:7" ht="15">
      <c r="A114" s="91" t="s">
        <v>787</v>
      </c>
      <c r="B114" s="91">
        <v>2</v>
      </c>
      <c r="C114" s="133">
        <v>0.0050489021663456335</v>
      </c>
      <c r="D114" s="91" t="s">
        <v>614</v>
      </c>
      <c r="E114" s="91" t="b">
        <v>0</v>
      </c>
      <c r="F114" s="91" t="b">
        <v>0</v>
      </c>
      <c r="G114" s="91" t="b">
        <v>0</v>
      </c>
    </row>
    <row r="115" spans="1:7" ht="15">
      <c r="A115" s="91" t="s">
        <v>814</v>
      </c>
      <c r="B115" s="91">
        <v>2</v>
      </c>
      <c r="C115" s="133">
        <v>0.0050489021663456335</v>
      </c>
      <c r="D115" s="91" t="s">
        <v>614</v>
      </c>
      <c r="E115" s="91" t="b">
        <v>0</v>
      </c>
      <c r="F115" s="91" t="b">
        <v>0</v>
      </c>
      <c r="G115" s="91" t="b">
        <v>0</v>
      </c>
    </row>
    <row r="116" spans="1:7" ht="15">
      <c r="A116" s="91" t="s">
        <v>798</v>
      </c>
      <c r="B116" s="91">
        <v>2</v>
      </c>
      <c r="C116" s="133">
        <v>0.0050489021663456335</v>
      </c>
      <c r="D116" s="91" t="s">
        <v>614</v>
      </c>
      <c r="E116" s="91" t="b">
        <v>0</v>
      </c>
      <c r="F116" s="91" t="b">
        <v>0</v>
      </c>
      <c r="G116" s="91" t="b">
        <v>0</v>
      </c>
    </row>
    <row r="117" spans="1:7" ht="15">
      <c r="A117" s="91" t="s">
        <v>812</v>
      </c>
      <c r="B117" s="91">
        <v>2</v>
      </c>
      <c r="C117" s="133">
        <v>0.006641653466155058</v>
      </c>
      <c r="D117" s="91" t="s">
        <v>614</v>
      </c>
      <c r="E117" s="91" t="b">
        <v>0</v>
      </c>
      <c r="F117" s="91" t="b">
        <v>0</v>
      </c>
      <c r="G117" s="91" t="b">
        <v>0</v>
      </c>
    </row>
    <row r="118" spans="1:7" ht="15">
      <c r="A118" s="91" t="s">
        <v>792</v>
      </c>
      <c r="B118" s="91">
        <v>2</v>
      </c>
      <c r="C118" s="133">
        <v>0.0050489021663456335</v>
      </c>
      <c r="D118" s="91" t="s">
        <v>614</v>
      </c>
      <c r="E118" s="91" t="b">
        <v>0</v>
      </c>
      <c r="F118" s="91" t="b">
        <v>0</v>
      </c>
      <c r="G118" s="91" t="b">
        <v>0</v>
      </c>
    </row>
    <row r="119" spans="1:7" ht="15">
      <c r="A119" s="91" t="s">
        <v>795</v>
      </c>
      <c r="B119" s="91">
        <v>2</v>
      </c>
      <c r="C119" s="133">
        <v>0.0050489021663456335</v>
      </c>
      <c r="D119" s="91" t="s">
        <v>614</v>
      </c>
      <c r="E119" s="91" t="b">
        <v>0</v>
      </c>
      <c r="F119" s="91" t="b">
        <v>0</v>
      </c>
      <c r="G119" s="91" t="b">
        <v>0</v>
      </c>
    </row>
    <row r="120" spans="1:7" ht="15">
      <c r="A120" s="91" t="s">
        <v>808</v>
      </c>
      <c r="B120" s="91">
        <v>2</v>
      </c>
      <c r="C120" s="133">
        <v>0.006641653466155058</v>
      </c>
      <c r="D120" s="91" t="s">
        <v>614</v>
      </c>
      <c r="E120" s="91" t="b">
        <v>0</v>
      </c>
      <c r="F120" s="91" t="b">
        <v>0</v>
      </c>
      <c r="G120" s="91" t="b">
        <v>0</v>
      </c>
    </row>
    <row r="121" spans="1:7" ht="15">
      <c r="A121" s="91" t="s">
        <v>796</v>
      </c>
      <c r="B121" s="91">
        <v>2</v>
      </c>
      <c r="C121" s="133">
        <v>0.0050489021663456335</v>
      </c>
      <c r="D121" s="91" t="s">
        <v>614</v>
      </c>
      <c r="E121" s="91" t="b">
        <v>0</v>
      </c>
      <c r="F121" s="91" t="b">
        <v>0</v>
      </c>
      <c r="G121" s="91" t="b">
        <v>0</v>
      </c>
    </row>
    <row r="122" spans="1:7" ht="15">
      <c r="A122" s="91" t="s">
        <v>809</v>
      </c>
      <c r="B122" s="91">
        <v>2</v>
      </c>
      <c r="C122" s="133">
        <v>0.006641653466155058</v>
      </c>
      <c r="D122" s="91" t="s">
        <v>614</v>
      </c>
      <c r="E122" s="91" t="b">
        <v>0</v>
      </c>
      <c r="F122" s="91" t="b">
        <v>0</v>
      </c>
      <c r="G122" s="91" t="b">
        <v>0</v>
      </c>
    </row>
    <row r="123" spans="1:7" ht="15">
      <c r="A123" s="91" t="s">
        <v>223</v>
      </c>
      <c r="B123" s="91">
        <v>2</v>
      </c>
      <c r="C123" s="133">
        <v>0.0050489021663456335</v>
      </c>
      <c r="D123" s="91" t="s">
        <v>614</v>
      </c>
      <c r="E123" s="91" t="b">
        <v>0</v>
      </c>
      <c r="F123" s="91" t="b">
        <v>0</v>
      </c>
      <c r="G123" s="91" t="b">
        <v>0</v>
      </c>
    </row>
    <row r="124" spans="1:7" ht="15">
      <c r="A124" s="91" t="s">
        <v>794</v>
      </c>
      <c r="B124" s="91">
        <v>2</v>
      </c>
      <c r="C124" s="133">
        <v>0.0050489021663456335</v>
      </c>
      <c r="D124" s="91" t="s">
        <v>614</v>
      </c>
      <c r="E124" s="91" t="b">
        <v>0</v>
      </c>
      <c r="F124" s="91" t="b">
        <v>0</v>
      </c>
      <c r="G124" s="91" t="b">
        <v>0</v>
      </c>
    </row>
    <row r="125" spans="1:7" ht="15">
      <c r="A125" s="91" t="s">
        <v>793</v>
      </c>
      <c r="B125" s="91">
        <v>2</v>
      </c>
      <c r="C125" s="133">
        <v>0.006641653466155058</v>
      </c>
      <c r="D125" s="91" t="s">
        <v>614</v>
      </c>
      <c r="E125" s="91" t="b">
        <v>0</v>
      </c>
      <c r="F125" s="91" t="b">
        <v>0</v>
      </c>
      <c r="G125" s="91" t="b">
        <v>0</v>
      </c>
    </row>
    <row r="126" spans="1:7" ht="15">
      <c r="A126" s="91" t="s">
        <v>790</v>
      </c>
      <c r="B126" s="91">
        <v>2</v>
      </c>
      <c r="C126" s="133">
        <v>0.0050489021663456335</v>
      </c>
      <c r="D126" s="91" t="s">
        <v>614</v>
      </c>
      <c r="E126" s="91" t="b">
        <v>0</v>
      </c>
      <c r="F126" s="91" t="b">
        <v>0</v>
      </c>
      <c r="G126" s="91" t="b">
        <v>0</v>
      </c>
    </row>
    <row r="127" spans="1:7" ht="15">
      <c r="A127" s="91" t="s">
        <v>788</v>
      </c>
      <c r="B127" s="91">
        <v>2</v>
      </c>
      <c r="C127" s="133">
        <v>0.006641653466155058</v>
      </c>
      <c r="D127" s="91" t="s">
        <v>614</v>
      </c>
      <c r="E127" s="91" t="b">
        <v>0</v>
      </c>
      <c r="F127" s="91" t="b">
        <v>0</v>
      </c>
      <c r="G127" s="91" t="b">
        <v>0</v>
      </c>
    </row>
    <row r="128" spans="1:7" ht="15">
      <c r="A128" s="91" t="s">
        <v>789</v>
      </c>
      <c r="B128" s="91">
        <v>2</v>
      </c>
      <c r="C128" s="133">
        <v>0.006641653466155058</v>
      </c>
      <c r="D128" s="91" t="s">
        <v>614</v>
      </c>
      <c r="E128" s="91" t="b">
        <v>0</v>
      </c>
      <c r="F128" s="91" t="b">
        <v>0</v>
      </c>
      <c r="G128" s="91" t="b">
        <v>0</v>
      </c>
    </row>
    <row r="129" spans="1:7" ht="15">
      <c r="A129" s="91" t="s">
        <v>791</v>
      </c>
      <c r="B129" s="91">
        <v>2</v>
      </c>
      <c r="C129" s="133">
        <v>0.006641653466155058</v>
      </c>
      <c r="D129" s="91" t="s">
        <v>614</v>
      </c>
      <c r="E129" s="91" t="b">
        <v>0</v>
      </c>
      <c r="F129" s="91" t="b">
        <v>0</v>
      </c>
      <c r="G129" s="91" t="b">
        <v>0</v>
      </c>
    </row>
    <row r="130" spans="1:7" ht="15">
      <c r="A130" s="91" t="s">
        <v>220</v>
      </c>
      <c r="B130" s="91">
        <v>2</v>
      </c>
      <c r="C130" s="133">
        <v>0.0050489021663456335</v>
      </c>
      <c r="D130" s="91" t="s">
        <v>614</v>
      </c>
      <c r="E130" s="91" t="b">
        <v>0</v>
      </c>
      <c r="F130" s="91" t="b">
        <v>0</v>
      </c>
      <c r="G130" s="91" t="b">
        <v>0</v>
      </c>
    </row>
    <row r="131" spans="1:7" ht="15">
      <c r="A131" s="91" t="s">
        <v>222</v>
      </c>
      <c r="B131" s="91">
        <v>2</v>
      </c>
      <c r="C131" s="133">
        <v>0.0050489021663456335</v>
      </c>
      <c r="D131" s="91" t="s">
        <v>614</v>
      </c>
      <c r="E131" s="91" t="b">
        <v>0</v>
      </c>
      <c r="F131" s="91" t="b">
        <v>0</v>
      </c>
      <c r="G131" s="91" t="b">
        <v>0</v>
      </c>
    </row>
    <row r="132" spans="1:7" ht="15">
      <c r="A132" s="91" t="s">
        <v>220</v>
      </c>
      <c r="B132" s="91">
        <v>6</v>
      </c>
      <c r="C132" s="133">
        <v>0.008993868227690124</v>
      </c>
      <c r="D132" s="91" t="s">
        <v>615</v>
      </c>
      <c r="E132" s="91" t="b">
        <v>0</v>
      </c>
      <c r="F132" s="91" t="b">
        <v>0</v>
      </c>
      <c r="G132" s="91" t="b">
        <v>0</v>
      </c>
    </row>
    <row r="133" spans="1:7" ht="15">
      <c r="A133" s="91" t="s">
        <v>682</v>
      </c>
      <c r="B133" s="91">
        <v>6</v>
      </c>
      <c r="C133" s="133">
        <v>0.008993868227690124</v>
      </c>
      <c r="D133" s="91" t="s">
        <v>615</v>
      </c>
      <c r="E133" s="91" t="b">
        <v>1</v>
      </c>
      <c r="F133" s="91" t="b">
        <v>0</v>
      </c>
      <c r="G133" s="91" t="b">
        <v>0</v>
      </c>
    </row>
    <row r="134" spans="1:7" ht="15">
      <c r="A134" s="91" t="s">
        <v>683</v>
      </c>
      <c r="B134" s="91">
        <v>6</v>
      </c>
      <c r="C134" s="133">
        <v>0.008993868227690124</v>
      </c>
      <c r="D134" s="91" t="s">
        <v>615</v>
      </c>
      <c r="E134" s="91" t="b">
        <v>1</v>
      </c>
      <c r="F134" s="91" t="b">
        <v>0</v>
      </c>
      <c r="G134" s="91" t="b">
        <v>0</v>
      </c>
    </row>
    <row r="135" spans="1:7" ht="15">
      <c r="A135" s="91" t="s">
        <v>684</v>
      </c>
      <c r="B135" s="91">
        <v>6</v>
      </c>
      <c r="C135" s="133">
        <v>0.008993868227690124</v>
      </c>
      <c r="D135" s="91" t="s">
        <v>615</v>
      </c>
      <c r="E135" s="91" t="b">
        <v>0</v>
      </c>
      <c r="F135" s="91" t="b">
        <v>0</v>
      </c>
      <c r="G135" s="91" t="b">
        <v>0</v>
      </c>
    </row>
    <row r="136" spans="1:7" ht="15">
      <c r="A136" s="91" t="s">
        <v>671</v>
      </c>
      <c r="B136" s="91">
        <v>6</v>
      </c>
      <c r="C136" s="133">
        <v>0.008993868227690124</v>
      </c>
      <c r="D136" s="91" t="s">
        <v>615</v>
      </c>
      <c r="E136" s="91" t="b">
        <v>0</v>
      </c>
      <c r="F136" s="91" t="b">
        <v>0</v>
      </c>
      <c r="G136" s="91" t="b">
        <v>0</v>
      </c>
    </row>
    <row r="137" spans="1:7" ht="15">
      <c r="A137" s="91" t="s">
        <v>685</v>
      </c>
      <c r="B137" s="91">
        <v>6</v>
      </c>
      <c r="C137" s="133">
        <v>0.008993868227690124</v>
      </c>
      <c r="D137" s="91" t="s">
        <v>615</v>
      </c>
      <c r="E137" s="91" t="b">
        <v>0</v>
      </c>
      <c r="F137" s="91" t="b">
        <v>0</v>
      </c>
      <c r="G137" s="91" t="b">
        <v>0</v>
      </c>
    </row>
    <row r="138" spans="1:7" ht="15">
      <c r="A138" s="91" t="s">
        <v>686</v>
      </c>
      <c r="B138" s="91">
        <v>6</v>
      </c>
      <c r="C138" s="133">
        <v>0.008993868227690124</v>
      </c>
      <c r="D138" s="91" t="s">
        <v>615</v>
      </c>
      <c r="E138" s="91" t="b">
        <v>0</v>
      </c>
      <c r="F138" s="91" t="b">
        <v>0</v>
      </c>
      <c r="G138" s="91" t="b">
        <v>0</v>
      </c>
    </row>
    <row r="139" spans="1:7" ht="15">
      <c r="A139" s="91" t="s">
        <v>687</v>
      </c>
      <c r="B139" s="91">
        <v>6</v>
      </c>
      <c r="C139" s="133">
        <v>0.008993868227690124</v>
      </c>
      <c r="D139" s="91" t="s">
        <v>615</v>
      </c>
      <c r="E139" s="91" t="b">
        <v>0</v>
      </c>
      <c r="F139" s="91" t="b">
        <v>0</v>
      </c>
      <c r="G139" s="91" t="b">
        <v>0</v>
      </c>
    </row>
    <row r="140" spans="1:7" ht="15">
      <c r="A140" s="91" t="s">
        <v>688</v>
      </c>
      <c r="B140" s="91">
        <v>6</v>
      </c>
      <c r="C140" s="133">
        <v>0.008993868227690124</v>
      </c>
      <c r="D140" s="91" t="s">
        <v>615</v>
      </c>
      <c r="E140" s="91" t="b">
        <v>0</v>
      </c>
      <c r="F140" s="91" t="b">
        <v>0</v>
      </c>
      <c r="G140" s="91" t="b">
        <v>0</v>
      </c>
    </row>
    <row r="141" spans="1:7" ht="15">
      <c r="A141" s="91" t="s">
        <v>689</v>
      </c>
      <c r="B141" s="91">
        <v>6</v>
      </c>
      <c r="C141" s="133">
        <v>0.008993868227690124</v>
      </c>
      <c r="D141" s="91" t="s">
        <v>615</v>
      </c>
      <c r="E141" s="91" t="b">
        <v>0</v>
      </c>
      <c r="F141" s="91" t="b">
        <v>0</v>
      </c>
      <c r="G141" s="91" t="b">
        <v>0</v>
      </c>
    </row>
    <row r="142" spans="1:7" ht="15">
      <c r="A142" s="91" t="s">
        <v>224</v>
      </c>
      <c r="B142" s="91">
        <v>6</v>
      </c>
      <c r="C142" s="133">
        <v>0.008993868227690124</v>
      </c>
      <c r="D142" s="91" t="s">
        <v>615</v>
      </c>
      <c r="E142" s="91" t="b">
        <v>0</v>
      </c>
      <c r="F142" s="91" t="b">
        <v>0</v>
      </c>
      <c r="G142" s="91" t="b">
        <v>0</v>
      </c>
    </row>
    <row r="143" spans="1:7" ht="15">
      <c r="A143" s="91" t="s">
        <v>221</v>
      </c>
      <c r="B143" s="91">
        <v>5</v>
      </c>
      <c r="C143" s="133">
        <v>0.010169932285945312</v>
      </c>
      <c r="D143" s="91" t="s">
        <v>615</v>
      </c>
      <c r="E143" s="91" t="b">
        <v>0</v>
      </c>
      <c r="F143" s="91" t="b">
        <v>0</v>
      </c>
      <c r="G143" s="91" t="b">
        <v>0</v>
      </c>
    </row>
    <row r="144" spans="1:7" ht="15">
      <c r="A144" s="91" t="s">
        <v>767</v>
      </c>
      <c r="B144" s="91">
        <v>5</v>
      </c>
      <c r="C144" s="133">
        <v>0.010169932285945312</v>
      </c>
      <c r="D144" s="91" t="s">
        <v>615</v>
      </c>
      <c r="E144" s="91" t="b">
        <v>0</v>
      </c>
      <c r="F144" s="91" t="b">
        <v>0</v>
      </c>
      <c r="G144" s="91" t="b">
        <v>0</v>
      </c>
    </row>
    <row r="145" spans="1:7" ht="15">
      <c r="A145" s="91" t="s">
        <v>768</v>
      </c>
      <c r="B145" s="91">
        <v>5</v>
      </c>
      <c r="C145" s="133">
        <v>0.010169932285945312</v>
      </c>
      <c r="D145" s="91" t="s">
        <v>615</v>
      </c>
      <c r="E145" s="91" t="b">
        <v>0</v>
      </c>
      <c r="F145" s="91" t="b">
        <v>0</v>
      </c>
      <c r="G145" s="91" t="b">
        <v>0</v>
      </c>
    </row>
    <row r="146" spans="1:7" ht="15">
      <c r="A146" s="91" t="s">
        <v>672</v>
      </c>
      <c r="B146" s="91">
        <v>3</v>
      </c>
      <c r="C146" s="133">
        <v>0.02027027027027027</v>
      </c>
      <c r="D146" s="91" t="s">
        <v>615</v>
      </c>
      <c r="E146" s="91" t="b">
        <v>0</v>
      </c>
      <c r="F146" s="91" t="b">
        <v>0</v>
      </c>
      <c r="G146" s="91" t="b">
        <v>0</v>
      </c>
    </row>
    <row r="147" spans="1:7" ht="15">
      <c r="A147" s="91" t="s">
        <v>778</v>
      </c>
      <c r="B147" s="91">
        <v>3</v>
      </c>
      <c r="C147" s="133">
        <v>0.01059889348541225</v>
      </c>
      <c r="D147" s="91" t="s">
        <v>615</v>
      </c>
      <c r="E147" s="91" t="b">
        <v>0</v>
      </c>
      <c r="F147" s="91" t="b">
        <v>0</v>
      </c>
      <c r="G147" s="91" t="b">
        <v>0</v>
      </c>
    </row>
    <row r="148" spans="1:7" ht="15">
      <c r="A148" s="91" t="s">
        <v>775</v>
      </c>
      <c r="B148" s="91">
        <v>2</v>
      </c>
      <c r="C148" s="133">
        <v>0.013513513513513514</v>
      </c>
      <c r="D148" s="91" t="s">
        <v>615</v>
      </c>
      <c r="E148" s="91" t="b">
        <v>0</v>
      </c>
      <c r="F148" s="91" t="b">
        <v>0</v>
      </c>
      <c r="G148" s="91" t="b">
        <v>0</v>
      </c>
    </row>
    <row r="149" spans="1:7" ht="15">
      <c r="A149" s="91" t="s">
        <v>776</v>
      </c>
      <c r="B149" s="91">
        <v>2</v>
      </c>
      <c r="C149" s="133">
        <v>0.009445540599135391</v>
      </c>
      <c r="D149" s="91" t="s">
        <v>615</v>
      </c>
      <c r="E149" s="91" t="b">
        <v>0</v>
      </c>
      <c r="F149" s="91" t="b">
        <v>0</v>
      </c>
      <c r="G149" s="91" t="b">
        <v>0</v>
      </c>
    </row>
    <row r="150" spans="1:7" ht="15">
      <c r="A150" s="91" t="s">
        <v>797</v>
      </c>
      <c r="B150" s="91">
        <v>2</v>
      </c>
      <c r="C150" s="133">
        <v>0.009445540599135391</v>
      </c>
      <c r="D150" s="91" t="s">
        <v>615</v>
      </c>
      <c r="E150" s="91" t="b">
        <v>0</v>
      </c>
      <c r="F150" s="91" t="b">
        <v>0</v>
      </c>
      <c r="G150" s="91" t="b">
        <v>0</v>
      </c>
    </row>
    <row r="151" spans="1:7" ht="15">
      <c r="A151" s="91" t="s">
        <v>677</v>
      </c>
      <c r="B151" s="91">
        <v>2</v>
      </c>
      <c r="C151" s="133">
        <v>0.009445540599135391</v>
      </c>
      <c r="D151" s="91" t="s">
        <v>615</v>
      </c>
      <c r="E151" s="91" t="b">
        <v>0</v>
      </c>
      <c r="F151" s="91" t="b">
        <v>0</v>
      </c>
      <c r="G151" s="91" t="b">
        <v>0</v>
      </c>
    </row>
    <row r="152" spans="1:7" ht="15">
      <c r="A152" s="91" t="s">
        <v>226</v>
      </c>
      <c r="B152" s="91">
        <v>2</v>
      </c>
      <c r="C152" s="133">
        <v>0.009445540599135391</v>
      </c>
      <c r="D152" s="91" t="s">
        <v>615</v>
      </c>
      <c r="E152" s="91" t="b">
        <v>0</v>
      </c>
      <c r="F152" s="91" t="b">
        <v>0</v>
      </c>
      <c r="G152" s="91" t="b">
        <v>0</v>
      </c>
    </row>
    <row r="153" spans="1:7" ht="15">
      <c r="A153" s="91" t="s">
        <v>225</v>
      </c>
      <c r="B153" s="91">
        <v>2</v>
      </c>
      <c r="C153" s="133">
        <v>0.009445540599135391</v>
      </c>
      <c r="D153" s="91" t="s">
        <v>615</v>
      </c>
      <c r="E153" s="91" t="b">
        <v>0</v>
      </c>
      <c r="F153" s="91" t="b">
        <v>0</v>
      </c>
      <c r="G153" s="91" t="b">
        <v>0</v>
      </c>
    </row>
    <row r="154" spans="1:7" ht="15">
      <c r="A154" s="91" t="s">
        <v>218</v>
      </c>
      <c r="B154" s="91">
        <v>2</v>
      </c>
      <c r="C154" s="133">
        <v>0.009445540599135391</v>
      </c>
      <c r="D154" s="91" t="s">
        <v>615</v>
      </c>
      <c r="E154" s="91" t="b">
        <v>0</v>
      </c>
      <c r="F154" s="91" t="b">
        <v>0</v>
      </c>
      <c r="G154"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824</v>
      </c>
      <c r="B1" s="13" t="s">
        <v>825</v>
      </c>
      <c r="C1" s="13" t="s">
        <v>818</v>
      </c>
      <c r="D1" s="13" t="s">
        <v>819</v>
      </c>
      <c r="E1" s="13" t="s">
        <v>826</v>
      </c>
      <c r="F1" s="13" t="s">
        <v>144</v>
      </c>
      <c r="G1" s="13" t="s">
        <v>827</v>
      </c>
      <c r="H1" s="13" t="s">
        <v>828</v>
      </c>
      <c r="I1" s="13" t="s">
        <v>829</v>
      </c>
      <c r="J1" s="13" t="s">
        <v>830</v>
      </c>
      <c r="K1" s="13" t="s">
        <v>831</v>
      </c>
      <c r="L1" s="13" t="s">
        <v>832</v>
      </c>
    </row>
    <row r="2" spans="1:12" ht="15">
      <c r="A2" s="91" t="s">
        <v>682</v>
      </c>
      <c r="B2" s="91" t="s">
        <v>683</v>
      </c>
      <c r="C2" s="91">
        <v>6</v>
      </c>
      <c r="D2" s="133">
        <v>0.007631256056561699</v>
      </c>
      <c r="E2" s="133">
        <v>1.919078092376074</v>
      </c>
      <c r="F2" s="91" t="s">
        <v>820</v>
      </c>
      <c r="G2" s="91" t="b">
        <v>1</v>
      </c>
      <c r="H2" s="91" t="b">
        <v>0</v>
      </c>
      <c r="I2" s="91" t="b">
        <v>0</v>
      </c>
      <c r="J2" s="91" t="b">
        <v>1</v>
      </c>
      <c r="K2" s="91" t="b">
        <v>0</v>
      </c>
      <c r="L2" s="91" t="b">
        <v>0</v>
      </c>
    </row>
    <row r="3" spans="1:12" ht="15">
      <c r="A3" s="91" t="s">
        <v>683</v>
      </c>
      <c r="B3" s="91" t="s">
        <v>684</v>
      </c>
      <c r="C3" s="91">
        <v>6</v>
      </c>
      <c r="D3" s="133">
        <v>0.007631256056561699</v>
      </c>
      <c r="E3" s="133">
        <v>1.919078092376074</v>
      </c>
      <c r="F3" s="91" t="s">
        <v>820</v>
      </c>
      <c r="G3" s="91" t="b">
        <v>1</v>
      </c>
      <c r="H3" s="91" t="b">
        <v>0</v>
      </c>
      <c r="I3" s="91" t="b">
        <v>0</v>
      </c>
      <c r="J3" s="91" t="b">
        <v>0</v>
      </c>
      <c r="K3" s="91" t="b">
        <v>0</v>
      </c>
      <c r="L3" s="91" t="b">
        <v>0</v>
      </c>
    </row>
    <row r="4" spans="1:12" ht="15">
      <c r="A4" s="91" t="s">
        <v>684</v>
      </c>
      <c r="B4" s="91" t="s">
        <v>671</v>
      </c>
      <c r="C4" s="91">
        <v>6</v>
      </c>
      <c r="D4" s="133">
        <v>0.007631256056561699</v>
      </c>
      <c r="E4" s="133">
        <v>1.6558366576014925</v>
      </c>
      <c r="F4" s="91" t="s">
        <v>820</v>
      </c>
      <c r="G4" s="91" t="b">
        <v>0</v>
      </c>
      <c r="H4" s="91" t="b">
        <v>0</v>
      </c>
      <c r="I4" s="91" t="b">
        <v>0</v>
      </c>
      <c r="J4" s="91" t="b">
        <v>0</v>
      </c>
      <c r="K4" s="91" t="b">
        <v>0</v>
      </c>
      <c r="L4" s="91" t="b">
        <v>0</v>
      </c>
    </row>
    <row r="5" spans="1:12" ht="15">
      <c r="A5" s="91" t="s">
        <v>671</v>
      </c>
      <c r="B5" s="91" t="s">
        <v>685</v>
      </c>
      <c r="C5" s="91">
        <v>6</v>
      </c>
      <c r="D5" s="133">
        <v>0.007631256056561699</v>
      </c>
      <c r="E5" s="133">
        <v>1.6558366576014925</v>
      </c>
      <c r="F5" s="91" t="s">
        <v>820</v>
      </c>
      <c r="G5" s="91" t="b">
        <v>0</v>
      </c>
      <c r="H5" s="91" t="b">
        <v>0</v>
      </c>
      <c r="I5" s="91" t="b">
        <v>0</v>
      </c>
      <c r="J5" s="91" t="b">
        <v>0</v>
      </c>
      <c r="K5" s="91" t="b">
        <v>0</v>
      </c>
      <c r="L5" s="91" t="b">
        <v>0</v>
      </c>
    </row>
    <row r="6" spans="1:12" ht="15">
      <c r="A6" s="91" t="s">
        <v>685</v>
      </c>
      <c r="B6" s="91" t="s">
        <v>686</v>
      </c>
      <c r="C6" s="91">
        <v>6</v>
      </c>
      <c r="D6" s="133">
        <v>0.007631256056561699</v>
      </c>
      <c r="E6" s="133">
        <v>1.919078092376074</v>
      </c>
      <c r="F6" s="91" t="s">
        <v>820</v>
      </c>
      <c r="G6" s="91" t="b">
        <v>0</v>
      </c>
      <c r="H6" s="91" t="b">
        <v>0</v>
      </c>
      <c r="I6" s="91" t="b">
        <v>0</v>
      </c>
      <c r="J6" s="91" t="b">
        <v>0</v>
      </c>
      <c r="K6" s="91" t="b">
        <v>0</v>
      </c>
      <c r="L6" s="91" t="b">
        <v>0</v>
      </c>
    </row>
    <row r="7" spans="1:12" ht="15">
      <c r="A7" s="91" t="s">
        <v>686</v>
      </c>
      <c r="B7" s="91" t="s">
        <v>687</v>
      </c>
      <c r="C7" s="91">
        <v>6</v>
      </c>
      <c r="D7" s="133">
        <v>0.007631256056561699</v>
      </c>
      <c r="E7" s="133">
        <v>1.919078092376074</v>
      </c>
      <c r="F7" s="91" t="s">
        <v>820</v>
      </c>
      <c r="G7" s="91" t="b">
        <v>0</v>
      </c>
      <c r="H7" s="91" t="b">
        <v>0</v>
      </c>
      <c r="I7" s="91" t="b">
        <v>0</v>
      </c>
      <c r="J7" s="91" t="b">
        <v>0</v>
      </c>
      <c r="K7" s="91" t="b">
        <v>0</v>
      </c>
      <c r="L7" s="91" t="b">
        <v>0</v>
      </c>
    </row>
    <row r="8" spans="1:12" ht="15">
      <c r="A8" s="91" t="s">
        <v>687</v>
      </c>
      <c r="B8" s="91" t="s">
        <v>688</v>
      </c>
      <c r="C8" s="91">
        <v>6</v>
      </c>
      <c r="D8" s="133">
        <v>0.007631256056561699</v>
      </c>
      <c r="E8" s="133">
        <v>1.919078092376074</v>
      </c>
      <c r="F8" s="91" t="s">
        <v>820</v>
      </c>
      <c r="G8" s="91" t="b">
        <v>0</v>
      </c>
      <c r="H8" s="91" t="b">
        <v>0</v>
      </c>
      <c r="I8" s="91" t="b">
        <v>0</v>
      </c>
      <c r="J8" s="91" t="b">
        <v>0</v>
      </c>
      <c r="K8" s="91" t="b">
        <v>0</v>
      </c>
      <c r="L8" s="91" t="b">
        <v>0</v>
      </c>
    </row>
    <row r="9" spans="1:12" ht="15">
      <c r="A9" s="91" t="s">
        <v>688</v>
      </c>
      <c r="B9" s="91" t="s">
        <v>689</v>
      </c>
      <c r="C9" s="91">
        <v>6</v>
      </c>
      <c r="D9" s="133">
        <v>0.007631256056561699</v>
      </c>
      <c r="E9" s="133">
        <v>1.919078092376074</v>
      </c>
      <c r="F9" s="91" t="s">
        <v>820</v>
      </c>
      <c r="G9" s="91" t="b">
        <v>0</v>
      </c>
      <c r="H9" s="91" t="b">
        <v>0</v>
      </c>
      <c r="I9" s="91" t="b">
        <v>0</v>
      </c>
      <c r="J9" s="91" t="b">
        <v>0</v>
      </c>
      <c r="K9" s="91" t="b">
        <v>0</v>
      </c>
      <c r="L9" s="91" t="b">
        <v>0</v>
      </c>
    </row>
    <row r="10" spans="1:12" ht="15">
      <c r="A10" s="91" t="s">
        <v>689</v>
      </c>
      <c r="B10" s="91" t="s">
        <v>224</v>
      </c>
      <c r="C10" s="91">
        <v>6</v>
      </c>
      <c r="D10" s="133">
        <v>0.007631256056561699</v>
      </c>
      <c r="E10" s="133">
        <v>1.919078092376074</v>
      </c>
      <c r="F10" s="91" t="s">
        <v>820</v>
      </c>
      <c r="G10" s="91" t="b">
        <v>0</v>
      </c>
      <c r="H10" s="91" t="b">
        <v>0</v>
      </c>
      <c r="I10" s="91" t="b">
        <v>0</v>
      </c>
      <c r="J10" s="91" t="b">
        <v>0</v>
      </c>
      <c r="K10" s="91" t="b">
        <v>0</v>
      </c>
      <c r="L10" s="91" t="b">
        <v>0</v>
      </c>
    </row>
    <row r="11" spans="1:12" ht="15">
      <c r="A11" s="91" t="s">
        <v>220</v>
      </c>
      <c r="B11" s="91" t="s">
        <v>682</v>
      </c>
      <c r="C11" s="91">
        <v>5</v>
      </c>
      <c r="D11" s="133">
        <v>0.007112053488652095</v>
      </c>
      <c r="E11" s="133">
        <v>1.794139355767774</v>
      </c>
      <c r="F11" s="91" t="s">
        <v>820</v>
      </c>
      <c r="G11" s="91" t="b">
        <v>0</v>
      </c>
      <c r="H11" s="91" t="b">
        <v>0</v>
      </c>
      <c r="I11" s="91" t="b">
        <v>0</v>
      </c>
      <c r="J11" s="91" t="b">
        <v>1</v>
      </c>
      <c r="K11" s="91" t="b">
        <v>0</v>
      </c>
      <c r="L11" s="91" t="b">
        <v>0</v>
      </c>
    </row>
    <row r="12" spans="1:12" ht="15">
      <c r="A12" s="91" t="s">
        <v>224</v>
      </c>
      <c r="B12" s="91" t="s">
        <v>767</v>
      </c>
      <c r="C12" s="91">
        <v>5</v>
      </c>
      <c r="D12" s="133">
        <v>0.007112053488652095</v>
      </c>
      <c r="E12" s="133">
        <v>1.919078092376074</v>
      </c>
      <c r="F12" s="91" t="s">
        <v>820</v>
      </c>
      <c r="G12" s="91" t="b">
        <v>0</v>
      </c>
      <c r="H12" s="91" t="b">
        <v>0</v>
      </c>
      <c r="I12" s="91" t="b">
        <v>0</v>
      </c>
      <c r="J12" s="91" t="b">
        <v>0</v>
      </c>
      <c r="K12" s="91" t="b">
        <v>0</v>
      </c>
      <c r="L12" s="91" t="b">
        <v>0</v>
      </c>
    </row>
    <row r="13" spans="1:12" ht="15">
      <c r="A13" s="91" t="s">
        <v>767</v>
      </c>
      <c r="B13" s="91" t="s">
        <v>768</v>
      </c>
      <c r="C13" s="91">
        <v>5</v>
      </c>
      <c r="D13" s="133">
        <v>0.007112053488652095</v>
      </c>
      <c r="E13" s="133">
        <v>1.9982593384236986</v>
      </c>
      <c r="F13" s="91" t="s">
        <v>820</v>
      </c>
      <c r="G13" s="91" t="b">
        <v>0</v>
      </c>
      <c r="H13" s="91" t="b">
        <v>0</v>
      </c>
      <c r="I13" s="91" t="b">
        <v>0</v>
      </c>
      <c r="J13" s="91" t="b">
        <v>0</v>
      </c>
      <c r="K13" s="91" t="b">
        <v>0</v>
      </c>
      <c r="L13" s="91" t="b">
        <v>0</v>
      </c>
    </row>
    <row r="14" spans="1:12" ht="15">
      <c r="A14" s="91" t="s">
        <v>679</v>
      </c>
      <c r="B14" s="91" t="s">
        <v>675</v>
      </c>
      <c r="C14" s="91">
        <v>5</v>
      </c>
      <c r="D14" s="133">
        <v>0.007112053488652095</v>
      </c>
      <c r="E14" s="133">
        <v>1.919078092376074</v>
      </c>
      <c r="F14" s="91" t="s">
        <v>820</v>
      </c>
      <c r="G14" s="91" t="b">
        <v>0</v>
      </c>
      <c r="H14" s="91" t="b">
        <v>0</v>
      </c>
      <c r="I14" s="91" t="b">
        <v>0</v>
      </c>
      <c r="J14" s="91" t="b">
        <v>1</v>
      </c>
      <c r="K14" s="91" t="b">
        <v>0</v>
      </c>
      <c r="L14" s="91" t="b">
        <v>0</v>
      </c>
    </row>
    <row r="15" spans="1:12" ht="15">
      <c r="A15" s="91" t="s">
        <v>675</v>
      </c>
      <c r="B15" s="91" t="s">
        <v>680</v>
      </c>
      <c r="C15" s="91">
        <v>5</v>
      </c>
      <c r="D15" s="133">
        <v>0.007112053488652095</v>
      </c>
      <c r="E15" s="133">
        <v>1.919078092376074</v>
      </c>
      <c r="F15" s="91" t="s">
        <v>820</v>
      </c>
      <c r="G15" s="91" t="b">
        <v>1</v>
      </c>
      <c r="H15" s="91" t="b">
        <v>0</v>
      </c>
      <c r="I15" s="91" t="b">
        <v>0</v>
      </c>
      <c r="J15" s="91" t="b">
        <v>0</v>
      </c>
      <c r="K15" s="91" t="b">
        <v>0</v>
      </c>
      <c r="L15" s="91" t="b">
        <v>0</v>
      </c>
    </row>
    <row r="16" spans="1:12" ht="15">
      <c r="A16" s="91" t="s">
        <v>680</v>
      </c>
      <c r="B16" s="91" t="s">
        <v>769</v>
      </c>
      <c r="C16" s="91">
        <v>5</v>
      </c>
      <c r="D16" s="133">
        <v>0.007112053488652095</v>
      </c>
      <c r="E16" s="133">
        <v>1.9982593384236986</v>
      </c>
      <c r="F16" s="91" t="s">
        <v>820</v>
      </c>
      <c r="G16" s="91" t="b">
        <v>0</v>
      </c>
      <c r="H16" s="91" t="b">
        <v>0</v>
      </c>
      <c r="I16" s="91" t="b">
        <v>0</v>
      </c>
      <c r="J16" s="91" t="b">
        <v>0</v>
      </c>
      <c r="K16" s="91" t="b">
        <v>0</v>
      </c>
      <c r="L16" s="91" t="b">
        <v>0</v>
      </c>
    </row>
    <row r="17" spans="1:12" ht="15">
      <c r="A17" s="91" t="s">
        <v>769</v>
      </c>
      <c r="B17" s="91" t="s">
        <v>770</v>
      </c>
      <c r="C17" s="91">
        <v>5</v>
      </c>
      <c r="D17" s="133">
        <v>0.007112053488652095</v>
      </c>
      <c r="E17" s="133">
        <v>1.9982593384236986</v>
      </c>
      <c r="F17" s="91" t="s">
        <v>820</v>
      </c>
      <c r="G17" s="91" t="b">
        <v>0</v>
      </c>
      <c r="H17" s="91" t="b">
        <v>0</v>
      </c>
      <c r="I17" s="91" t="b">
        <v>0</v>
      </c>
      <c r="J17" s="91" t="b">
        <v>0</v>
      </c>
      <c r="K17" s="91" t="b">
        <v>0</v>
      </c>
      <c r="L17" s="91" t="b">
        <v>0</v>
      </c>
    </row>
    <row r="18" spans="1:12" ht="15">
      <c r="A18" s="91" t="s">
        <v>770</v>
      </c>
      <c r="B18" s="91" t="s">
        <v>771</v>
      </c>
      <c r="C18" s="91">
        <v>5</v>
      </c>
      <c r="D18" s="133">
        <v>0.007112053488652095</v>
      </c>
      <c r="E18" s="133">
        <v>1.9982593384236986</v>
      </c>
      <c r="F18" s="91" t="s">
        <v>820</v>
      </c>
      <c r="G18" s="91" t="b">
        <v>0</v>
      </c>
      <c r="H18" s="91" t="b">
        <v>0</v>
      </c>
      <c r="I18" s="91" t="b">
        <v>0</v>
      </c>
      <c r="J18" s="91" t="b">
        <v>0</v>
      </c>
      <c r="K18" s="91" t="b">
        <v>0</v>
      </c>
      <c r="L18" s="91" t="b">
        <v>0</v>
      </c>
    </row>
    <row r="19" spans="1:12" ht="15">
      <c r="A19" s="91" t="s">
        <v>771</v>
      </c>
      <c r="B19" s="91" t="s">
        <v>676</v>
      </c>
      <c r="C19" s="91">
        <v>5</v>
      </c>
      <c r="D19" s="133">
        <v>0.007112053488652095</v>
      </c>
      <c r="E19" s="133">
        <v>1.919078092376074</v>
      </c>
      <c r="F19" s="91" t="s">
        <v>820</v>
      </c>
      <c r="G19" s="91" t="b">
        <v>0</v>
      </c>
      <c r="H19" s="91" t="b">
        <v>0</v>
      </c>
      <c r="I19" s="91" t="b">
        <v>0</v>
      </c>
      <c r="J19" s="91" t="b">
        <v>0</v>
      </c>
      <c r="K19" s="91" t="b">
        <v>0</v>
      </c>
      <c r="L19" s="91" t="b">
        <v>0</v>
      </c>
    </row>
    <row r="20" spans="1:12" ht="15">
      <c r="A20" s="91" t="s">
        <v>676</v>
      </c>
      <c r="B20" s="91" t="s">
        <v>772</v>
      </c>
      <c r="C20" s="91">
        <v>5</v>
      </c>
      <c r="D20" s="133">
        <v>0.007112053488652095</v>
      </c>
      <c r="E20" s="133">
        <v>1.919078092376074</v>
      </c>
      <c r="F20" s="91" t="s">
        <v>820</v>
      </c>
      <c r="G20" s="91" t="b">
        <v>0</v>
      </c>
      <c r="H20" s="91" t="b">
        <v>0</v>
      </c>
      <c r="I20" s="91" t="b">
        <v>0</v>
      </c>
      <c r="J20" s="91" t="b">
        <v>1</v>
      </c>
      <c r="K20" s="91" t="b">
        <v>0</v>
      </c>
      <c r="L20" s="91" t="b">
        <v>0</v>
      </c>
    </row>
    <row r="21" spans="1:12" ht="15">
      <c r="A21" s="91" t="s">
        <v>772</v>
      </c>
      <c r="B21" s="91" t="s">
        <v>773</v>
      </c>
      <c r="C21" s="91">
        <v>5</v>
      </c>
      <c r="D21" s="133">
        <v>0.007112053488652095</v>
      </c>
      <c r="E21" s="133">
        <v>1.9982593384236986</v>
      </c>
      <c r="F21" s="91" t="s">
        <v>820</v>
      </c>
      <c r="G21" s="91" t="b">
        <v>1</v>
      </c>
      <c r="H21" s="91" t="b">
        <v>0</v>
      </c>
      <c r="I21" s="91" t="b">
        <v>0</v>
      </c>
      <c r="J21" s="91" t="b">
        <v>0</v>
      </c>
      <c r="K21" s="91" t="b">
        <v>0</v>
      </c>
      <c r="L21" s="91" t="b">
        <v>0</v>
      </c>
    </row>
    <row r="22" spans="1:12" ht="15">
      <c r="A22" s="91" t="s">
        <v>773</v>
      </c>
      <c r="B22" s="91" t="s">
        <v>221</v>
      </c>
      <c r="C22" s="91">
        <v>5</v>
      </c>
      <c r="D22" s="133">
        <v>0.007112053488652095</v>
      </c>
      <c r="E22" s="133">
        <v>1.6558366576014925</v>
      </c>
      <c r="F22" s="91" t="s">
        <v>820</v>
      </c>
      <c r="G22" s="91" t="b">
        <v>0</v>
      </c>
      <c r="H22" s="91" t="b">
        <v>0</v>
      </c>
      <c r="I22" s="91" t="b">
        <v>0</v>
      </c>
      <c r="J22" s="91" t="b">
        <v>0</v>
      </c>
      <c r="K22" s="91" t="b">
        <v>0</v>
      </c>
      <c r="L22" s="91" t="b">
        <v>0</v>
      </c>
    </row>
    <row r="23" spans="1:12" ht="15">
      <c r="A23" s="91" t="s">
        <v>221</v>
      </c>
      <c r="B23" s="91" t="s">
        <v>673</v>
      </c>
      <c r="C23" s="91">
        <v>5</v>
      </c>
      <c r="D23" s="133">
        <v>0.007112053488652095</v>
      </c>
      <c r="E23" s="133">
        <v>1.5511013070814794</v>
      </c>
      <c r="F23" s="91" t="s">
        <v>820</v>
      </c>
      <c r="G23" s="91" t="b">
        <v>0</v>
      </c>
      <c r="H23" s="91" t="b">
        <v>0</v>
      </c>
      <c r="I23" s="91" t="b">
        <v>0</v>
      </c>
      <c r="J23" s="91" t="b">
        <v>0</v>
      </c>
      <c r="K23" s="91" t="b">
        <v>0</v>
      </c>
      <c r="L23" s="91" t="b">
        <v>0</v>
      </c>
    </row>
    <row r="24" spans="1:12" ht="15">
      <c r="A24" s="91" t="s">
        <v>673</v>
      </c>
      <c r="B24" s="91" t="s">
        <v>774</v>
      </c>
      <c r="C24" s="91">
        <v>5</v>
      </c>
      <c r="D24" s="133">
        <v>0.007112053488652095</v>
      </c>
      <c r="E24" s="133">
        <v>1.8521313027454607</v>
      </c>
      <c r="F24" s="91" t="s">
        <v>820</v>
      </c>
      <c r="G24" s="91" t="b">
        <v>0</v>
      </c>
      <c r="H24" s="91" t="b">
        <v>0</v>
      </c>
      <c r="I24" s="91" t="b">
        <v>0</v>
      </c>
      <c r="J24" s="91" t="b">
        <v>0</v>
      </c>
      <c r="K24" s="91" t="b">
        <v>0</v>
      </c>
      <c r="L24" s="91" t="b">
        <v>0</v>
      </c>
    </row>
    <row r="25" spans="1:12" ht="15">
      <c r="A25" s="91" t="s">
        <v>768</v>
      </c>
      <c r="B25" s="91" t="s">
        <v>778</v>
      </c>
      <c r="C25" s="91">
        <v>3</v>
      </c>
      <c r="D25" s="133">
        <v>0.005532529144235115</v>
      </c>
      <c r="E25" s="133">
        <v>1.9982593384236988</v>
      </c>
      <c r="F25" s="91" t="s">
        <v>820</v>
      </c>
      <c r="G25" s="91" t="b">
        <v>0</v>
      </c>
      <c r="H25" s="91" t="b">
        <v>0</v>
      </c>
      <c r="I25" s="91" t="b">
        <v>0</v>
      </c>
      <c r="J25" s="91" t="b">
        <v>0</v>
      </c>
      <c r="K25" s="91" t="b">
        <v>0</v>
      </c>
      <c r="L25" s="91" t="b">
        <v>0</v>
      </c>
    </row>
    <row r="26" spans="1:12" ht="15">
      <c r="A26" s="91" t="s">
        <v>214</v>
      </c>
      <c r="B26" s="91" t="s">
        <v>679</v>
      </c>
      <c r="C26" s="91">
        <v>3</v>
      </c>
      <c r="D26" s="133">
        <v>0.005532529144235115</v>
      </c>
      <c r="E26" s="133">
        <v>2.220108088040055</v>
      </c>
      <c r="F26" s="91" t="s">
        <v>820</v>
      </c>
      <c r="G26" s="91" t="b">
        <v>0</v>
      </c>
      <c r="H26" s="91" t="b">
        <v>0</v>
      </c>
      <c r="I26" s="91" t="b">
        <v>0</v>
      </c>
      <c r="J26" s="91" t="b">
        <v>0</v>
      </c>
      <c r="K26" s="91" t="b">
        <v>0</v>
      </c>
      <c r="L26" s="91" t="b">
        <v>0</v>
      </c>
    </row>
    <row r="27" spans="1:12" ht="15">
      <c r="A27" s="91" t="s">
        <v>774</v>
      </c>
      <c r="B27" s="91" t="s">
        <v>779</v>
      </c>
      <c r="C27" s="91">
        <v>3</v>
      </c>
      <c r="D27" s="133">
        <v>0.005532529144235115</v>
      </c>
      <c r="E27" s="133">
        <v>1.9982593384236988</v>
      </c>
      <c r="F27" s="91" t="s">
        <v>820</v>
      </c>
      <c r="G27" s="91" t="b">
        <v>0</v>
      </c>
      <c r="H27" s="91" t="b">
        <v>0</v>
      </c>
      <c r="I27" s="91" t="b">
        <v>0</v>
      </c>
      <c r="J27" s="91" t="b">
        <v>0</v>
      </c>
      <c r="K27" s="91" t="b">
        <v>0</v>
      </c>
      <c r="L27" s="91" t="b">
        <v>0</v>
      </c>
    </row>
    <row r="28" spans="1:12" ht="15">
      <c r="A28" s="91" t="s">
        <v>677</v>
      </c>
      <c r="B28" s="91" t="s">
        <v>672</v>
      </c>
      <c r="C28" s="91">
        <v>3</v>
      </c>
      <c r="D28" s="133">
        <v>0.005532529144235115</v>
      </c>
      <c r="E28" s="133">
        <v>1.3961993470957363</v>
      </c>
      <c r="F28" s="91" t="s">
        <v>820</v>
      </c>
      <c r="G28" s="91" t="b">
        <v>0</v>
      </c>
      <c r="H28" s="91" t="b">
        <v>0</v>
      </c>
      <c r="I28" s="91" t="b">
        <v>0</v>
      </c>
      <c r="J28" s="91" t="b">
        <v>0</v>
      </c>
      <c r="K28" s="91" t="b">
        <v>0</v>
      </c>
      <c r="L28" s="91" t="b">
        <v>0</v>
      </c>
    </row>
    <row r="29" spans="1:12" ht="15">
      <c r="A29" s="91" t="s">
        <v>672</v>
      </c>
      <c r="B29" s="91" t="s">
        <v>671</v>
      </c>
      <c r="C29" s="91">
        <v>2</v>
      </c>
      <c r="D29" s="133">
        <v>0.00435790127634311</v>
      </c>
      <c r="E29" s="133">
        <v>0.9568666532654736</v>
      </c>
      <c r="F29" s="91" t="s">
        <v>820</v>
      </c>
      <c r="G29" s="91" t="b">
        <v>0</v>
      </c>
      <c r="H29" s="91" t="b">
        <v>0</v>
      </c>
      <c r="I29" s="91" t="b">
        <v>0</v>
      </c>
      <c r="J29" s="91" t="b">
        <v>0</v>
      </c>
      <c r="K29" s="91" t="b">
        <v>0</v>
      </c>
      <c r="L29" s="91" t="b">
        <v>0</v>
      </c>
    </row>
    <row r="30" spans="1:12" ht="15">
      <c r="A30" s="91" t="s">
        <v>788</v>
      </c>
      <c r="B30" s="91" t="s">
        <v>789</v>
      </c>
      <c r="C30" s="91">
        <v>2</v>
      </c>
      <c r="D30" s="133">
        <v>0.005502502020312621</v>
      </c>
      <c r="E30" s="133">
        <v>2.3961993470957363</v>
      </c>
      <c r="F30" s="91" t="s">
        <v>820</v>
      </c>
      <c r="G30" s="91" t="b">
        <v>0</v>
      </c>
      <c r="H30" s="91" t="b">
        <v>0</v>
      </c>
      <c r="I30" s="91" t="b">
        <v>0</v>
      </c>
      <c r="J30" s="91" t="b">
        <v>0</v>
      </c>
      <c r="K30" s="91" t="b">
        <v>0</v>
      </c>
      <c r="L30" s="91" t="b">
        <v>0</v>
      </c>
    </row>
    <row r="31" spans="1:12" ht="15">
      <c r="A31" s="91" t="s">
        <v>768</v>
      </c>
      <c r="B31" s="91" t="s">
        <v>797</v>
      </c>
      <c r="C31" s="91">
        <v>2</v>
      </c>
      <c r="D31" s="133">
        <v>0.00435790127634311</v>
      </c>
      <c r="E31" s="133">
        <v>1.9982593384236988</v>
      </c>
      <c r="F31" s="91" t="s">
        <v>820</v>
      </c>
      <c r="G31" s="91" t="b">
        <v>0</v>
      </c>
      <c r="H31" s="91" t="b">
        <v>0</v>
      </c>
      <c r="I31" s="91" t="b">
        <v>0</v>
      </c>
      <c r="J31" s="91" t="b">
        <v>0</v>
      </c>
      <c r="K31" s="91" t="b">
        <v>0</v>
      </c>
      <c r="L31" s="91" t="b">
        <v>0</v>
      </c>
    </row>
    <row r="32" spans="1:12" ht="15">
      <c r="A32" s="91" t="s">
        <v>797</v>
      </c>
      <c r="B32" s="91" t="s">
        <v>677</v>
      </c>
      <c r="C32" s="91">
        <v>2</v>
      </c>
      <c r="D32" s="133">
        <v>0.00435790127634311</v>
      </c>
      <c r="E32" s="133">
        <v>1.9982593384236988</v>
      </c>
      <c r="F32" s="91" t="s">
        <v>820</v>
      </c>
      <c r="G32" s="91" t="b">
        <v>0</v>
      </c>
      <c r="H32" s="91" t="b">
        <v>0</v>
      </c>
      <c r="I32" s="91" t="b">
        <v>0</v>
      </c>
      <c r="J32" s="91" t="b">
        <v>0</v>
      </c>
      <c r="K32" s="91" t="b">
        <v>0</v>
      </c>
      <c r="L32" s="91" t="b">
        <v>0</v>
      </c>
    </row>
    <row r="33" spans="1:12" ht="15">
      <c r="A33" s="91" t="s">
        <v>677</v>
      </c>
      <c r="B33" s="91" t="s">
        <v>226</v>
      </c>
      <c r="C33" s="91">
        <v>2</v>
      </c>
      <c r="D33" s="133">
        <v>0.00435790127634311</v>
      </c>
      <c r="E33" s="133">
        <v>1.919078092376074</v>
      </c>
      <c r="F33" s="91" t="s">
        <v>820</v>
      </c>
      <c r="G33" s="91" t="b">
        <v>0</v>
      </c>
      <c r="H33" s="91" t="b">
        <v>0</v>
      </c>
      <c r="I33" s="91" t="b">
        <v>0</v>
      </c>
      <c r="J33" s="91" t="b">
        <v>0</v>
      </c>
      <c r="K33" s="91" t="b">
        <v>0</v>
      </c>
      <c r="L33" s="91" t="b">
        <v>0</v>
      </c>
    </row>
    <row r="34" spans="1:12" ht="15">
      <c r="A34" s="91" t="s">
        <v>226</v>
      </c>
      <c r="B34" s="91" t="s">
        <v>225</v>
      </c>
      <c r="C34" s="91">
        <v>2</v>
      </c>
      <c r="D34" s="133">
        <v>0.00435790127634311</v>
      </c>
      <c r="E34" s="133">
        <v>2.3961993470957363</v>
      </c>
      <c r="F34" s="91" t="s">
        <v>820</v>
      </c>
      <c r="G34" s="91" t="b">
        <v>0</v>
      </c>
      <c r="H34" s="91" t="b">
        <v>0</v>
      </c>
      <c r="I34" s="91" t="b">
        <v>0</v>
      </c>
      <c r="J34" s="91" t="b">
        <v>0</v>
      </c>
      <c r="K34" s="91" t="b">
        <v>0</v>
      </c>
      <c r="L34" s="91" t="b">
        <v>0</v>
      </c>
    </row>
    <row r="35" spans="1:12" ht="15">
      <c r="A35" s="91" t="s">
        <v>225</v>
      </c>
      <c r="B35" s="91" t="s">
        <v>221</v>
      </c>
      <c r="C35" s="91">
        <v>2</v>
      </c>
      <c r="D35" s="133">
        <v>0.00435790127634311</v>
      </c>
      <c r="E35" s="133">
        <v>1.6558366576014925</v>
      </c>
      <c r="F35" s="91" t="s">
        <v>820</v>
      </c>
      <c r="G35" s="91" t="b">
        <v>0</v>
      </c>
      <c r="H35" s="91" t="b">
        <v>0</v>
      </c>
      <c r="I35" s="91" t="b">
        <v>0</v>
      </c>
      <c r="J35" s="91" t="b">
        <v>0</v>
      </c>
      <c r="K35" s="91" t="b">
        <v>0</v>
      </c>
      <c r="L35" s="91" t="b">
        <v>0</v>
      </c>
    </row>
    <row r="36" spans="1:12" ht="15">
      <c r="A36" s="91" t="s">
        <v>221</v>
      </c>
      <c r="B36" s="91" t="s">
        <v>218</v>
      </c>
      <c r="C36" s="91">
        <v>2</v>
      </c>
      <c r="D36" s="133">
        <v>0.00435790127634311</v>
      </c>
      <c r="E36" s="133">
        <v>1.6972293427597176</v>
      </c>
      <c r="F36" s="91" t="s">
        <v>820</v>
      </c>
      <c r="G36" s="91" t="b">
        <v>0</v>
      </c>
      <c r="H36" s="91" t="b">
        <v>0</v>
      </c>
      <c r="I36" s="91" t="b">
        <v>0</v>
      </c>
      <c r="J36" s="91" t="b">
        <v>0</v>
      </c>
      <c r="K36" s="91" t="b">
        <v>0</v>
      </c>
      <c r="L36" s="91" t="b">
        <v>0</v>
      </c>
    </row>
    <row r="37" spans="1:12" ht="15">
      <c r="A37" s="91" t="s">
        <v>774</v>
      </c>
      <c r="B37" s="91" t="s">
        <v>799</v>
      </c>
      <c r="C37" s="91">
        <v>2</v>
      </c>
      <c r="D37" s="133">
        <v>0.00435790127634311</v>
      </c>
      <c r="E37" s="133">
        <v>1.9982593384236988</v>
      </c>
      <c r="F37" s="91" t="s">
        <v>820</v>
      </c>
      <c r="G37" s="91" t="b">
        <v>0</v>
      </c>
      <c r="H37" s="91" t="b">
        <v>0</v>
      </c>
      <c r="I37" s="91" t="b">
        <v>0</v>
      </c>
      <c r="J37" s="91" t="b">
        <v>0</v>
      </c>
      <c r="K37" s="91" t="b">
        <v>0</v>
      </c>
      <c r="L37" s="91" t="b">
        <v>0</v>
      </c>
    </row>
    <row r="38" spans="1:12" ht="15">
      <c r="A38" s="91" t="s">
        <v>799</v>
      </c>
      <c r="B38" s="91" t="s">
        <v>800</v>
      </c>
      <c r="C38" s="91">
        <v>2</v>
      </c>
      <c r="D38" s="133">
        <v>0.00435790127634311</v>
      </c>
      <c r="E38" s="133">
        <v>2.3961993470957363</v>
      </c>
      <c r="F38" s="91" t="s">
        <v>820</v>
      </c>
      <c r="G38" s="91" t="b">
        <v>0</v>
      </c>
      <c r="H38" s="91" t="b">
        <v>0</v>
      </c>
      <c r="I38" s="91" t="b">
        <v>0</v>
      </c>
      <c r="J38" s="91" t="b">
        <v>1</v>
      </c>
      <c r="K38" s="91" t="b">
        <v>0</v>
      </c>
      <c r="L38" s="91" t="b">
        <v>0</v>
      </c>
    </row>
    <row r="39" spans="1:12" ht="15">
      <c r="A39" s="91" t="s">
        <v>800</v>
      </c>
      <c r="B39" s="91" t="s">
        <v>801</v>
      </c>
      <c r="C39" s="91">
        <v>2</v>
      </c>
      <c r="D39" s="133">
        <v>0.00435790127634311</v>
      </c>
      <c r="E39" s="133">
        <v>2.3961993470957363</v>
      </c>
      <c r="F39" s="91" t="s">
        <v>820</v>
      </c>
      <c r="G39" s="91" t="b">
        <v>1</v>
      </c>
      <c r="H39" s="91" t="b">
        <v>0</v>
      </c>
      <c r="I39" s="91" t="b">
        <v>0</v>
      </c>
      <c r="J39" s="91" t="b">
        <v>0</v>
      </c>
      <c r="K39" s="91" t="b">
        <v>0</v>
      </c>
      <c r="L39" s="91" t="b">
        <v>0</v>
      </c>
    </row>
    <row r="40" spans="1:12" ht="15">
      <c r="A40" s="91" t="s">
        <v>801</v>
      </c>
      <c r="B40" s="91" t="s">
        <v>802</v>
      </c>
      <c r="C40" s="91">
        <v>2</v>
      </c>
      <c r="D40" s="133">
        <v>0.00435790127634311</v>
      </c>
      <c r="E40" s="133">
        <v>2.3961993470957363</v>
      </c>
      <c r="F40" s="91" t="s">
        <v>820</v>
      </c>
      <c r="G40" s="91" t="b">
        <v>0</v>
      </c>
      <c r="H40" s="91" t="b">
        <v>0</v>
      </c>
      <c r="I40" s="91" t="b">
        <v>0</v>
      </c>
      <c r="J40" s="91" t="b">
        <v>0</v>
      </c>
      <c r="K40" s="91" t="b">
        <v>0</v>
      </c>
      <c r="L40" s="91" t="b">
        <v>0</v>
      </c>
    </row>
    <row r="41" spans="1:12" ht="15">
      <c r="A41" s="91" t="s">
        <v>802</v>
      </c>
      <c r="B41" s="91" t="s">
        <v>803</v>
      </c>
      <c r="C41" s="91">
        <v>2</v>
      </c>
      <c r="D41" s="133">
        <v>0.00435790127634311</v>
      </c>
      <c r="E41" s="133">
        <v>2.3961993470957363</v>
      </c>
      <c r="F41" s="91" t="s">
        <v>820</v>
      </c>
      <c r="G41" s="91" t="b">
        <v>0</v>
      </c>
      <c r="H41" s="91" t="b">
        <v>0</v>
      </c>
      <c r="I41" s="91" t="b">
        <v>0</v>
      </c>
      <c r="J41" s="91" t="b">
        <v>0</v>
      </c>
      <c r="K41" s="91" t="b">
        <v>0</v>
      </c>
      <c r="L41" s="91" t="b">
        <v>0</v>
      </c>
    </row>
    <row r="42" spans="1:12" ht="15">
      <c r="A42" s="91" t="s">
        <v>803</v>
      </c>
      <c r="B42" s="91" t="s">
        <v>780</v>
      </c>
      <c r="C42" s="91">
        <v>2</v>
      </c>
      <c r="D42" s="133">
        <v>0.00435790127634311</v>
      </c>
      <c r="E42" s="133">
        <v>2.220108088040055</v>
      </c>
      <c r="F42" s="91" t="s">
        <v>820</v>
      </c>
      <c r="G42" s="91" t="b">
        <v>0</v>
      </c>
      <c r="H42" s="91" t="b">
        <v>0</v>
      </c>
      <c r="I42" s="91" t="b">
        <v>0</v>
      </c>
      <c r="J42" s="91" t="b">
        <v>0</v>
      </c>
      <c r="K42" s="91" t="b">
        <v>0</v>
      </c>
      <c r="L42" s="91" t="b">
        <v>0</v>
      </c>
    </row>
    <row r="43" spans="1:12" ht="15">
      <c r="A43" s="91" t="s">
        <v>780</v>
      </c>
      <c r="B43" s="91" t="s">
        <v>804</v>
      </c>
      <c r="C43" s="91">
        <v>2</v>
      </c>
      <c r="D43" s="133">
        <v>0.00435790127634311</v>
      </c>
      <c r="E43" s="133">
        <v>2.220108088040055</v>
      </c>
      <c r="F43" s="91" t="s">
        <v>820</v>
      </c>
      <c r="G43" s="91" t="b">
        <v>0</v>
      </c>
      <c r="H43" s="91" t="b">
        <v>0</v>
      </c>
      <c r="I43" s="91" t="b">
        <v>0</v>
      </c>
      <c r="J43" s="91" t="b">
        <v>0</v>
      </c>
      <c r="K43" s="91" t="b">
        <v>0</v>
      </c>
      <c r="L43" s="91" t="b">
        <v>0</v>
      </c>
    </row>
    <row r="44" spans="1:12" ht="15">
      <c r="A44" s="91" t="s">
        <v>804</v>
      </c>
      <c r="B44" s="91" t="s">
        <v>223</v>
      </c>
      <c r="C44" s="91">
        <v>2</v>
      </c>
      <c r="D44" s="133">
        <v>0.00435790127634311</v>
      </c>
      <c r="E44" s="133">
        <v>2.3961993470957363</v>
      </c>
      <c r="F44" s="91" t="s">
        <v>820</v>
      </c>
      <c r="G44" s="91" t="b">
        <v>0</v>
      </c>
      <c r="H44" s="91" t="b">
        <v>0</v>
      </c>
      <c r="I44" s="91" t="b">
        <v>0</v>
      </c>
      <c r="J44" s="91" t="b">
        <v>0</v>
      </c>
      <c r="K44" s="91" t="b">
        <v>0</v>
      </c>
      <c r="L44" s="91" t="b">
        <v>0</v>
      </c>
    </row>
    <row r="45" spans="1:12" ht="15">
      <c r="A45" s="91" t="s">
        <v>805</v>
      </c>
      <c r="B45" s="91" t="s">
        <v>806</v>
      </c>
      <c r="C45" s="91">
        <v>2</v>
      </c>
      <c r="D45" s="133">
        <v>0.00435790127634311</v>
      </c>
      <c r="E45" s="133">
        <v>2.3961993470957363</v>
      </c>
      <c r="F45" s="91" t="s">
        <v>820</v>
      </c>
      <c r="G45" s="91" t="b">
        <v>0</v>
      </c>
      <c r="H45" s="91" t="b">
        <v>0</v>
      </c>
      <c r="I45" s="91" t="b">
        <v>0</v>
      </c>
      <c r="J45" s="91" t="b">
        <v>0</v>
      </c>
      <c r="K45" s="91" t="b">
        <v>0</v>
      </c>
      <c r="L45" s="91" t="b">
        <v>0</v>
      </c>
    </row>
    <row r="46" spans="1:12" ht="15">
      <c r="A46" s="91" t="s">
        <v>812</v>
      </c>
      <c r="B46" s="91" t="s">
        <v>678</v>
      </c>
      <c r="C46" s="91">
        <v>2</v>
      </c>
      <c r="D46" s="133">
        <v>0.005502502020312621</v>
      </c>
      <c r="E46" s="133">
        <v>2.095169351431755</v>
      </c>
      <c r="F46" s="91" t="s">
        <v>820</v>
      </c>
      <c r="G46" s="91" t="b">
        <v>0</v>
      </c>
      <c r="H46" s="91" t="b">
        <v>0</v>
      </c>
      <c r="I46" s="91" t="b">
        <v>0</v>
      </c>
      <c r="J46" s="91" t="b">
        <v>0</v>
      </c>
      <c r="K46" s="91" t="b">
        <v>0</v>
      </c>
      <c r="L46" s="91" t="b">
        <v>0</v>
      </c>
    </row>
    <row r="47" spans="1:12" ht="15">
      <c r="A47" s="91" t="s">
        <v>679</v>
      </c>
      <c r="B47" s="91" t="s">
        <v>675</v>
      </c>
      <c r="C47" s="91">
        <v>4</v>
      </c>
      <c r="D47" s="133">
        <v>0.00691230173307242</v>
      </c>
      <c r="E47" s="133">
        <v>1.8573324964312685</v>
      </c>
      <c r="F47" s="91" t="s">
        <v>614</v>
      </c>
      <c r="G47" s="91" t="b">
        <v>0</v>
      </c>
      <c r="H47" s="91" t="b">
        <v>0</v>
      </c>
      <c r="I47" s="91" t="b">
        <v>0</v>
      </c>
      <c r="J47" s="91" t="b">
        <v>1</v>
      </c>
      <c r="K47" s="91" t="b">
        <v>0</v>
      </c>
      <c r="L47" s="91" t="b">
        <v>0</v>
      </c>
    </row>
    <row r="48" spans="1:12" ht="15">
      <c r="A48" s="91" t="s">
        <v>675</v>
      </c>
      <c r="B48" s="91" t="s">
        <v>680</v>
      </c>
      <c r="C48" s="91">
        <v>4</v>
      </c>
      <c r="D48" s="133">
        <v>0.00691230173307242</v>
      </c>
      <c r="E48" s="133">
        <v>1.8573324964312685</v>
      </c>
      <c r="F48" s="91" t="s">
        <v>614</v>
      </c>
      <c r="G48" s="91" t="b">
        <v>1</v>
      </c>
      <c r="H48" s="91" t="b">
        <v>0</v>
      </c>
      <c r="I48" s="91" t="b">
        <v>0</v>
      </c>
      <c r="J48" s="91" t="b">
        <v>0</v>
      </c>
      <c r="K48" s="91" t="b">
        <v>0</v>
      </c>
      <c r="L48" s="91" t="b">
        <v>0</v>
      </c>
    </row>
    <row r="49" spans="1:12" ht="15">
      <c r="A49" s="91" t="s">
        <v>680</v>
      </c>
      <c r="B49" s="91" t="s">
        <v>769</v>
      </c>
      <c r="C49" s="91">
        <v>4</v>
      </c>
      <c r="D49" s="133">
        <v>0.00691230173307242</v>
      </c>
      <c r="E49" s="133">
        <v>1.954242509439325</v>
      </c>
      <c r="F49" s="91" t="s">
        <v>614</v>
      </c>
      <c r="G49" s="91" t="b">
        <v>0</v>
      </c>
      <c r="H49" s="91" t="b">
        <v>0</v>
      </c>
      <c r="I49" s="91" t="b">
        <v>0</v>
      </c>
      <c r="J49" s="91" t="b">
        <v>0</v>
      </c>
      <c r="K49" s="91" t="b">
        <v>0</v>
      </c>
      <c r="L49" s="91" t="b">
        <v>0</v>
      </c>
    </row>
    <row r="50" spans="1:12" ht="15">
      <c r="A50" s="91" t="s">
        <v>769</v>
      </c>
      <c r="B50" s="91" t="s">
        <v>770</v>
      </c>
      <c r="C50" s="91">
        <v>4</v>
      </c>
      <c r="D50" s="133">
        <v>0.00691230173307242</v>
      </c>
      <c r="E50" s="133">
        <v>1.954242509439325</v>
      </c>
      <c r="F50" s="91" t="s">
        <v>614</v>
      </c>
      <c r="G50" s="91" t="b">
        <v>0</v>
      </c>
      <c r="H50" s="91" t="b">
        <v>0</v>
      </c>
      <c r="I50" s="91" t="b">
        <v>0</v>
      </c>
      <c r="J50" s="91" t="b">
        <v>0</v>
      </c>
      <c r="K50" s="91" t="b">
        <v>0</v>
      </c>
      <c r="L50" s="91" t="b">
        <v>0</v>
      </c>
    </row>
    <row r="51" spans="1:12" ht="15">
      <c r="A51" s="91" t="s">
        <v>770</v>
      </c>
      <c r="B51" s="91" t="s">
        <v>771</v>
      </c>
      <c r="C51" s="91">
        <v>4</v>
      </c>
      <c r="D51" s="133">
        <v>0.00691230173307242</v>
      </c>
      <c r="E51" s="133">
        <v>1.954242509439325</v>
      </c>
      <c r="F51" s="91" t="s">
        <v>614</v>
      </c>
      <c r="G51" s="91" t="b">
        <v>0</v>
      </c>
      <c r="H51" s="91" t="b">
        <v>0</v>
      </c>
      <c r="I51" s="91" t="b">
        <v>0</v>
      </c>
      <c r="J51" s="91" t="b">
        <v>0</v>
      </c>
      <c r="K51" s="91" t="b">
        <v>0</v>
      </c>
      <c r="L51" s="91" t="b">
        <v>0</v>
      </c>
    </row>
    <row r="52" spans="1:12" ht="15">
      <c r="A52" s="91" t="s">
        <v>771</v>
      </c>
      <c r="B52" s="91" t="s">
        <v>676</v>
      </c>
      <c r="C52" s="91">
        <v>4</v>
      </c>
      <c r="D52" s="133">
        <v>0.00691230173307242</v>
      </c>
      <c r="E52" s="133">
        <v>1.8573324964312685</v>
      </c>
      <c r="F52" s="91" t="s">
        <v>614</v>
      </c>
      <c r="G52" s="91" t="b">
        <v>0</v>
      </c>
      <c r="H52" s="91" t="b">
        <v>0</v>
      </c>
      <c r="I52" s="91" t="b">
        <v>0</v>
      </c>
      <c r="J52" s="91" t="b">
        <v>0</v>
      </c>
      <c r="K52" s="91" t="b">
        <v>0</v>
      </c>
      <c r="L52" s="91" t="b">
        <v>0</v>
      </c>
    </row>
    <row r="53" spans="1:12" ht="15">
      <c r="A53" s="91" t="s">
        <v>676</v>
      </c>
      <c r="B53" s="91" t="s">
        <v>772</v>
      </c>
      <c r="C53" s="91">
        <v>4</v>
      </c>
      <c r="D53" s="133">
        <v>0.00691230173307242</v>
      </c>
      <c r="E53" s="133">
        <v>1.8573324964312685</v>
      </c>
      <c r="F53" s="91" t="s">
        <v>614</v>
      </c>
      <c r="G53" s="91" t="b">
        <v>0</v>
      </c>
      <c r="H53" s="91" t="b">
        <v>0</v>
      </c>
      <c r="I53" s="91" t="b">
        <v>0</v>
      </c>
      <c r="J53" s="91" t="b">
        <v>1</v>
      </c>
      <c r="K53" s="91" t="b">
        <v>0</v>
      </c>
      <c r="L53" s="91" t="b">
        <v>0</v>
      </c>
    </row>
    <row r="54" spans="1:12" ht="15">
      <c r="A54" s="91" t="s">
        <v>772</v>
      </c>
      <c r="B54" s="91" t="s">
        <v>773</v>
      </c>
      <c r="C54" s="91">
        <v>4</v>
      </c>
      <c r="D54" s="133">
        <v>0.00691230173307242</v>
      </c>
      <c r="E54" s="133">
        <v>1.954242509439325</v>
      </c>
      <c r="F54" s="91" t="s">
        <v>614</v>
      </c>
      <c r="G54" s="91" t="b">
        <v>1</v>
      </c>
      <c r="H54" s="91" t="b">
        <v>0</v>
      </c>
      <c r="I54" s="91" t="b">
        <v>0</v>
      </c>
      <c r="J54" s="91" t="b">
        <v>0</v>
      </c>
      <c r="K54" s="91" t="b">
        <v>0</v>
      </c>
      <c r="L54" s="91" t="b">
        <v>0</v>
      </c>
    </row>
    <row r="55" spans="1:12" ht="15">
      <c r="A55" s="91" t="s">
        <v>773</v>
      </c>
      <c r="B55" s="91" t="s">
        <v>221</v>
      </c>
      <c r="C55" s="91">
        <v>4</v>
      </c>
      <c r="D55" s="133">
        <v>0.00691230173307242</v>
      </c>
      <c r="E55" s="133">
        <v>1.7781512503836436</v>
      </c>
      <c r="F55" s="91" t="s">
        <v>614</v>
      </c>
      <c r="G55" s="91" t="b">
        <v>0</v>
      </c>
      <c r="H55" s="91" t="b">
        <v>0</v>
      </c>
      <c r="I55" s="91" t="b">
        <v>0</v>
      </c>
      <c r="J55" s="91" t="b">
        <v>0</v>
      </c>
      <c r="K55" s="91" t="b">
        <v>0</v>
      </c>
      <c r="L55" s="91" t="b">
        <v>0</v>
      </c>
    </row>
    <row r="56" spans="1:12" ht="15">
      <c r="A56" s="91" t="s">
        <v>221</v>
      </c>
      <c r="B56" s="91" t="s">
        <v>673</v>
      </c>
      <c r="C56" s="91">
        <v>4</v>
      </c>
      <c r="D56" s="133">
        <v>0.00691230173307242</v>
      </c>
      <c r="E56" s="133">
        <v>1.6020599913279623</v>
      </c>
      <c r="F56" s="91" t="s">
        <v>614</v>
      </c>
      <c r="G56" s="91" t="b">
        <v>0</v>
      </c>
      <c r="H56" s="91" t="b">
        <v>0</v>
      </c>
      <c r="I56" s="91" t="b">
        <v>0</v>
      </c>
      <c r="J56" s="91" t="b">
        <v>0</v>
      </c>
      <c r="K56" s="91" t="b">
        <v>0</v>
      </c>
      <c r="L56" s="91" t="b">
        <v>0</v>
      </c>
    </row>
    <row r="57" spans="1:12" ht="15">
      <c r="A57" s="91" t="s">
        <v>673</v>
      </c>
      <c r="B57" s="91" t="s">
        <v>774</v>
      </c>
      <c r="C57" s="91">
        <v>4</v>
      </c>
      <c r="D57" s="133">
        <v>0.00691230173307242</v>
      </c>
      <c r="E57" s="133">
        <v>1.7781512503836436</v>
      </c>
      <c r="F57" s="91" t="s">
        <v>614</v>
      </c>
      <c r="G57" s="91" t="b">
        <v>0</v>
      </c>
      <c r="H57" s="91" t="b">
        <v>0</v>
      </c>
      <c r="I57" s="91" t="b">
        <v>0</v>
      </c>
      <c r="J57" s="91" t="b">
        <v>0</v>
      </c>
      <c r="K57" s="91" t="b">
        <v>0</v>
      </c>
      <c r="L57" s="91" t="b">
        <v>0</v>
      </c>
    </row>
    <row r="58" spans="1:12" ht="15">
      <c r="A58" s="91" t="s">
        <v>677</v>
      </c>
      <c r="B58" s="91" t="s">
        <v>672</v>
      </c>
      <c r="C58" s="91">
        <v>3</v>
      </c>
      <c r="D58" s="133">
        <v>0.006175803574473362</v>
      </c>
      <c r="E58" s="133">
        <v>1.5862657241447304</v>
      </c>
      <c r="F58" s="91" t="s">
        <v>614</v>
      </c>
      <c r="G58" s="91" t="b">
        <v>0</v>
      </c>
      <c r="H58" s="91" t="b">
        <v>0</v>
      </c>
      <c r="I58" s="91" t="b">
        <v>0</v>
      </c>
      <c r="J58" s="91" t="b">
        <v>0</v>
      </c>
      <c r="K58" s="91" t="b">
        <v>0</v>
      </c>
      <c r="L58" s="91" t="b">
        <v>0</v>
      </c>
    </row>
    <row r="59" spans="1:12" ht="15">
      <c r="A59" s="91" t="s">
        <v>214</v>
      </c>
      <c r="B59" s="91" t="s">
        <v>679</v>
      </c>
      <c r="C59" s="91">
        <v>3</v>
      </c>
      <c r="D59" s="133">
        <v>0.006175803574473362</v>
      </c>
      <c r="E59" s="133">
        <v>2.0791812460476247</v>
      </c>
      <c r="F59" s="91" t="s">
        <v>614</v>
      </c>
      <c r="G59" s="91" t="b">
        <v>0</v>
      </c>
      <c r="H59" s="91" t="b">
        <v>0</v>
      </c>
      <c r="I59" s="91" t="b">
        <v>0</v>
      </c>
      <c r="J59" s="91" t="b">
        <v>0</v>
      </c>
      <c r="K59" s="91" t="b">
        <v>0</v>
      </c>
      <c r="L59" s="91" t="b">
        <v>0</v>
      </c>
    </row>
    <row r="60" spans="1:12" ht="15">
      <c r="A60" s="91" t="s">
        <v>774</v>
      </c>
      <c r="B60" s="91" t="s">
        <v>779</v>
      </c>
      <c r="C60" s="91">
        <v>3</v>
      </c>
      <c r="D60" s="133">
        <v>0.006175803574473362</v>
      </c>
      <c r="E60" s="133">
        <v>1.9542425094393248</v>
      </c>
      <c r="F60" s="91" t="s">
        <v>614</v>
      </c>
      <c r="G60" s="91" t="b">
        <v>0</v>
      </c>
      <c r="H60" s="91" t="b">
        <v>0</v>
      </c>
      <c r="I60" s="91" t="b">
        <v>0</v>
      </c>
      <c r="J60" s="91" t="b">
        <v>0</v>
      </c>
      <c r="K60" s="91" t="b">
        <v>0</v>
      </c>
      <c r="L60" s="91" t="b">
        <v>0</v>
      </c>
    </row>
    <row r="61" spans="1:12" ht="15">
      <c r="A61" s="91" t="s">
        <v>812</v>
      </c>
      <c r="B61" s="91" t="s">
        <v>678</v>
      </c>
      <c r="C61" s="91">
        <v>2</v>
      </c>
      <c r="D61" s="133">
        <v>0.006641653466155058</v>
      </c>
      <c r="E61" s="133">
        <v>1.954242509439325</v>
      </c>
      <c r="F61" s="91" t="s">
        <v>614</v>
      </c>
      <c r="G61" s="91" t="b">
        <v>0</v>
      </c>
      <c r="H61" s="91" t="b">
        <v>0</v>
      </c>
      <c r="I61" s="91" t="b">
        <v>0</v>
      </c>
      <c r="J61" s="91" t="b">
        <v>0</v>
      </c>
      <c r="K61" s="91" t="b">
        <v>0</v>
      </c>
      <c r="L61" s="91" t="b">
        <v>0</v>
      </c>
    </row>
    <row r="62" spans="1:12" ht="15">
      <c r="A62" s="91" t="s">
        <v>788</v>
      </c>
      <c r="B62" s="91" t="s">
        <v>789</v>
      </c>
      <c r="C62" s="91">
        <v>2</v>
      </c>
      <c r="D62" s="133">
        <v>0.006641653466155058</v>
      </c>
      <c r="E62" s="133">
        <v>2.255272505103306</v>
      </c>
      <c r="F62" s="91" t="s">
        <v>614</v>
      </c>
      <c r="G62" s="91" t="b">
        <v>0</v>
      </c>
      <c r="H62" s="91" t="b">
        <v>0</v>
      </c>
      <c r="I62" s="91" t="b">
        <v>0</v>
      </c>
      <c r="J62" s="91" t="b">
        <v>0</v>
      </c>
      <c r="K62" s="91" t="b">
        <v>0</v>
      </c>
      <c r="L62" s="91" t="b">
        <v>0</v>
      </c>
    </row>
    <row r="63" spans="1:12" ht="15">
      <c r="A63" s="91" t="s">
        <v>672</v>
      </c>
      <c r="B63" s="91" t="s">
        <v>671</v>
      </c>
      <c r="C63" s="91">
        <v>2</v>
      </c>
      <c r="D63" s="133">
        <v>0.0050489021663456335</v>
      </c>
      <c r="E63" s="133">
        <v>1.3132644520809929</v>
      </c>
      <c r="F63" s="91" t="s">
        <v>614</v>
      </c>
      <c r="G63" s="91" t="b">
        <v>0</v>
      </c>
      <c r="H63" s="91" t="b">
        <v>0</v>
      </c>
      <c r="I63" s="91" t="b">
        <v>0</v>
      </c>
      <c r="J63" s="91" t="b">
        <v>0</v>
      </c>
      <c r="K63" s="91" t="b">
        <v>0</v>
      </c>
      <c r="L63" s="91" t="b">
        <v>0</v>
      </c>
    </row>
    <row r="64" spans="1:12" ht="15">
      <c r="A64" s="91" t="s">
        <v>682</v>
      </c>
      <c r="B64" s="91" t="s">
        <v>683</v>
      </c>
      <c r="C64" s="91">
        <v>6</v>
      </c>
      <c r="D64" s="133">
        <v>0.008993868227690124</v>
      </c>
      <c r="E64" s="133">
        <v>1.3617278360175928</v>
      </c>
      <c r="F64" s="91" t="s">
        <v>615</v>
      </c>
      <c r="G64" s="91" t="b">
        <v>1</v>
      </c>
      <c r="H64" s="91" t="b">
        <v>0</v>
      </c>
      <c r="I64" s="91" t="b">
        <v>0</v>
      </c>
      <c r="J64" s="91" t="b">
        <v>1</v>
      </c>
      <c r="K64" s="91" t="b">
        <v>0</v>
      </c>
      <c r="L64" s="91" t="b">
        <v>0</v>
      </c>
    </row>
    <row r="65" spans="1:12" ht="15">
      <c r="A65" s="91" t="s">
        <v>683</v>
      </c>
      <c r="B65" s="91" t="s">
        <v>684</v>
      </c>
      <c r="C65" s="91">
        <v>6</v>
      </c>
      <c r="D65" s="133">
        <v>0.008993868227690124</v>
      </c>
      <c r="E65" s="133">
        <v>1.3617278360175928</v>
      </c>
      <c r="F65" s="91" t="s">
        <v>615</v>
      </c>
      <c r="G65" s="91" t="b">
        <v>1</v>
      </c>
      <c r="H65" s="91" t="b">
        <v>0</v>
      </c>
      <c r="I65" s="91" t="b">
        <v>0</v>
      </c>
      <c r="J65" s="91" t="b">
        <v>0</v>
      </c>
      <c r="K65" s="91" t="b">
        <v>0</v>
      </c>
      <c r="L65" s="91" t="b">
        <v>0</v>
      </c>
    </row>
    <row r="66" spans="1:12" ht="15">
      <c r="A66" s="91" t="s">
        <v>684</v>
      </c>
      <c r="B66" s="91" t="s">
        <v>671</v>
      </c>
      <c r="C66" s="91">
        <v>6</v>
      </c>
      <c r="D66" s="133">
        <v>0.008993868227690124</v>
      </c>
      <c r="E66" s="133">
        <v>1.3617278360175928</v>
      </c>
      <c r="F66" s="91" t="s">
        <v>615</v>
      </c>
      <c r="G66" s="91" t="b">
        <v>0</v>
      </c>
      <c r="H66" s="91" t="b">
        <v>0</v>
      </c>
      <c r="I66" s="91" t="b">
        <v>0</v>
      </c>
      <c r="J66" s="91" t="b">
        <v>0</v>
      </c>
      <c r="K66" s="91" t="b">
        <v>0</v>
      </c>
      <c r="L66" s="91" t="b">
        <v>0</v>
      </c>
    </row>
    <row r="67" spans="1:12" ht="15">
      <c r="A67" s="91" t="s">
        <v>671</v>
      </c>
      <c r="B67" s="91" t="s">
        <v>685</v>
      </c>
      <c r="C67" s="91">
        <v>6</v>
      </c>
      <c r="D67" s="133">
        <v>0.008993868227690124</v>
      </c>
      <c r="E67" s="133">
        <v>1.3617278360175928</v>
      </c>
      <c r="F67" s="91" t="s">
        <v>615</v>
      </c>
      <c r="G67" s="91" t="b">
        <v>0</v>
      </c>
      <c r="H67" s="91" t="b">
        <v>0</v>
      </c>
      <c r="I67" s="91" t="b">
        <v>0</v>
      </c>
      <c r="J67" s="91" t="b">
        <v>0</v>
      </c>
      <c r="K67" s="91" t="b">
        <v>0</v>
      </c>
      <c r="L67" s="91" t="b">
        <v>0</v>
      </c>
    </row>
    <row r="68" spans="1:12" ht="15">
      <c r="A68" s="91" t="s">
        <v>685</v>
      </c>
      <c r="B68" s="91" t="s">
        <v>686</v>
      </c>
      <c r="C68" s="91">
        <v>6</v>
      </c>
      <c r="D68" s="133">
        <v>0.008993868227690124</v>
      </c>
      <c r="E68" s="133">
        <v>1.3617278360175928</v>
      </c>
      <c r="F68" s="91" t="s">
        <v>615</v>
      </c>
      <c r="G68" s="91" t="b">
        <v>0</v>
      </c>
      <c r="H68" s="91" t="b">
        <v>0</v>
      </c>
      <c r="I68" s="91" t="b">
        <v>0</v>
      </c>
      <c r="J68" s="91" t="b">
        <v>0</v>
      </c>
      <c r="K68" s="91" t="b">
        <v>0</v>
      </c>
      <c r="L68" s="91" t="b">
        <v>0</v>
      </c>
    </row>
    <row r="69" spans="1:12" ht="15">
      <c r="A69" s="91" t="s">
        <v>686</v>
      </c>
      <c r="B69" s="91" t="s">
        <v>687</v>
      </c>
      <c r="C69" s="91">
        <v>6</v>
      </c>
      <c r="D69" s="133">
        <v>0.008993868227690124</v>
      </c>
      <c r="E69" s="133">
        <v>1.3617278360175928</v>
      </c>
      <c r="F69" s="91" t="s">
        <v>615</v>
      </c>
      <c r="G69" s="91" t="b">
        <v>0</v>
      </c>
      <c r="H69" s="91" t="b">
        <v>0</v>
      </c>
      <c r="I69" s="91" t="b">
        <v>0</v>
      </c>
      <c r="J69" s="91" t="b">
        <v>0</v>
      </c>
      <c r="K69" s="91" t="b">
        <v>0</v>
      </c>
      <c r="L69" s="91" t="b">
        <v>0</v>
      </c>
    </row>
    <row r="70" spans="1:12" ht="15">
      <c r="A70" s="91" t="s">
        <v>687</v>
      </c>
      <c r="B70" s="91" t="s">
        <v>688</v>
      </c>
      <c r="C70" s="91">
        <v>6</v>
      </c>
      <c r="D70" s="133">
        <v>0.008993868227690124</v>
      </c>
      <c r="E70" s="133">
        <v>1.3617278360175928</v>
      </c>
      <c r="F70" s="91" t="s">
        <v>615</v>
      </c>
      <c r="G70" s="91" t="b">
        <v>0</v>
      </c>
      <c r="H70" s="91" t="b">
        <v>0</v>
      </c>
      <c r="I70" s="91" t="b">
        <v>0</v>
      </c>
      <c r="J70" s="91" t="b">
        <v>0</v>
      </c>
      <c r="K70" s="91" t="b">
        <v>0</v>
      </c>
      <c r="L70" s="91" t="b">
        <v>0</v>
      </c>
    </row>
    <row r="71" spans="1:12" ht="15">
      <c r="A71" s="91" t="s">
        <v>688</v>
      </c>
      <c r="B71" s="91" t="s">
        <v>689</v>
      </c>
      <c r="C71" s="91">
        <v>6</v>
      </c>
      <c r="D71" s="133">
        <v>0.008993868227690124</v>
      </c>
      <c r="E71" s="133">
        <v>1.3617278360175928</v>
      </c>
      <c r="F71" s="91" t="s">
        <v>615</v>
      </c>
      <c r="G71" s="91" t="b">
        <v>0</v>
      </c>
      <c r="H71" s="91" t="b">
        <v>0</v>
      </c>
      <c r="I71" s="91" t="b">
        <v>0</v>
      </c>
      <c r="J71" s="91" t="b">
        <v>0</v>
      </c>
      <c r="K71" s="91" t="b">
        <v>0</v>
      </c>
      <c r="L71" s="91" t="b">
        <v>0</v>
      </c>
    </row>
    <row r="72" spans="1:12" ht="15">
      <c r="A72" s="91" t="s">
        <v>689</v>
      </c>
      <c r="B72" s="91" t="s">
        <v>224</v>
      </c>
      <c r="C72" s="91">
        <v>6</v>
      </c>
      <c r="D72" s="133">
        <v>0.008993868227690124</v>
      </c>
      <c r="E72" s="133">
        <v>1.3617278360175928</v>
      </c>
      <c r="F72" s="91" t="s">
        <v>615</v>
      </c>
      <c r="G72" s="91" t="b">
        <v>0</v>
      </c>
      <c r="H72" s="91" t="b">
        <v>0</v>
      </c>
      <c r="I72" s="91" t="b">
        <v>0</v>
      </c>
      <c r="J72" s="91" t="b">
        <v>0</v>
      </c>
      <c r="K72" s="91" t="b">
        <v>0</v>
      </c>
      <c r="L72" s="91" t="b">
        <v>0</v>
      </c>
    </row>
    <row r="73" spans="1:12" ht="15">
      <c r="A73" s="91" t="s">
        <v>224</v>
      </c>
      <c r="B73" s="91" t="s">
        <v>767</v>
      </c>
      <c r="C73" s="91">
        <v>5</v>
      </c>
      <c r="D73" s="133">
        <v>0.010169932285945312</v>
      </c>
      <c r="E73" s="133">
        <v>1.3617278360175928</v>
      </c>
      <c r="F73" s="91" t="s">
        <v>615</v>
      </c>
      <c r="G73" s="91" t="b">
        <v>0</v>
      </c>
      <c r="H73" s="91" t="b">
        <v>0</v>
      </c>
      <c r="I73" s="91" t="b">
        <v>0</v>
      </c>
      <c r="J73" s="91" t="b">
        <v>0</v>
      </c>
      <c r="K73" s="91" t="b">
        <v>0</v>
      </c>
      <c r="L73" s="91" t="b">
        <v>0</v>
      </c>
    </row>
    <row r="74" spans="1:12" ht="15">
      <c r="A74" s="91" t="s">
        <v>767</v>
      </c>
      <c r="B74" s="91" t="s">
        <v>768</v>
      </c>
      <c r="C74" s="91">
        <v>5</v>
      </c>
      <c r="D74" s="133">
        <v>0.010169932285945312</v>
      </c>
      <c r="E74" s="133">
        <v>1.4409090820652177</v>
      </c>
      <c r="F74" s="91" t="s">
        <v>615</v>
      </c>
      <c r="G74" s="91" t="b">
        <v>0</v>
      </c>
      <c r="H74" s="91" t="b">
        <v>0</v>
      </c>
      <c r="I74" s="91" t="b">
        <v>0</v>
      </c>
      <c r="J74" s="91" t="b">
        <v>0</v>
      </c>
      <c r="K74" s="91" t="b">
        <v>0</v>
      </c>
      <c r="L74" s="91" t="b">
        <v>0</v>
      </c>
    </row>
    <row r="75" spans="1:12" ht="15">
      <c r="A75" s="91" t="s">
        <v>220</v>
      </c>
      <c r="B75" s="91" t="s">
        <v>682</v>
      </c>
      <c r="C75" s="91">
        <v>5</v>
      </c>
      <c r="D75" s="133">
        <v>0.010169932285945312</v>
      </c>
      <c r="E75" s="133">
        <v>1.3617278360175928</v>
      </c>
      <c r="F75" s="91" t="s">
        <v>615</v>
      </c>
      <c r="G75" s="91" t="b">
        <v>0</v>
      </c>
      <c r="H75" s="91" t="b">
        <v>0</v>
      </c>
      <c r="I75" s="91" t="b">
        <v>0</v>
      </c>
      <c r="J75" s="91" t="b">
        <v>1</v>
      </c>
      <c r="K75" s="91" t="b">
        <v>0</v>
      </c>
      <c r="L75" s="91" t="b">
        <v>0</v>
      </c>
    </row>
    <row r="76" spans="1:12" ht="15">
      <c r="A76" s="91" t="s">
        <v>768</v>
      </c>
      <c r="B76" s="91" t="s">
        <v>778</v>
      </c>
      <c r="C76" s="91">
        <v>3</v>
      </c>
      <c r="D76" s="133">
        <v>0.01059889348541225</v>
      </c>
      <c r="E76" s="133">
        <v>1.4409090820652177</v>
      </c>
      <c r="F76" s="91" t="s">
        <v>615</v>
      </c>
      <c r="G76" s="91" t="b">
        <v>0</v>
      </c>
      <c r="H76" s="91" t="b">
        <v>0</v>
      </c>
      <c r="I76" s="91" t="b">
        <v>0</v>
      </c>
      <c r="J76" s="91" t="b">
        <v>0</v>
      </c>
      <c r="K76" s="91" t="b">
        <v>0</v>
      </c>
      <c r="L76" s="91" t="b">
        <v>0</v>
      </c>
    </row>
    <row r="77" spans="1:12" ht="15">
      <c r="A77" s="91" t="s">
        <v>768</v>
      </c>
      <c r="B77" s="91" t="s">
        <v>797</v>
      </c>
      <c r="C77" s="91">
        <v>2</v>
      </c>
      <c r="D77" s="133">
        <v>0.009445540599135391</v>
      </c>
      <c r="E77" s="133">
        <v>1.4409090820652177</v>
      </c>
      <c r="F77" s="91" t="s">
        <v>615</v>
      </c>
      <c r="G77" s="91" t="b">
        <v>0</v>
      </c>
      <c r="H77" s="91" t="b">
        <v>0</v>
      </c>
      <c r="I77" s="91" t="b">
        <v>0</v>
      </c>
      <c r="J77" s="91" t="b">
        <v>0</v>
      </c>
      <c r="K77" s="91" t="b">
        <v>0</v>
      </c>
      <c r="L77" s="91" t="b">
        <v>0</v>
      </c>
    </row>
    <row r="78" spans="1:12" ht="15">
      <c r="A78" s="91" t="s">
        <v>797</v>
      </c>
      <c r="B78" s="91" t="s">
        <v>677</v>
      </c>
      <c r="C78" s="91">
        <v>2</v>
      </c>
      <c r="D78" s="133">
        <v>0.009445540599135391</v>
      </c>
      <c r="E78" s="133">
        <v>1.8388490907372552</v>
      </c>
      <c r="F78" s="91" t="s">
        <v>615</v>
      </c>
      <c r="G78" s="91" t="b">
        <v>0</v>
      </c>
      <c r="H78" s="91" t="b">
        <v>0</v>
      </c>
      <c r="I78" s="91" t="b">
        <v>0</v>
      </c>
      <c r="J78" s="91" t="b">
        <v>0</v>
      </c>
      <c r="K78" s="91" t="b">
        <v>0</v>
      </c>
      <c r="L78" s="91" t="b">
        <v>0</v>
      </c>
    </row>
    <row r="79" spans="1:12" ht="15">
      <c r="A79" s="91" t="s">
        <v>677</v>
      </c>
      <c r="B79" s="91" t="s">
        <v>226</v>
      </c>
      <c r="C79" s="91">
        <v>2</v>
      </c>
      <c r="D79" s="133">
        <v>0.009445540599135391</v>
      </c>
      <c r="E79" s="133">
        <v>1.8388490907372552</v>
      </c>
      <c r="F79" s="91" t="s">
        <v>615</v>
      </c>
      <c r="G79" s="91" t="b">
        <v>0</v>
      </c>
      <c r="H79" s="91" t="b">
        <v>0</v>
      </c>
      <c r="I79" s="91" t="b">
        <v>0</v>
      </c>
      <c r="J79" s="91" t="b">
        <v>0</v>
      </c>
      <c r="K79" s="91" t="b">
        <v>0</v>
      </c>
      <c r="L79" s="91" t="b">
        <v>0</v>
      </c>
    </row>
    <row r="80" spans="1:12" ht="15">
      <c r="A80" s="91" t="s">
        <v>226</v>
      </c>
      <c r="B80" s="91" t="s">
        <v>225</v>
      </c>
      <c r="C80" s="91">
        <v>2</v>
      </c>
      <c r="D80" s="133">
        <v>0.009445540599135391</v>
      </c>
      <c r="E80" s="133">
        <v>1.8388490907372552</v>
      </c>
      <c r="F80" s="91" t="s">
        <v>615</v>
      </c>
      <c r="G80" s="91" t="b">
        <v>0</v>
      </c>
      <c r="H80" s="91" t="b">
        <v>0</v>
      </c>
      <c r="I80" s="91" t="b">
        <v>0</v>
      </c>
      <c r="J80" s="91" t="b">
        <v>0</v>
      </c>
      <c r="K80" s="91" t="b">
        <v>0</v>
      </c>
      <c r="L80" s="91" t="b">
        <v>0</v>
      </c>
    </row>
    <row r="81" spans="1:12" ht="15">
      <c r="A81" s="91" t="s">
        <v>225</v>
      </c>
      <c r="B81" s="91" t="s">
        <v>221</v>
      </c>
      <c r="C81" s="91">
        <v>2</v>
      </c>
      <c r="D81" s="133">
        <v>0.009445540599135391</v>
      </c>
      <c r="E81" s="133">
        <v>1.4409090820652177</v>
      </c>
      <c r="F81" s="91" t="s">
        <v>615</v>
      </c>
      <c r="G81" s="91" t="b">
        <v>0</v>
      </c>
      <c r="H81" s="91" t="b">
        <v>0</v>
      </c>
      <c r="I81" s="91" t="b">
        <v>0</v>
      </c>
      <c r="J81" s="91" t="b">
        <v>0</v>
      </c>
      <c r="K81" s="91" t="b">
        <v>0</v>
      </c>
      <c r="L81" s="91" t="b">
        <v>0</v>
      </c>
    </row>
    <row r="82" spans="1:12" ht="15">
      <c r="A82" s="91" t="s">
        <v>221</v>
      </c>
      <c r="B82" s="91" t="s">
        <v>218</v>
      </c>
      <c r="C82" s="91">
        <v>2</v>
      </c>
      <c r="D82" s="133">
        <v>0.009445540599135391</v>
      </c>
      <c r="E82" s="133">
        <v>1.5378190950732742</v>
      </c>
      <c r="F82" s="91" t="s">
        <v>615</v>
      </c>
      <c r="G82" s="91" t="b">
        <v>0</v>
      </c>
      <c r="H82" s="91" t="b">
        <v>0</v>
      </c>
      <c r="I82" s="91" t="b">
        <v>0</v>
      </c>
      <c r="J82" s="91" t="b">
        <v>0</v>
      </c>
      <c r="K82" s="91" t="b">
        <v>0</v>
      </c>
      <c r="L82"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613</v>
      </c>
      <c r="BB2" s="13" t="s">
        <v>619</v>
      </c>
      <c r="BC2" s="13" t="s">
        <v>620</v>
      </c>
      <c r="BD2" s="67" t="s">
        <v>833</v>
      </c>
      <c r="BE2" s="67" t="s">
        <v>834</v>
      </c>
      <c r="BF2" s="67" t="s">
        <v>835</v>
      </c>
      <c r="BG2" s="67" t="s">
        <v>836</v>
      </c>
      <c r="BH2" s="67" t="s">
        <v>837</v>
      </c>
      <c r="BI2" s="67" t="s">
        <v>838</v>
      </c>
      <c r="BJ2" s="67" t="s">
        <v>839</v>
      </c>
      <c r="BK2" s="67" t="s">
        <v>840</v>
      </c>
      <c r="BL2" s="67" t="s">
        <v>841</v>
      </c>
    </row>
    <row r="3" spans="1:64" ht="15" customHeight="1">
      <c r="A3" s="84" t="s">
        <v>212</v>
      </c>
      <c r="B3" s="84" t="s">
        <v>221</v>
      </c>
      <c r="C3" s="53"/>
      <c r="D3" s="54"/>
      <c r="E3" s="65"/>
      <c r="F3" s="55"/>
      <c r="G3" s="53"/>
      <c r="H3" s="57"/>
      <c r="I3" s="56"/>
      <c r="J3" s="56"/>
      <c r="K3" s="36" t="s">
        <v>65</v>
      </c>
      <c r="L3" s="62">
        <v>3</v>
      </c>
      <c r="M3" s="62"/>
      <c r="N3" s="63"/>
      <c r="O3" s="85" t="s">
        <v>233</v>
      </c>
      <c r="P3" s="87">
        <v>43552.872928240744</v>
      </c>
      <c r="Q3" s="85" t="s">
        <v>235</v>
      </c>
      <c r="R3" s="85"/>
      <c r="S3" s="85"/>
      <c r="T3" s="85"/>
      <c r="U3" s="85"/>
      <c r="V3" s="90" t="s">
        <v>308</v>
      </c>
      <c r="W3" s="87">
        <v>43552.872928240744</v>
      </c>
      <c r="X3" s="90" t="s">
        <v>316</v>
      </c>
      <c r="Y3" s="85"/>
      <c r="Z3" s="85"/>
      <c r="AA3" s="91" t="s">
        <v>344</v>
      </c>
      <c r="AB3" s="85"/>
      <c r="AC3" s="85" t="b">
        <v>0</v>
      </c>
      <c r="AD3" s="85">
        <v>0</v>
      </c>
      <c r="AE3" s="91" t="s">
        <v>372</v>
      </c>
      <c r="AF3" s="85" t="b">
        <v>0</v>
      </c>
      <c r="AG3" s="85" t="s">
        <v>378</v>
      </c>
      <c r="AH3" s="85"/>
      <c r="AI3" s="91" t="s">
        <v>372</v>
      </c>
      <c r="AJ3" s="85" t="b">
        <v>0</v>
      </c>
      <c r="AK3" s="85">
        <v>3</v>
      </c>
      <c r="AL3" s="91" t="s">
        <v>346</v>
      </c>
      <c r="AM3" s="85" t="s">
        <v>380</v>
      </c>
      <c r="AN3" s="85" t="b">
        <v>0</v>
      </c>
      <c r="AO3" s="91" t="s">
        <v>346</v>
      </c>
      <c r="AP3" s="85" t="s">
        <v>176</v>
      </c>
      <c r="AQ3" s="85">
        <v>0</v>
      </c>
      <c r="AR3" s="85">
        <v>0</v>
      </c>
      <c r="AS3" s="85"/>
      <c r="AT3" s="85"/>
      <c r="AU3" s="85"/>
      <c r="AV3" s="85"/>
      <c r="AW3" s="85"/>
      <c r="AX3" s="85"/>
      <c r="AY3" s="85"/>
      <c r="AZ3" s="85"/>
      <c r="BA3">
        <v>1</v>
      </c>
      <c r="BB3" s="85" t="str">
        <f>REPLACE(INDEX(GroupVertices[Group],MATCH(Edges24[[#This Row],[Vertex 1]],GroupVertices[Vertex],0)),1,1,"")</f>
        <v>1</v>
      </c>
      <c r="BC3" s="85" t="str">
        <f>REPLACE(INDEX(GroupVertices[Group],MATCH(Edges24[[#This Row],[Vertex 2]],GroupVertices[Vertex],0)),1,1,"")</f>
        <v>1</v>
      </c>
      <c r="BD3" s="51"/>
      <c r="BE3" s="52"/>
      <c r="BF3" s="51"/>
      <c r="BG3" s="52"/>
      <c r="BH3" s="51"/>
      <c r="BI3" s="52"/>
      <c r="BJ3" s="51"/>
      <c r="BK3" s="52"/>
      <c r="BL3" s="51"/>
    </row>
    <row r="4" spans="1:64" ht="15" customHeight="1">
      <c r="A4" s="84" t="s">
        <v>213</v>
      </c>
      <c r="B4" s="84" t="s">
        <v>221</v>
      </c>
      <c r="C4" s="53"/>
      <c r="D4" s="54"/>
      <c r="E4" s="65"/>
      <c r="F4" s="55"/>
      <c r="G4" s="53"/>
      <c r="H4" s="57"/>
      <c r="I4" s="56"/>
      <c r="J4" s="56"/>
      <c r="K4" s="36" t="s">
        <v>65</v>
      </c>
      <c r="L4" s="83">
        <v>5</v>
      </c>
      <c r="M4" s="83"/>
      <c r="N4" s="63"/>
      <c r="O4" s="86" t="s">
        <v>233</v>
      </c>
      <c r="P4" s="88">
        <v>43552.87814814815</v>
      </c>
      <c r="Q4" s="86" t="s">
        <v>235</v>
      </c>
      <c r="R4" s="86"/>
      <c r="S4" s="86"/>
      <c r="T4" s="86"/>
      <c r="U4" s="86"/>
      <c r="V4" s="89" t="s">
        <v>309</v>
      </c>
      <c r="W4" s="88">
        <v>43552.87814814815</v>
      </c>
      <c r="X4" s="89" t="s">
        <v>317</v>
      </c>
      <c r="Y4" s="86"/>
      <c r="Z4" s="86"/>
      <c r="AA4" s="92" t="s">
        <v>345</v>
      </c>
      <c r="AB4" s="86"/>
      <c r="AC4" s="86" t="b">
        <v>0</v>
      </c>
      <c r="AD4" s="86">
        <v>0</v>
      </c>
      <c r="AE4" s="92" t="s">
        <v>372</v>
      </c>
      <c r="AF4" s="86" t="b">
        <v>0</v>
      </c>
      <c r="AG4" s="86" t="s">
        <v>378</v>
      </c>
      <c r="AH4" s="86"/>
      <c r="AI4" s="92" t="s">
        <v>372</v>
      </c>
      <c r="AJ4" s="86" t="b">
        <v>0</v>
      </c>
      <c r="AK4" s="86">
        <v>3</v>
      </c>
      <c r="AL4" s="92" t="s">
        <v>346</v>
      </c>
      <c r="AM4" s="86" t="s">
        <v>381</v>
      </c>
      <c r="AN4" s="86" t="b">
        <v>0</v>
      </c>
      <c r="AO4" s="92" t="s">
        <v>346</v>
      </c>
      <c r="AP4" s="86" t="s">
        <v>176</v>
      </c>
      <c r="AQ4" s="86">
        <v>0</v>
      </c>
      <c r="AR4" s="86">
        <v>0</v>
      </c>
      <c r="AS4" s="86"/>
      <c r="AT4" s="86"/>
      <c r="AU4" s="86"/>
      <c r="AV4" s="86"/>
      <c r="AW4" s="86"/>
      <c r="AX4" s="86"/>
      <c r="AY4" s="86"/>
      <c r="AZ4" s="86"/>
      <c r="BA4">
        <v>1</v>
      </c>
      <c r="BB4" s="85" t="str">
        <f>REPLACE(INDEX(GroupVertices[Group],MATCH(Edges24[[#This Row],[Vertex 1]],GroupVertices[Vertex],0)),1,1,"")</f>
        <v>1</v>
      </c>
      <c r="BC4" s="85" t="str">
        <f>REPLACE(INDEX(GroupVertices[Group],MATCH(Edges24[[#This Row],[Vertex 2]],GroupVertices[Vertex],0)),1,1,"")</f>
        <v>1</v>
      </c>
      <c r="BD4" s="51"/>
      <c r="BE4" s="52"/>
      <c r="BF4" s="51"/>
      <c r="BG4" s="52"/>
      <c r="BH4" s="51"/>
      <c r="BI4" s="52"/>
      <c r="BJ4" s="51"/>
      <c r="BK4" s="52"/>
      <c r="BL4" s="51"/>
    </row>
    <row r="5" spans="1:64" ht="15">
      <c r="A5" s="84" t="s">
        <v>214</v>
      </c>
      <c r="B5" s="84" t="s">
        <v>220</v>
      </c>
      <c r="C5" s="53"/>
      <c r="D5" s="54"/>
      <c r="E5" s="65"/>
      <c r="F5" s="55"/>
      <c r="G5" s="53"/>
      <c r="H5" s="57"/>
      <c r="I5" s="56"/>
      <c r="J5" s="56"/>
      <c r="K5" s="36" t="s">
        <v>65</v>
      </c>
      <c r="L5" s="83">
        <v>7</v>
      </c>
      <c r="M5" s="83"/>
      <c r="N5" s="63"/>
      <c r="O5" s="86" t="s">
        <v>233</v>
      </c>
      <c r="P5" s="88">
        <v>43552.87126157407</v>
      </c>
      <c r="Q5" s="86" t="s">
        <v>236</v>
      </c>
      <c r="R5" s="89" t="s">
        <v>259</v>
      </c>
      <c r="S5" s="86" t="s">
        <v>272</v>
      </c>
      <c r="T5" s="86" t="s">
        <v>282</v>
      </c>
      <c r="U5" s="89" t="s">
        <v>298</v>
      </c>
      <c r="V5" s="89" t="s">
        <v>298</v>
      </c>
      <c r="W5" s="88">
        <v>43552.87126157407</v>
      </c>
      <c r="X5" s="89" t="s">
        <v>318</v>
      </c>
      <c r="Y5" s="86"/>
      <c r="Z5" s="86"/>
      <c r="AA5" s="92" t="s">
        <v>346</v>
      </c>
      <c r="AB5" s="86"/>
      <c r="AC5" s="86" t="b">
        <v>0</v>
      </c>
      <c r="AD5" s="86">
        <v>3</v>
      </c>
      <c r="AE5" s="92" t="s">
        <v>372</v>
      </c>
      <c r="AF5" s="86" t="b">
        <v>0</v>
      </c>
      <c r="AG5" s="86" t="s">
        <v>378</v>
      </c>
      <c r="AH5" s="86"/>
      <c r="AI5" s="92" t="s">
        <v>372</v>
      </c>
      <c r="AJ5" s="86" t="b">
        <v>0</v>
      </c>
      <c r="AK5" s="86">
        <v>3</v>
      </c>
      <c r="AL5" s="92" t="s">
        <v>372</v>
      </c>
      <c r="AM5" s="86" t="s">
        <v>380</v>
      </c>
      <c r="AN5" s="86" t="b">
        <v>0</v>
      </c>
      <c r="AO5" s="92" t="s">
        <v>346</v>
      </c>
      <c r="AP5" s="86" t="s">
        <v>176</v>
      </c>
      <c r="AQ5" s="86">
        <v>0</v>
      </c>
      <c r="AR5" s="86">
        <v>0</v>
      </c>
      <c r="AS5" s="86"/>
      <c r="AT5" s="86"/>
      <c r="AU5" s="86"/>
      <c r="AV5" s="86"/>
      <c r="AW5" s="86"/>
      <c r="AX5" s="86"/>
      <c r="AY5" s="86"/>
      <c r="AZ5" s="86"/>
      <c r="BA5">
        <v>1</v>
      </c>
      <c r="BB5" s="85" t="str">
        <f>REPLACE(INDEX(GroupVertices[Group],MATCH(Edges24[[#This Row],[Vertex 1]],GroupVertices[Vertex],0)),1,1,"")</f>
        <v>1</v>
      </c>
      <c r="BC5" s="85" t="str">
        <f>REPLACE(INDEX(GroupVertices[Group],MATCH(Edges24[[#This Row],[Vertex 2]],GroupVertices[Vertex],0)),1,1,"")</f>
        <v>2</v>
      </c>
      <c r="BD5" s="51"/>
      <c r="BE5" s="52"/>
      <c r="BF5" s="51"/>
      <c r="BG5" s="52"/>
      <c r="BH5" s="51"/>
      <c r="BI5" s="52"/>
      <c r="BJ5" s="51"/>
      <c r="BK5" s="52"/>
      <c r="BL5" s="51"/>
    </row>
    <row r="6" spans="1:64" ht="15">
      <c r="A6" s="84" t="s">
        <v>215</v>
      </c>
      <c r="B6" s="84" t="s">
        <v>214</v>
      </c>
      <c r="C6" s="53"/>
      <c r="D6" s="54"/>
      <c r="E6" s="65"/>
      <c r="F6" s="55"/>
      <c r="G6" s="53"/>
      <c r="H6" s="57"/>
      <c r="I6" s="56"/>
      <c r="J6" s="56"/>
      <c r="K6" s="36" t="s">
        <v>65</v>
      </c>
      <c r="L6" s="83">
        <v>10</v>
      </c>
      <c r="M6" s="83"/>
      <c r="N6" s="63"/>
      <c r="O6" s="86" t="s">
        <v>233</v>
      </c>
      <c r="P6" s="88">
        <v>43558.78873842592</v>
      </c>
      <c r="Q6" s="86" t="s">
        <v>235</v>
      </c>
      <c r="R6" s="86"/>
      <c r="S6" s="86"/>
      <c r="T6" s="86"/>
      <c r="U6" s="86"/>
      <c r="V6" s="89" t="s">
        <v>310</v>
      </c>
      <c r="W6" s="88">
        <v>43558.78873842592</v>
      </c>
      <c r="X6" s="89" t="s">
        <v>319</v>
      </c>
      <c r="Y6" s="86"/>
      <c r="Z6" s="86"/>
      <c r="AA6" s="92" t="s">
        <v>347</v>
      </c>
      <c r="AB6" s="86"/>
      <c r="AC6" s="86" t="b">
        <v>0</v>
      </c>
      <c r="AD6" s="86">
        <v>0</v>
      </c>
      <c r="AE6" s="92" t="s">
        <v>372</v>
      </c>
      <c r="AF6" s="86" t="b">
        <v>0</v>
      </c>
      <c r="AG6" s="86" t="s">
        <v>378</v>
      </c>
      <c r="AH6" s="86"/>
      <c r="AI6" s="92" t="s">
        <v>372</v>
      </c>
      <c r="AJ6" s="86" t="b">
        <v>0</v>
      </c>
      <c r="AK6" s="86">
        <v>3</v>
      </c>
      <c r="AL6" s="92" t="s">
        <v>346</v>
      </c>
      <c r="AM6" s="86" t="s">
        <v>382</v>
      </c>
      <c r="AN6" s="86" t="b">
        <v>0</v>
      </c>
      <c r="AO6" s="92" t="s">
        <v>346</v>
      </c>
      <c r="AP6" s="86" t="s">
        <v>176</v>
      </c>
      <c r="AQ6" s="86">
        <v>0</v>
      </c>
      <c r="AR6" s="86">
        <v>0</v>
      </c>
      <c r="AS6" s="86"/>
      <c r="AT6" s="86"/>
      <c r="AU6" s="86"/>
      <c r="AV6" s="86"/>
      <c r="AW6" s="86"/>
      <c r="AX6" s="86"/>
      <c r="AY6" s="86"/>
      <c r="AZ6" s="86"/>
      <c r="BA6">
        <v>1</v>
      </c>
      <c r="BB6" s="85" t="str">
        <f>REPLACE(INDEX(GroupVertices[Group],MATCH(Edges24[[#This Row],[Vertex 1]],GroupVertices[Vertex],0)),1,1,"")</f>
        <v>1</v>
      </c>
      <c r="BC6" s="85" t="str">
        <f>REPLACE(INDEX(GroupVertices[Group],MATCH(Edges24[[#This Row],[Vertex 2]],GroupVertices[Vertex],0)),1,1,"")</f>
        <v>1</v>
      </c>
      <c r="BD6" s="51"/>
      <c r="BE6" s="52"/>
      <c r="BF6" s="51"/>
      <c r="BG6" s="52"/>
      <c r="BH6" s="51"/>
      <c r="BI6" s="52"/>
      <c r="BJ6" s="51"/>
      <c r="BK6" s="52"/>
      <c r="BL6" s="51"/>
    </row>
    <row r="7" spans="1:64" ht="15">
      <c r="A7" s="84" t="s">
        <v>216</v>
      </c>
      <c r="B7" s="84" t="s">
        <v>224</v>
      </c>
      <c r="C7" s="53"/>
      <c r="D7" s="54"/>
      <c r="E7" s="65"/>
      <c r="F7" s="55"/>
      <c r="G7" s="53"/>
      <c r="H7" s="57"/>
      <c r="I7" s="56"/>
      <c r="J7" s="56"/>
      <c r="K7" s="36" t="s">
        <v>65</v>
      </c>
      <c r="L7" s="83">
        <v>12</v>
      </c>
      <c r="M7" s="83"/>
      <c r="N7" s="63"/>
      <c r="O7" s="86" t="s">
        <v>233</v>
      </c>
      <c r="P7" s="88">
        <v>43572.71328703704</v>
      </c>
      <c r="Q7" s="86" t="s">
        <v>237</v>
      </c>
      <c r="R7" s="86"/>
      <c r="S7" s="86"/>
      <c r="T7" s="86" t="s">
        <v>283</v>
      </c>
      <c r="U7" s="86"/>
      <c r="V7" s="89" t="s">
        <v>311</v>
      </c>
      <c r="W7" s="88">
        <v>43572.71328703704</v>
      </c>
      <c r="X7" s="89" t="s">
        <v>320</v>
      </c>
      <c r="Y7" s="86"/>
      <c r="Z7" s="86"/>
      <c r="AA7" s="92" t="s">
        <v>348</v>
      </c>
      <c r="AB7" s="86"/>
      <c r="AC7" s="86" t="b">
        <v>0</v>
      </c>
      <c r="AD7" s="86">
        <v>0</v>
      </c>
      <c r="AE7" s="92" t="s">
        <v>372</v>
      </c>
      <c r="AF7" s="86" t="b">
        <v>0</v>
      </c>
      <c r="AG7" s="86" t="s">
        <v>378</v>
      </c>
      <c r="AH7" s="86"/>
      <c r="AI7" s="92" t="s">
        <v>372</v>
      </c>
      <c r="AJ7" s="86" t="b">
        <v>0</v>
      </c>
      <c r="AK7" s="86">
        <v>3</v>
      </c>
      <c r="AL7" s="92" t="s">
        <v>353</v>
      </c>
      <c r="AM7" s="86" t="s">
        <v>383</v>
      </c>
      <c r="AN7" s="86" t="b">
        <v>0</v>
      </c>
      <c r="AO7" s="92" t="s">
        <v>353</v>
      </c>
      <c r="AP7" s="86" t="s">
        <v>176</v>
      </c>
      <c r="AQ7" s="86">
        <v>0</v>
      </c>
      <c r="AR7" s="86">
        <v>0</v>
      </c>
      <c r="AS7" s="86"/>
      <c r="AT7" s="86"/>
      <c r="AU7" s="86"/>
      <c r="AV7" s="86"/>
      <c r="AW7" s="86"/>
      <c r="AX7" s="86"/>
      <c r="AY7" s="86"/>
      <c r="AZ7" s="86"/>
      <c r="BA7">
        <v>1</v>
      </c>
      <c r="BB7" s="85" t="str">
        <f>REPLACE(INDEX(GroupVertices[Group],MATCH(Edges24[[#This Row],[Vertex 1]],GroupVertices[Vertex],0)),1,1,"")</f>
        <v>2</v>
      </c>
      <c r="BC7" s="85" t="str">
        <f>REPLACE(INDEX(GroupVertices[Group],MATCH(Edges24[[#This Row],[Vertex 2]],GroupVertices[Vertex],0)),1,1,"")</f>
        <v>2</v>
      </c>
      <c r="BD7" s="51">
        <v>2</v>
      </c>
      <c r="BE7" s="52">
        <v>8.695652173913043</v>
      </c>
      <c r="BF7" s="51">
        <v>0</v>
      </c>
      <c r="BG7" s="52">
        <v>0</v>
      </c>
      <c r="BH7" s="51">
        <v>0</v>
      </c>
      <c r="BI7" s="52">
        <v>0</v>
      </c>
      <c r="BJ7" s="51">
        <v>21</v>
      </c>
      <c r="BK7" s="52">
        <v>91.30434782608695</v>
      </c>
      <c r="BL7" s="51">
        <v>23</v>
      </c>
    </row>
    <row r="8" spans="1:64" ht="15">
      <c r="A8" s="84" t="s">
        <v>217</v>
      </c>
      <c r="B8" s="84" t="s">
        <v>218</v>
      </c>
      <c r="C8" s="53"/>
      <c r="D8" s="54"/>
      <c r="E8" s="65"/>
      <c r="F8" s="55"/>
      <c r="G8" s="53"/>
      <c r="H8" s="57"/>
      <c r="I8" s="56"/>
      <c r="J8" s="56"/>
      <c r="K8" s="36" t="s">
        <v>66</v>
      </c>
      <c r="L8" s="83">
        <v>14</v>
      </c>
      <c r="M8" s="83"/>
      <c r="N8" s="63"/>
      <c r="O8" s="86" t="s">
        <v>233</v>
      </c>
      <c r="P8" s="88">
        <v>43572.71192129629</v>
      </c>
      <c r="Q8" s="86" t="s">
        <v>238</v>
      </c>
      <c r="R8" s="89" t="s">
        <v>260</v>
      </c>
      <c r="S8" s="86" t="s">
        <v>273</v>
      </c>
      <c r="T8" s="86" t="s">
        <v>284</v>
      </c>
      <c r="U8" s="86" t="s">
        <v>299</v>
      </c>
      <c r="V8" s="86" t="s">
        <v>299</v>
      </c>
      <c r="W8" s="88">
        <v>43572.71192129629</v>
      </c>
      <c r="X8" s="89" t="s">
        <v>321</v>
      </c>
      <c r="Y8" s="86"/>
      <c r="Z8" s="86"/>
      <c r="AA8" s="92" t="s">
        <v>349</v>
      </c>
      <c r="AB8" s="86"/>
      <c r="AC8" s="86" t="b">
        <v>0</v>
      </c>
      <c r="AD8" s="86">
        <v>1</v>
      </c>
      <c r="AE8" s="92" t="s">
        <v>372</v>
      </c>
      <c r="AF8" s="86" t="b">
        <v>0</v>
      </c>
      <c r="AG8" s="86" t="s">
        <v>378</v>
      </c>
      <c r="AH8" s="86"/>
      <c r="AI8" s="92" t="s">
        <v>372</v>
      </c>
      <c r="AJ8" s="86" t="b">
        <v>0</v>
      </c>
      <c r="AK8" s="86">
        <v>1</v>
      </c>
      <c r="AL8" s="92" t="s">
        <v>372</v>
      </c>
      <c r="AM8" s="86" t="s">
        <v>384</v>
      </c>
      <c r="AN8" s="86" t="b">
        <v>0</v>
      </c>
      <c r="AO8" s="92" t="s">
        <v>349</v>
      </c>
      <c r="AP8" s="86" t="s">
        <v>176</v>
      </c>
      <c r="AQ8" s="86">
        <v>0</v>
      </c>
      <c r="AR8" s="86">
        <v>0</v>
      </c>
      <c r="AS8" s="86"/>
      <c r="AT8" s="86"/>
      <c r="AU8" s="86"/>
      <c r="AV8" s="86"/>
      <c r="AW8" s="86"/>
      <c r="AX8" s="86"/>
      <c r="AY8" s="86"/>
      <c r="AZ8" s="86"/>
      <c r="BA8">
        <v>1</v>
      </c>
      <c r="BB8" s="85" t="str">
        <f>REPLACE(INDEX(GroupVertices[Group],MATCH(Edges24[[#This Row],[Vertex 1]],GroupVertices[Vertex],0)),1,1,"")</f>
        <v>2</v>
      </c>
      <c r="BC8" s="85" t="str">
        <f>REPLACE(INDEX(GroupVertices[Group],MATCH(Edges24[[#This Row],[Vertex 2]],GroupVertices[Vertex],0)),1,1,"")</f>
        <v>2</v>
      </c>
      <c r="BD8" s="51"/>
      <c r="BE8" s="52"/>
      <c r="BF8" s="51"/>
      <c r="BG8" s="52"/>
      <c r="BH8" s="51"/>
      <c r="BI8" s="52"/>
      <c r="BJ8" s="51"/>
      <c r="BK8" s="52"/>
      <c r="BL8" s="51"/>
    </row>
    <row r="9" spans="1:64" ht="15">
      <c r="A9" s="84" t="s">
        <v>218</v>
      </c>
      <c r="B9" s="84" t="s">
        <v>217</v>
      </c>
      <c r="C9" s="53"/>
      <c r="D9" s="54"/>
      <c r="E9" s="65"/>
      <c r="F9" s="55"/>
      <c r="G9" s="53"/>
      <c r="H9" s="57"/>
      <c r="I9" s="56"/>
      <c r="J9" s="56"/>
      <c r="K9" s="36" t="s">
        <v>66</v>
      </c>
      <c r="L9" s="83">
        <v>20</v>
      </c>
      <c r="M9" s="83"/>
      <c r="N9" s="63"/>
      <c r="O9" s="86" t="s">
        <v>233</v>
      </c>
      <c r="P9" s="88">
        <v>43572.715578703705</v>
      </c>
      <c r="Q9" s="86" t="s">
        <v>239</v>
      </c>
      <c r="R9" s="86"/>
      <c r="S9" s="86"/>
      <c r="T9" s="86" t="s">
        <v>283</v>
      </c>
      <c r="U9" s="86"/>
      <c r="V9" s="89" t="s">
        <v>312</v>
      </c>
      <c r="W9" s="88">
        <v>43572.715578703705</v>
      </c>
      <c r="X9" s="89" t="s">
        <v>322</v>
      </c>
      <c r="Y9" s="86"/>
      <c r="Z9" s="86"/>
      <c r="AA9" s="92" t="s">
        <v>350</v>
      </c>
      <c r="AB9" s="86"/>
      <c r="AC9" s="86" t="b">
        <v>0</v>
      </c>
      <c r="AD9" s="86">
        <v>0</v>
      </c>
      <c r="AE9" s="92" t="s">
        <v>372</v>
      </c>
      <c r="AF9" s="86" t="b">
        <v>0</v>
      </c>
      <c r="AG9" s="86" t="s">
        <v>378</v>
      </c>
      <c r="AH9" s="86"/>
      <c r="AI9" s="92" t="s">
        <v>372</v>
      </c>
      <c r="AJ9" s="86" t="b">
        <v>0</v>
      </c>
      <c r="AK9" s="86">
        <v>1</v>
      </c>
      <c r="AL9" s="92" t="s">
        <v>349</v>
      </c>
      <c r="AM9" s="86" t="s">
        <v>382</v>
      </c>
      <c r="AN9" s="86" t="b">
        <v>0</v>
      </c>
      <c r="AO9" s="92" t="s">
        <v>349</v>
      </c>
      <c r="AP9" s="86" t="s">
        <v>176</v>
      </c>
      <c r="AQ9" s="86">
        <v>0</v>
      </c>
      <c r="AR9" s="86">
        <v>0</v>
      </c>
      <c r="AS9" s="86"/>
      <c r="AT9" s="86"/>
      <c r="AU9" s="86"/>
      <c r="AV9" s="86"/>
      <c r="AW9" s="86"/>
      <c r="AX9" s="86"/>
      <c r="AY9" s="86"/>
      <c r="AZ9" s="86"/>
      <c r="BA9">
        <v>1</v>
      </c>
      <c r="BB9" s="85" t="str">
        <f>REPLACE(INDEX(GroupVertices[Group],MATCH(Edges24[[#This Row],[Vertex 1]],GroupVertices[Vertex],0)),1,1,"")</f>
        <v>2</v>
      </c>
      <c r="BC9" s="85" t="str">
        <f>REPLACE(INDEX(GroupVertices[Group],MATCH(Edges24[[#This Row],[Vertex 2]],GroupVertices[Vertex],0)),1,1,"")</f>
        <v>2</v>
      </c>
      <c r="BD9" s="51"/>
      <c r="BE9" s="52"/>
      <c r="BF9" s="51"/>
      <c r="BG9" s="52"/>
      <c r="BH9" s="51"/>
      <c r="BI9" s="52"/>
      <c r="BJ9" s="51"/>
      <c r="BK9" s="52"/>
      <c r="BL9" s="51"/>
    </row>
    <row r="10" spans="1:64" ht="15">
      <c r="A10" s="84" t="s">
        <v>219</v>
      </c>
      <c r="B10" s="84" t="s">
        <v>224</v>
      </c>
      <c r="C10" s="53"/>
      <c r="D10" s="54"/>
      <c r="E10" s="65"/>
      <c r="F10" s="55"/>
      <c r="G10" s="53"/>
      <c r="H10" s="57"/>
      <c r="I10" s="56"/>
      <c r="J10" s="56"/>
      <c r="K10" s="36" t="s">
        <v>65</v>
      </c>
      <c r="L10" s="83">
        <v>21</v>
      </c>
      <c r="M10" s="83"/>
      <c r="N10" s="63"/>
      <c r="O10" s="86" t="s">
        <v>233</v>
      </c>
      <c r="P10" s="88">
        <v>43572.83261574074</v>
      </c>
      <c r="Q10" s="86" t="s">
        <v>237</v>
      </c>
      <c r="R10" s="86"/>
      <c r="S10" s="86"/>
      <c r="T10" s="86" t="s">
        <v>283</v>
      </c>
      <c r="U10" s="86"/>
      <c r="V10" s="89" t="s">
        <v>313</v>
      </c>
      <c r="W10" s="88">
        <v>43572.83261574074</v>
      </c>
      <c r="X10" s="89" t="s">
        <v>323</v>
      </c>
      <c r="Y10" s="86"/>
      <c r="Z10" s="86"/>
      <c r="AA10" s="92" t="s">
        <v>351</v>
      </c>
      <c r="AB10" s="86"/>
      <c r="AC10" s="86" t="b">
        <v>0</v>
      </c>
      <c r="AD10" s="86">
        <v>0</v>
      </c>
      <c r="AE10" s="92" t="s">
        <v>372</v>
      </c>
      <c r="AF10" s="86" t="b">
        <v>0</v>
      </c>
      <c r="AG10" s="86" t="s">
        <v>378</v>
      </c>
      <c r="AH10" s="86"/>
      <c r="AI10" s="92" t="s">
        <v>372</v>
      </c>
      <c r="AJ10" s="86" t="b">
        <v>0</v>
      </c>
      <c r="AK10" s="86">
        <v>3</v>
      </c>
      <c r="AL10" s="92" t="s">
        <v>353</v>
      </c>
      <c r="AM10" s="86" t="s">
        <v>385</v>
      </c>
      <c r="AN10" s="86" t="b">
        <v>0</v>
      </c>
      <c r="AO10" s="92" t="s">
        <v>353</v>
      </c>
      <c r="AP10" s="86" t="s">
        <v>176</v>
      </c>
      <c r="AQ10" s="86">
        <v>0</v>
      </c>
      <c r="AR10" s="86">
        <v>0</v>
      </c>
      <c r="AS10" s="86"/>
      <c r="AT10" s="86"/>
      <c r="AU10" s="86"/>
      <c r="AV10" s="86"/>
      <c r="AW10" s="86"/>
      <c r="AX10" s="86"/>
      <c r="AY10" s="86"/>
      <c r="AZ10" s="86"/>
      <c r="BA10">
        <v>1</v>
      </c>
      <c r="BB10" s="85" t="str">
        <f>REPLACE(INDEX(GroupVertices[Group],MATCH(Edges24[[#This Row],[Vertex 1]],GroupVertices[Vertex],0)),1,1,"")</f>
        <v>2</v>
      </c>
      <c r="BC10" s="85" t="str">
        <f>REPLACE(INDEX(GroupVertices[Group],MATCH(Edges24[[#This Row],[Vertex 2]],GroupVertices[Vertex],0)),1,1,"")</f>
        <v>2</v>
      </c>
      <c r="BD10" s="51"/>
      <c r="BE10" s="52"/>
      <c r="BF10" s="51"/>
      <c r="BG10" s="52"/>
      <c r="BH10" s="51"/>
      <c r="BI10" s="52"/>
      <c r="BJ10" s="51"/>
      <c r="BK10" s="52"/>
      <c r="BL10" s="51"/>
    </row>
    <row r="11" spans="1:64" ht="15">
      <c r="A11" s="84" t="s">
        <v>218</v>
      </c>
      <c r="B11" s="84" t="s">
        <v>224</v>
      </c>
      <c r="C11" s="53"/>
      <c r="D11" s="54"/>
      <c r="E11" s="65"/>
      <c r="F11" s="55"/>
      <c r="G11" s="53"/>
      <c r="H11" s="57"/>
      <c r="I11" s="56"/>
      <c r="J11" s="56"/>
      <c r="K11" s="36" t="s">
        <v>65</v>
      </c>
      <c r="L11" s="83">
        <v>23</v>
      </c>
      <c r="M11" s="83"/>
      <c r="N11" s="63"/>
      <c r="O11" s="86" t="s">
        <v>233</v>
      </c>
      <c r="P11" s="88">
        <v>43572.672581018516</v>
      </c>
      <c r="Q11" s="86" t="s">
        <v>237</v>
      </c>
      <c r="R11" s="86"/>
      <c r="S11" s="86"/>
      <c r="T11" s="86" t="s">
        <v>283</v>
      </c>
      <c r="U11" s="86"/>
      <c r="V11" s="89" t="s">
        <v>312</v>
      </c>
      <c r="W11" s="88">
        <v>43572.672581018516</v>
      </c>
      <c r="X11" s="89" t="s">
        <v>324</v>
      </c>
      <c r="Y11" s="86"/>
      <c r="Z11" s="86"/>
      <c r="AA11" s="92" t="s">
        <v>352</v>
      </c>
      <c r="AB11" s="86"/>
      <c r="AC11" s="86" t="b">
        <v>0</v>
      </c>
      <c r="AD11" s="86">
        <v>0</v>
      </c>
      <c r="AE11" s="92" t="s">
        <v>372</v>
      </c>
      <c r="AF11" s="86" t="b">
        <v>0</v>
      </c>
      <c r="AG11" s="86" t="s">
        <v>378</v>
      </c>
      <c r="AH11" s="86"/>
      <c r="AI11" s="92" t="s">
        <v>372</v>
      </c>
      <c r="AJ11" s="86" t="b">
        <v>0</v>
      </c>
      <c r="AK11" s="86">
        <v>3</v>
      </c>
      <c r="AL11" s="92" t="s">
        <v>353</v>
      </c>
      <c r="AM11" s="86" t="s">
        <v>382</v>
      </c>
      <c r="AN11" s="86" t="b">
        <v>0</v>
      </c>
      <c r="AO11" s="92" t="s">
        <v>353</v>
      </c>
      <c r="AP11" s="86" t="s">
        <v>176</v>
      </c>
      <c r="AQ11" s="86">
        <v>0</v>
      </c>
      <c r="AR11" s="86">
        <v>0</v>
      </c>
      <c r="AS11" s="86"/>
      <c r="AT11" s="86"/>
      <c r="AU11" s="86"/>
      <c r="AV11" s="86"/>
      <c r="AW11" s="86"/>
      <c r="AX11" s="86"/>
      <c r="AY11" s="86"/>
      <c r="AZ11" s="86"/>
      <c r="BA11">
        <v>2</v>
      </c>
      <c r="BB11" s="85" t="str">
        <f>REPLACE(INDEX(GroupVertices[Group],MATCH(Edges24[[#This Row],[Vertex 1]],GroupVertices[Vertex],0)),1,1,"")</f>
        <v>2</v>
      </c>
      <c r="BC11" s="85" t="str">
        <f>REPLACE(INDEX(GroupVertices[Group],MATCH(Edges24[[#This Row],[Vertex 2]],GroupVertices[Vertex],0)),1,1,"")</f>
        <v>2</v>
      </c>
      <c r="BD11" s="51"/>
      <c r="BE11" s="52"/>
      <c r="BF11" s="51"/>
      <c r="BG11" s="52"/>
      <c r="BH11" s="51"/>
      <c r="BI11" s="52"/>
      <c r="BJ11" s="51"/>
      <c r="BK11" s="52"/>
      <c r="BL11" s="51"/>
    </row>
    <row r="12" spans="1:64" ht="15">
      <c r="A12" s="84" t="s">
        <v>220</v>
      </c>
      <c r="B12" s="84" t="s">
        <v>218</v>
      </c>
      <c r="C12" s="53"/>
      <c r="D12" s="54"/>
      <c r="E12" s="65"/>
      <c r="F12" s="55"/>
      <c r="G12" s="53"/>
      <c r="H12" s="57"/>
      <c r="I12" s="56"/>
      <c r="J12" s="56"/>
      <c r="K12" s="36" t="s">
        <v>66</v>
      </c>
      <c r="L12" s="83">
        <v>27</v>
      </c>
      <c r="M12" s="83"/>
      <c r="N12" s="63"/>
      <c r="O12" s="86" t="s">
        <v>233</v>
      </c>
      <c r="P12" s="88">
        <v>43572.66762731481</v>
      </c>
      <c r="Q12" s="86" t="s">
        <v>240</v>
      </c>
      <c r="R12" s="89" t="s">
        <v>260</v>
      </c>
      <c r="S12" s="86" t="s">
        <v>273</v>
      </c>
      <c r="T12" s="86" t="s">
        <v>283</v>
      </c>
      <c r="U12" s="89" t="s">
        <v>300</v>
      </c>
      <c r="V12" s="89" t="s">
        <v>300</v>
      </c>
      <c r="W12" s="88">
        <v>43572.66762731481</v>
      </c>
      <c r="X12" s="89" t="s">
        <v>325</v>
      </c>
      <c r="Y12" s="86"/>
      <c r="Z12" s="86"/>
      <c r="AA12" s="92" t="s">
        <v>353</v>
      </c>
      <c r="AB12" s="86"/>
      <c r="AC12" s="86" t="b">
        <v>0</v>
      </c>
      <c r="AD12" s="86">
        <v>6</v>
      </c>
      <c r="AE12" s="92" t="s">
        <v>372</v>
      </c>
      <c r="AF12" s="86" t="b">
        <v>0</v>
      </c>
      <c r="AG12" s="86" t="s">
        <v>378</v>
      </c>
      <c r="AH12" s="86"/>
      <c r="AI12" s="92" t="s">
        <v>372</v>
      </c>
      <c r="AJ12" s="86" t="b">
        <v>0</v>
      </c>
      <c r="AK12" s="86">
        <v>3</v>
      </c>
      <c r="AL12" s="92" t="s">
        <v>372</v>
      </c>
      <c r="AM12" s="86" t="s">
        <v>384</v>
      </c>
      <c r="AN12" s="86" t="b">
        <v>0</v>
      </c>
      <c r="AO12" s="92" t="s">
        <v>353</v>
      </c>
      <c r="AP12" s="86" t="s">
        <v>176</v>
      </c>
      <c r="AQ12" s="86">
        <v>0</v>
      </c>
      <c r="AR12" s="86">
        <v>0</v>
      </c>
      <c r="AS12" s="86"/>
      <c r="AT12" s="86"/>
      <c r="AU12" s="86"/>
      <c r="AV12" s="86"/>
      <c r="AW12" s="86"/>
      <c r="AX12" s="86"/>
      <c r="AY12" s="86"/>
      <c r="AZ12" s="86"/>
      <c r="BA12">
        <v>1</v>
      </c>
      <c r="BB12" s="85" t="str">
        <f>REPLACE(INDEX(GroupVertices[Group],MATCH(Edges24[[#This Row],[Vertex 1]],GroupVertices[Vertex],0)),1,1,"")</f>
        <v>2</v>
      </c>
      <c r="BC12" s="85" t="str">
        <f>REPLACE(INDEX(GroupVertices[Group],MATCH(Edges24[[#This Row],[Vertex 2]],GroupVertices[Vertex],0)),1,1,"")</f>
        <v>2</v>
      </c>
      <c r="BD12" s="51"/>
      <c r="BE12" s="52"/>
      <c r="BF12" s="51"/>
      <c r="BG12" s="52"/>
      <c r="BH12" s="51"/>
      <c r="BI12" s="52"/>
      <c r="BJ12" s="51"/>
      <c r="BK12" s="52"/>
      <c r="BL12" s="51"/>
    </row>
    <row r="13" spans="1:64" ht="15">
      <c r="A13" s="84" t="s">
        <v>221</v>
      </c>
      <c r="B13" s="84" t="s">
        <v>227</v>
      </c>
      <c r="C13" s="53"/>
      <c r="D13" s="54"/>
      <c r="E13" s="65"/>
      <c r="F13" s="55"/>
      <c r="G13" s="53"/>
      <c r="H13" s="57"/>
      <c r="I13" s="56"/>
      <c r="J13" s="56"/>
      <c r="K13" s="36" t="s">
        <v>65</v>
      </c>
      <c r="L13" s="83">
        <v>31</v>
      </c>
      <c r="M13" s="83"/>
      <c r="N13" s="63"/>
      <c r="O13" s="86" t="s">
        <v>233</v>
      </c>
      <c r="P13" s="88">
        <v>43553.70153935185</v>
      </c>
      <c r="Q13" s="86" t="s">
        <v>241</v>
      </c>
      <c r="R13" s="89" t="s">
        <v>261</v>
      </c>
      <c r="S13" s="86" t="s">
        <v>274</v>
      </c>
      <c r="T13" s="86" t="s">
        <v>285</v>
      </c>
      <c r="U13" s="89" t="s">
        <v>301</v>
      </c>
      <c r="V13" s="89" t="s">
        <v>301</v>
      </c>
      <c r="W13" s="88">
        <v>43553.70153935185</v>
      </c>
      <c r="X13" s="89" t="s">
        <v>326</v>
      </c>
      <c r="Y13" s="86"/>
      <c r="Z13" s="86"/>
      <c r="AA13" s="92" t="s">
        <v>354</v>
      </c>
      <c r="AB13" s="86"/>
      <c r="AC13" s="86" t="b">
        <v>0</v>
      </c>
      <c r="AD13" s="86">
        <v>3</v>
      </c>
      <c r="AE13" s="92" t="s">
        <v>372</v>
      </c>
      <c r="AF13" s="86" t="b">
        <v>0</v>
      </c>
      <c r="AG13" s="86" t="s">
        <v>378</v>
      </c>
      <c r="AH13" s="86"/>
      <c r="AI13" s="92" t="s">
        <v>372</v>
      </c>
      <c r="AJ13" s="86" t="b">
        <v>0</v>
      </c>
      <c r="AK13" s="86">
        <v>0</v>
      </c>
      <c r="AL13" s="92" t="s">
        <v>372</v>
      </c>
      <c r="AM13" s="86" t="s">
        <v>384</v>
      </c>
      <c r="AN13" s="86" t="b">
        <v>0</v>
      </c>
      <c r="AO13" s="92" t="s">
        <v>354</v>
      </c>
      <c r="AP13" s="86" t="s">
        <v>176</v>
      </c>
      <c r="AQ13" s="86">
        <v>0</v>
      </c>
      <c r="AR13" s="86">
        <v>0</v>
      </c>
      <c r="AS13" s="86"/>
      <c r="AT13" s="86"/>
      <c r="AU13" s="86"/>
      <c r="AV13" s="86"/>
      <c r="AW13" s="86"/>
      <c r="AX13" s="86"/>
      <c r="AY13" s="86"/>
      <c r="AZ13" s="86"/>
      <c r="BA13">
        <v>1</v>
      </c>
      <c r="BB13" s="85" t="str">
        <f>REPLACE(INDEX(GroupVertices[Group],MATCH(Edges24[[#This Row],[Vertex 1]],GroupVertices[Vertex],0)),1,1,"")</f>
        <v>1</v>
      </c>
      <c r="BC13" s="85" t="str">
        <f>REPLACE(INDEX(GroupVertices[Group],MATCH(Edges24[[#This Row],[Vertex 2]],GroupVertices[Vertex],0)),1,1,"")</f>
        <v>1</v>
      </c>
      <c r="BD13" s="51">
        <v>1</v>
      </c>
      <c r="BE13" s="52">
        <v>4.761904761904762</v>
      </c>
      <c r="BF13" s="51">
        <v>0</v>
      </c>
      <c r="BG13" s="52">
        <v>0</v>
      </c>
      <c r="BH13" s="51">
        <v>0</v>
      </c>
      <c r="BI13" s="52">
        <v>0</v>
      </c>
      <c r="BJ13" s="51">
        <v>20</v>
      </c>
      <c r="BK13" s="52">
        <v>95.23809523809524</v>
      </c>
      <c r="BL13" s="51">
        <v>21</v>
      </c>
    </row>
    <row r="14" spans="1:64" ht="15">
      <c r="A14" s="84" t="s">
        <v>221</v>
      </c>
      <c r="B14" s="84" t="s">
        <v>228</v>
      </c>
      <c r="C14" s="53"/>
      <c r="D14" s="54"/>
      <c r="E14" s="65"/>
      <c r="F14" s="55"/>
      <c r="G14" s="53"/>
      <c r="H14" s="57"/>
      <c r="I14" s="56"/>
      <c r="J14" s="56"/>
      <c r="K14" s="36" t="s">
        <v>65</v>
      </c>
      <c r="L14" s="83">
        <v>32</v>
      </c>
      <c r="M14" s="83"/>
      <c r="N14" s="63"/>
      <c r="O14" s="86" t="s">
        <v>234</v>
      </c>
      <c r="P14" s="88">
        <v>43558.8403587963</v>
      </c>
      <c r="Q14" s="86" t="s">
        <v>242</v>
      </c>
      <c r="R14" s="89" t="s">
        <v>262</v>
      </c>
      <c r="S14" s="86" t="s">
        <v>275</v>
      </c>
      <c r="T14" s="86"/>
      <c r="U14" s="86"/>
      <c r="V14" s="89" t="s">
        <v>314</v>
      </c>
      <c r="W14" s="88">
        <v>43558.8403587963</v>
      </c>
      <c r="X14" s="89" t="s">
        <v>327</v>
      </c>
      <c r="Y14" s="86"/>
      <c r="Z14" s="86"/>
      <c r="AA14" s="92" t="s">
        <v>355</v>
      </c>
      <c r="AB14" s="86"/>
      <c r="AC14" s="86" t="b">
        <v>0</v>
      </c>
      <c r="AD14" s="86">
        <v>0</v>
      </c>
      <c r="AE14" s="92" t="s">
        <v>373</v>
      </c>
      <c r="AF14" s="86" t="b">
        <v>0</v>
      </c>
      <c r="AG14" s="86" t="s">
        <v>378</v>
      </c>
      <c r="AH14" s="86"/>
      <c r="AI14" s="92" t="s">
        <v>372</v>
      </c>
      <c r="AJ14" s="86" t="b">
        <v>0</v>
      </c>
      <c r="AK14" s="86">
        <v>0</v>
      </c>
      <c r="AL14" s="92" t="s">
        <v>372</v>
      </c>
      <c r="AM14" s="86" t="s">
        <v>384</v>
      </c>
      <c r="AN14" s="86" t="b">
        <v>0</v>
      </c>
      <c r="AO14" s="92" t="s">
        <v>355</v>
      </c>
      <c r="AP14" s="86" t="s">
        <v>176</v>
      </c>
      <c r="AQ14" s="86">
        <v>0</v>
      </c>
      <c r="AR14" s="86">
        <v>0</v>
      </c>
      <c r="AS14" s="86"/>
      <c r="AT14" s="86"/>
      <c r="AU14" s="86"/>
      <c r="AV14" s="86"/>
      <c r="AW14" s="86"/>
      <c r="AX14" s="86"/>
      <c r="AY14" s="86"/>
      <c r="AZ14" s="86"/>
      <c r="BA14">
        <v>1</v>
      </c>
      <c r="BB14" s="85" t="str">
        <f>REPLACE(INDEX(GroupVertices[Group],MATCH(Edges24[[#This Row],[Vertex 1]],GroupVertices[Vertex],0)),1,1,"")</f>
        <v>1</v>
      </c>
      <c r="BC14" s="85" t="str">
        <f>REPLACE(INDEX(GroupVertices[Group],MATCH(Edges24[[#This Row],[Vertex 2]],GroupVertices[Vertex],0)),1,1,"")</f>
        <v>1</v>
      </c>
      <c r="BD14" s="51">
        <v>1</v>
      </c>
      <c r="BE14" s="52">
        <v>2.6315789473684212</v>
      </c>
      <c r="BF14" s="51">
        <v>0</v>
      </c>
      <c r="BG14" s="52">
        <v>0</v>
      </c>
      <c r="BH14" s="51">
        <v>0</v>
      </c>
      <c r="BI14" s="52">
        <v>0</v>
      </c>
      <c r="BJ14" s="51">
        <v>37</v>
      </c>
      <c r="BK14" s="52">
        <v>97.36842105263158</v>
      </c>
      <c r="BL14" s="51">
        <v>38</v>
      </c>
    </row>
    <row r="15" spans="1:64" ht="15">
      <c r="A15" s="84" t="s">
        <v>221</v>
      </c>
      <c r="B15" s="84" t="s">
        <v>229</v>
      </c>
      <c r="C15" s="53"/>
      <c r="D15" s="54"/>
      <c r="E15" s="65"/>
      <c r="F15" s="55"/>
      <c r="G15" s="53"/>
      <c r="H15" s="57"/>
      <c r="I15" s="56"/>
      <c r="J15" s="56"/>
      <c r="K15" s="36" t="s">
        <v>65</v>
      </c>
      <c r="L15" s="83">
        <v>33</v>
      </c>
      <c r="M15" s="83"/>
      <c r="N15" s="63"/>
      <c r="O15" s="86" t="s">
        <v>234</v>
      </c>
      <c r="P15" s="88">
        <v>43564.76405092593</v>
      </c>
      <c r="Q15" s="86" t="s">
        <v>243</v>
      </c>
      <c r="R15" s="89" t="s">
        <v>263</v>
      </c>
      <c r="S15" s="86" t="s">
        <v>276</v>
      </c>
      <c r="T15" s="86" t="s">
        <v>286</v>
      </c>
      <c r="U15" s="86"/>
      <c r="V15" s="89" t="s">
        <v>314</v>
      </c>
      <c r="W15" s="88">
        <v>43564.76405092593</v>
      </c>
      <c r="X15" s="89" t="s">
        <v>328</v>
      </c>
      <c r="Y15" s="86"/>
      <c r="Z15" s="86"/>
      <c r="AA15" s="92" t="s">
        <v>356</v>
      </c>
      <c r="AB15" s="86"/>
      <c r="AC15" s="86" t="b">
        <v>0</v>
      </c>
      <c r="AD15" s="86">
        <v>0</v>
      </c>
      <c r="AE15" s="92" t="s">
        <v>374</v>
      </c>
      <c r="AF15" s="86" t="b">
        <v>0</v>
      </c>
      <c r="AG15" s="86" t="s">
        <v>378</v>
      </c>
      <c r="AH15" s="86"/>
      <c r="AI15" s="92" t="s">
        <v>372</v>
      </c>
      <c r="AJ15" s="86" t="b">
        <v>0</v>
      </c>
      <c r="AK15" s="86">
        <v>0</v>
      </c>
      <c r="AL15" s="92" t="s">
        <v>372</v>
      </c>
      <c r="AM15" s="86" t="s">
        <v>384</v>
      </c>
      <c r="AN15" s="86" t="b">
        <v>0</v>
      </c>
      <c r="AO15" s="92" t="s">
        <v>356</v>
      </c>
      <c r="AP15" s="86" t="s">
        <v>176</v>
      </c>
      <c r="AQ15" s="86">
        <v>0</v>
      </c>
      <c r="AR15" s="86">
        <v>0</v>
      </c>
      <c r="AS15" s="86"/>
      <c r="AT15" s="86"/>
      <c r="AU15" s="86"/>
      <c r="AV15" s="86"/>
      <c r="AW15" s="86"/>
      <c r="AX15" s="86"/>
      <c r="AY15" s="86"/>
      <c r="AZ15" s="86"/>
      <c r="BA15">
        <v>1</v>
      </c>
      <c r="BB15" s="85" t="str">
        <f>REPLACE(INDEX(GroupVertices[Group],MATCH(Edges24[[#This Row],[Vertex 1]],GroupVertices[Vertex],0)),1,1,"")</f>
        <v>1</v>
      </c>
      <c r="BC15" s="85" t="str">
        <f>REPLACE(INDEX(GroupVertices[Group],MATCH(Edges24[[#This Row],[Vertex 2]],GroupVertices[Vertex],0)),1,1,"")</f>
        <v>1</v>
      </c>
      <c r="BD15" s="51">
        <v>1</v>
      </c>
      <c r="BE15" s="52">
        <v>2.7027027027027026</v>
      </c>
      <c r="BF15" s="51">
        <v>0</v>
      </c>
      <c r="BG15" s="52">
        <v>0</v>
      </c>
      <c r="BH15" s="51">
        <v>0</v>
      </c>
      <c r="BI15" s="52">
        <v>0</v>
      </c>
      <c r="BJ15" s="51">
        <v>36</v>
      </c>
      <c r="BK15" s="52">
        <v>97.29729729729729</v>
      </c>
      <c r="BL15" s="51">
        <v>37</v>
      </c>
    </row>
    <row r="16" spans="1:64" ht="15">
      <c r="A16" s="84" t="s">
        <v>220</v>
      </c>
      <c r="B16" s="84" t="s">
        <v>223</v>
      </c>
      <c r="C16" s="53"/>
      <c r="D16" s="54"/>
      <c r="E16" s="65"/>
      <c r="F16" s="55"/>
      <c r="G16" s="53"/>
      <c r="H16" s="57"/>
      <c r="I16" s="56"/>
      <c r="J16" s="56"/>
      <c r="K16" s="36" t="s">
        <v>65</v>
      </c>
      <c r="L16" s="83">
        <v>34</v>
      </c>
      <c r="M16" s="83"/>
      <c r="N16" s="63"/>
      <c r="O16" s="86" t="s">
        <v>233</v>
      </c>
      <c r="P16" s="88">
        <v>43552.78145833333</v>
      </c>
      <c r="Q16" s="86" t="s">
        <v>244</v>
      </c>
      <c r="R16" s="89" t="s">
        <v>259</v>
      </c>
      <c r="S16" s="86" t="s">
        <v>272</v>
      </c>
      <c r="T16" s="86" t="s">
        <v>287</v>
      </c>
      <c r="U16" s="86"/>
      <c r="V16" s="89" t="s">
        <v>315</v>
      </c>
      <c r="W16" s="88">
        <v>43552.78145833333</v>
      </c>
      <c r="X16" s="89" t="s">
        <v>329</v>
      </c>
      <c r="Y16" s="86"/>
      <c r="Z16" s="86"/>
      <c r="AA16" s="92" t="s">
        <v>357</v>
      </c>
      <c r="AB16" s="86"/>
      <c r="AC16" s="86" t="b">
        <v>0</v>
      </c>
      <c r="AD16" s="86">
        <v>2</v>
      </c>
      <c r="AE16" s="92" t="s">
        <v>372</v>
      </c>
      <c r="AF16" s="86" t="b">
        <v>0</v>
      </c>
      <c r="AG16" s="86" t="s">
        <v>378</v>
      </c>
      <c r="AH16" s="86"/>
      <c r="AI16" s="92" t="s">
        <v>372</v>
      </c>
      <c r="AJ16" s="86" t="b">
        <v>0</v>
      </c>
      <c r="AK16" s="86">
        <v>0</v>
      </c>
      <c r="AL16" s="92" t="s">
        <v>372</v>
      </c>
      <c r="AM16" s="86" t="s">
        <v>384</v>
      </c>
      <c r="AN16" s="86" t="b">
        <v>0</v>
      </c>
      <c r="AO16" s="92" t="s">
        <v>357</v>
      </c>
      <c r="AP16" s="86" t="s">
        <v>176</v>
      </c>
      <c r="AQ16" s="86">
        <v>0</v>
      </c>
      <c r="AR16" s="86">
        <v>0</v>
      </c>
      <c r="AS16" s="86"/>
      <c r="AT16" s="86"/>
      <c r="AU16" s="86"/>
      <c r="AV16" s="86"/>
      <c r="AW16" s="86"/>
      <c r="AX16" s="86"/>
      <c r="AY16" s="86"/>
      <c r="AZ16" s="86"/>
      <c r="BA16">
        <v>1</v>
      </c>
      <c r="BB16" s="85" t="str">
        <f>REPLACE(INDEX(GroupVertices[Group],MATCH(Edges24[[#This Row],[Vertex 1]],GroupVertices[Vertex],0)),1,1,"")</f>
        <v>2</v>
      </c>
      <c r="BC16" s="85" t="str">
        <f>REPLACE(INDEX(GroupVertices[Group],MATCH(Edges24[[#This Row],[Vertex 2]],GroupVertices[Vertex],0)),1,1,"")</f>
        <v>1</v>
      </c>
      <c r="BD16" s="51">
        <v>3</v>
      </c>
      <c r="BE16" s="52">
        <v>9.375</v>
      </c>
      <c r="BF16" s="51">
        <v>0</v>
      </c>
      <c r="BG16" s="52">
        <v>0</v>
      </c>
      <c r="BH16" s="51">
        <v>0</v>
      </c>
      <c r="BI16" s="52">
        <v>0</v>
      </c>
      <c r="BJ16" s="51">
        <v>29</v>
      </c>
      <c r="BK16" s="52">
        <v>90.625</v>
      </c>
      <c r="BL16" s="51">
        <v>32</v>
      </c>
    </row>
    <row r="17" spans="1:64" ht="15">
      <c r="A17" s="84" t="s">
        <v>221</v>
      </c>
      <c r="B17" s="84" t="s">
        <v>223</v>
      </c>
      <c r="C17" s="53"/>
      <c r="D17" s="54"/>
      <c r="E17" s="65"/>
      <c r="F17" s="55"/>
      <c r="G17" s="53"/>
      <c r="H17" s="57"/>
      <c r="I17" s="56"/>
      <c r="J17" s="56"/>
      <c r="K17" s="36" t="s">
        <v>65</v>
      </c>
      <c r="L17" s="83">
        <v>35</v>
      </c>
      <c r="M17" s="83"/>
      <c r="N17" s="63"/>
      <c r="O17" s="86" t="s">
        <v>234</v>
      </c>
      <c r="P17" s="88">
        <v>43567.67744212963</v>
      </c>
      <c r="Q17" s="86" t="s">
        <v>245</v>
      </c>
      <c r="R17" s="89" t="s">
        <v>264</v>
      </c>
      <c r="S17" s="86" t="s">
        <v>272</v>
      </c>
      <c r="T17" s="86" t="s">
        <v>288</v>
      </c>
      <c r="U17" s="86"/>
      <c r="V17" s="89" t="s">
        <v>314</v>
      </c>
      <c r="W17" s="88">
        <v>43567.67744212963</v>
      </c>
      <c r="X17" s="89" t="s">
        <v>330</v>
      </c>
      <c r="Y17" s="86"/>
      <c r="Z17" s="86"/>
      <c r="AA17" s="92" t="s">
        <v>358</v>
      </c>
      <c r="AB17" s="86"/>
      <c r="AC17" s="86" t="b">
        <v>0</v>
      </c>
      <c r="AD17" s="86">
        <v>0</v>
      </c>
      <c r="AE17" s="92" t="s">
        <v>375</v>
      </c>
      <c r="AF17" s="86" t="b">
        <v>0</v>
      </c>
      <c r="AG17" s="86" t="s">
        <v>378</v>
      </c>
      <c r="AH17" s="86"/>
      <c r="AI17" s="92" t="s">
        <v>372</v>
      </c>
      <c r="AJ17" s="86" t="b">
        <v>0</v>
      </c>
      <c r="AK17" s="86">
        <v>0</v>
      </c>
      <c r="AL17" s="92" t="s">
        <v>372</v>
      </c>
      <c r="AM17" s="86" t="s">
        <v>384</v>
      </c>
      <c r="AN17" s="86" t="b">
        <v>0</v>
      </c>
      <c r="AO17" s="92" t="s">
        <v>358</v>
      </c>
      <c r="AP17" s="86" t="s">
        <v>176</v>
      </c>
      <c r="AQ17" s="86">
        <v>0</v>
      </c>
      <c r="AR17" s="86">
        <v>0</v>
      </c>
      <c r="AS17" s="86"/>
      <c r="AT17" s="86"/>
      <c r="AU17" s="86"/>
      <c r="AV17" s="86"/>
      <c r="AW17" s="86"/>
      <c r="AX17" s="86"/>
      <c r="AY17" s="86"/>
      <c r="AZ17" s="86"/>
      <c r="BA17">
        <v>1</v>
      </c>
      <c r="BB17" s="85" t="str">
        <f>REPLACE(INDEX(GroupVertices[Group],MATCH(Edges24[[#This Row],[Vertex 1]],GroupVertices[Vertex],0)),1,1,"")</f>
        <v>1</v>
      </c>
      <c r="BC17" s="85" t="str">
        <f>REPLACE(INDEX(GroupVertices[Group],MATCH(Edges24[[#This Row],[Vertex 2]],GroupVertices[Vertex],0)),1,1,"")</f>
        <v>1</v>
      </c>
      <c r="BD17" s="51">
        <v>0</v>
      </c>
      <c r="BE17" s="52">
        <v>0</v>
      </c>
      <c r="BF17" s="51">
        <v>0</v>
      </c>
      <c r="BG17" s="52">
        <v>0</v>
      </c>
      <c r="BH17" s="51">
        <v>0</v>
      </c>
      <c r="BI17" s="52">
        <v>0</v>
      </c>
      <c r="BJ17" s="51">
        <v>15</v>
      </c>
      <c r="BK17" s="52">
        <v>100</v>
      </c>
      <c r="BL17" s="51">
        <v>15</v>
      </c>
    </row>
    <row r="18" spans="1:64" ht="15">
      <c r="A18" s="84" t="s">
        <v>221</v>
      </c>
      <c r="B18" s="84" t="s">
        <v>230</v>
      </c>
      <c r="C18" s="53"/>
      <c r="D18" s="54"/>
      <c r="E18" s="65"/>
      <c r="F18" s="55"/>
      <c r="G18" s="53"/>
      <c r="H18" s="57"/>
      <c r="I18" s="56"/>
      <c r="J18" s="56"/>
      <c r="K18" s="36" t="s">
        <v>65</v>
      </c>
      <c r="L18" s="83">
        <v>36</v>
      </c>
      <c r="M18" s="83"/>
      <c r="N18" s="63"/>
      <c r="O18" s="86" t="s">
        <v>233</v>
      </c>
      <c r="P18" s="88">
        <v>43570.76060185185</v>
      </c>
      <c r="Q18" s="86" t="s">
        <v>246</v>
      </c>
      <c r="R18" s="86"/>
      <c r="S18" s="86"/>
      <c r="T18" s="86" t="s">
        <v>289</v>
      </c>
      <c r="U18" s="89" t="s">
        <v>302</v>
      </c>
      <c r="V18" s="89" t="s">
        <v>302</v>
      </c>
      <c r="W18" s="88">
        <v>43570.76060185185</v>
      </c>
      <c r="X18" s="89" t="s">
        <v>331</v>
      </c>
      <c r="Y18" s="86"/>
      <c r="Z18" s="86"/>
      <c r="AA18" s="92" t="s">
        <v>359</v>
      </c>
      <c r="AB18" s="86"/>
      <c r="AC18" s="86" t="b">
        <v>0</v>
      </c>
      <c r="AD18" s="86">
        <v>1</v>
      </c>
      <c r="AE18" s="92" t="s">
        <v>372</v>
      </c>
      <c r="AF18" s="86" t="b">
        <v>0</v>
      </c>
      <c r="AG18" s="86" t="s">
        <v>378</v>
      </c>
      <c r="AH18" s="86"/>
      <c r="AI18" s="92" t="s">
        <v>372</v>
      </c>
      <c r="AJ18" s="86" t="b">
        <v>0</v>
      </c>
      <c r="AK18" s="86">
        <v>0</v>
      </c>
      <c r="AL18" s="92" t="s">
        <v>372</v>
      </c>
      <c r="AM18" s="86" t="s">
        <v>384</v>
      </c>
      <c r="AN18" s="86" t="b">
        <v>0</v>
      </c>
      <c r="AO18" s="92" t="s">
        <v>359</v>
      </c>
      <c r="AP18" s="86" t="s">
        <v>176</v>
      </c>
      <c r="AQ18" s="86">
        <v>0</v>
      </c>
      <c r="AR18" s="86">
        <v>0</v>
      </c>
      <c r="AS18" s="86"/>
      <c r="AT18" s="86"/>
      <c r="AU18" s="86"/>
      <c r="AV18" s="86"/>
      <c r="AW18" s="86"/>
      <c r="AX18" s="86"/>
      <c r="AY18" s="86"/>
      <c r="AZ18" s="86"/>
      <c r="BA18">
        <v>1</v>
      </c>
      <c r="BB18" s="85" t="str">
        <f>REPLACE(INDEX(GroupVertices[Group],MATCH(Edges24[[#This Row],[Vertex 1]],GroupVertices[Vertex],0)),1,1,"")</f>
        <v>1</v>
      </c>
      <c r="BC18" s="85" t="str">
        <f>REPLACE(INDEX(GroupVertices[Group],MATCH(Edges24[[#This Row],[Vertex 2]],GroupVertices[Vertex],0)),1,1,"")</f>
        <v>1</v>
      </c>
      <c r="BD18" s="51">
        <v>1</v>
      </c>
      <c r="BE18" s="52">
        <v>6.25</v>
      </c>
      <c r="BF18" s="51">
        <v>0</v>
      </c>
      <c r="BG18" s="52">
        <v>0</v>
      </c>
      <c r="BH18" s="51">
        <v>0</v>
      </c>
      <c r="BI18" s="52">
        <v>0</v>
      </c>
      <c r="BJ18" s="51">
        <v>15</v>
      </c>
      <c r="BK18" s="52">
        <v>93.75</v>
      </c>
      <c r="BL18" s="51">
        <v>16</v>
      </c>
    </row>
    <row r="19" spans="1:64" ht="15">
      <c r="A19" s="84" t="s">
        <v>222</v>
      </c>
      <c r="B19" s="84" t="s">
        <v>220</v>
      </c>
      <c r="C19" s="53"/>
      <c r="D19" s="54"/>
      <c r="E19" s="65"/>
      <c r="F19" s="55"/>
      <c r="G19" s="53"/>
      <c r="H19" s="57"/>
      <c r="I19" s="56"/>
      <c r="J19" s="56"/>
      <c r="K19" s="36" t="s">
        <v>65</v>
      </c>
      <c r="L19" s="83">
        <v>37</v>
      </c>
      <c r="M19" s="83"/>
      <c r="N19" s="63"/>
      <c r="O19" s="86" t="s">
        <v>233</v>
      </c>
      <c r="P19" s="88">
        <v>43580.62559027778</v>
      </c>
      <c r="Q19" s="86" t="s">
        <v>247</v>
      </c>
      <c r="R19" s="86"/>
      <c r="S19" s="86"/>
      <c r="T19" s="86"/>
      <c r="U19" s="89" t="s">
        <v>303</v>
      </c>
      <c r="V19" s="89" t="s">
        <v>303</v>
      </c>
      <c r="W19" s="88">
        <v>43580.62559027778</v>
      </c>
      <c r="X19" s="89" t="s">
        <v>332</v>
      </c>
      <c r="Y19" s="86"/>
      <c r="Z19" s="86"/>
      <c r="AA19" s="92" t="s">
        <v>360</v>
      </c>
      <c r="AB19" s="86"/>
      <c r="AC19" s="86" t="b">
        <v>0</v>
      </c>
      <c r="AD19" s="86">
        <v>0</v>
      </c>
      <c r="AE19" s="92" t="s">
        <v>372</v>
      </c>
      <c r="AF19" s="86" t="b">
        <v>0</v>
      </c>
      <c r="AG19" s="86" t="s">
        <v>378</v>
      </c>
      <c r="AH19" s="86"/>
      <c r="AI19" s="92" t="s">
        <v>372</v>
      </c>
      <c r="AJ19" s="86" t="b">
        <v>0</v>
      </c>
      <c r="AK19" s="86">
        <v>0</v>
      </c>
      <c r="AL19" s="92" t="s">
        <v>372</v>
      </c>
      <c r="AM19" s="86" t="s">
        <v>384</v>
      </c>
      <c r="AN19" s="86" t="b">
        <v>0</v>
      </c>
      <c r="AO19" s="92" t="s">
        <v>360</v>
      </c>
      <c r="AP19" s="86" t="s">
        <v>176</v>
      </c>
      <c r="AQ19" s="86">
        <v>0</v>
      </c>
      <c r="AR19" s="86">
        <v>0</v>
      </c>
      <c r="AS19" s="86"/>
      <c r="AT19" s="86"/>
      <c r="AU19" s="86"/>
      <c r="AV19" s="86"/>
      <c r="AW19" s="86"/>
      <c r="AX19" s="86"/>
      <c r="AY19" s="86"/>
      <c r="AZ19" s="86"/>
      <c r="BA19">
        <v>1</v>
      </c>
      <c r="BB19" s="85" t="str">
        <f>REPLACE(INDEX(GroupVertices[Group],MATCH(Edges24[[#This Row],[Vertex 1]],GroupVertices[Vertex],0)),1,1,"")</f>
        <v>2</v>
      </c>
      <c r="BC19" s="85" t="str">
        <f>REPLACE(INDEX(GroupVertices[Group],MATCH(Edges24[[#This Row],[Vertex 2]],GroupVertices[Vertex],0)),1,1,"")</f>
        <v>2</v>
      </c>
      <c r="BD19" s="51"/>
      <c r="BE19" s="52"/>
      <c r="BF19" s="51"/>
      <c r="BG19" s="52"/>
      <c r="BH19" s="51"/>
      <c r="BI19" s="52"/>
      <c r="BJ19" s="51"/>
      <c r="BK19" s="52"/>
      <c r="BL19" s="51"/>
    </row>
    <row r="20" spans="1:64" ht="15">
      <c r="A20" s="84" t="s">
        <v>220</v>
      </c>
      <c r="B20" s="84" t="s">
        <v>221</v>
      </c>
      <c r="C20" s="53"/>
      <c r="D20" s="54"/>
      <c r="E20" s="65"/>
      <c r="F20" s="55"/>
      <c r="G20" s="53"/>
      <c r="H20" s="57"/>
      <c r="I20" s="56"/>
      <c r="J20" s="56"/>
      <c r="K20" s="36" t="s">
        <v>66</v>
      </c>
      <c r="L20" s="83">
        <v>40</v>
      </c>
      <c r="M20" s="83"/>
      <c r="N20" s="63"/>
      <c r="O20" s="86" t="s">
        <v>233</v>
      </c>
      <c r="P20" s="88">
        <v>43579.98974537037</v>
      </c>
      <c r="Q20" s="86" t="s">
        <v>248</v>
      </c>
      <c r="R20" s="86"/>
      <c r="S20" s="86"/>
      <c r="T20" s="86" t="s">
        <v>290</v>
      </c>
      <c r="U20" s="89" t="s">
        <v>304</v>
      </c>
      <c r="V20" s="89" t="s">
        <v>304</v>
      </c>
      <c r="W20" s="88">
        <v>43579.98974537037</v>
      </c>
      <c r="X20" s="89" t="s">
        <v>333</v>
      </c>
      <c r="Y20" s="86"/>
      <c r="Z20" s="86"/>
      <c r="AA20" s="92" t="s">
        <v>361</v>
      </c>
      <c r="AB20" s="86"/>
      <c r="AC20" s="86" t="b">
        <v>0</v>
      </c>
      <c r="AD20" s="86">
        <v>0</v>
      </c>
      <c r="AE20" s="92" t="s">
        <v>372</v>
      </c>
      <c r="AF20" s="86" t="b">
        <v>0</v>
      </c>
      <c r="AG20" s="86" t="s">
        <v>378</v>
      </c>
      <c r="AH20" s="86"/>
      <c r="AI20" s="92" t="s">
        <v>372</v>
      </c>
      <c r="AJ20" s="86" t="b">
        <v>0</v>
      </c>
      <c r="AK20" s="86">
        <v>0</v>
      </c>
      <c r="AL20" s="92" t="s">
        <v>372</v>
      </c>
      <c r="AM20" s="86" t="s">
        <v>382</v>
      </c>
      <c r="AN20" s="86" t="b">
        <v>0</v>
      </c>
      <c r="AO20" s="92" t="s">
        <v>361</v>
      </c>
      <c r="AP20" s="86" t="s">
        <v>176</v>
      </c>
      <c r="AQ20" s="86">
        <v>0</v>
      </c>
      <c r="AR20" s="86">
        <v>0</v>
      </c>
      <c r="AS20" s="86" t="s">
        <v>387</v>
      </c>
      <c r="AT20" s="86" t="s">
        <v>388</v>
      </c>
      <c r="AU20" s="86" t="s">
        <v>389</v>
      </c>
      <c r="AV20" s="86" t="s">
        <v>390</v>
      </c>
      <c r="AW20" s="86" t="s">
        <v>391</v>
      </c>
      <c r="AX20" s="86" t="s">
        <v>392</v>
      </c>
      <c r="AY20" s="86" t="s">
        <v>393</v>
      </c>
      <c r="AZ20" s="89" t="s">
        <v>394</v>
      </c>
      <c r="BA20">
        <v>3</v>
      </c>
      <c r="BB20" s="85" t="str">
        <f>REPLACE(INDEX(GroupVertices[Group],MATCH(Edges24[[#This Row],[Vertex 1]],GroupVertices[Vertex],0)),1,1,"")</f>
        <v>2</v>
      </c>
      <c r="BC20" s="85" t="str">
        <f>REPLACE(INDEX(GroupVertices[Group],MATCH(Edges24[[#This Row],[Vertex 2]],GroupVertices[Vertex],0)),1,1,"")</f>
        <v>1</v>
      </c>
      <c r="BD20" s="51">
        <v>0</v>
      </c>
      <c r="BE20" s="52">
        <v>0</v>
      </c>
      <c r="BF20" s="51">
        <v>0</v>
      </c>
      <c r="BG20" s="52">
        <v>0</v>
      </c>
      <c r="BH20" s="51">
        <v>0</v>
      </c>
      <c r="BI20" s="52">
        <v>0</v>
      </c>
      <c r="BJ20" s="51">
        <v>19</v>
      </c>
      <c r="BK20" s="52">
        <v>100</v>
      </c>
      <c r="BL20" s="51">
        <v>19</v>
      </c>
    </row>
    <row r="21" spans="1:64" ht="15">
      <c r="A21" s="84" t="s">
        <v>220</v>
      </c>
      <c r="B21" s="84" t="s">
        <v>220</v>
      </c>
      <c r="C21" s="53"/>
      <c r="D21" s="54"/>
      <c r="E21" s="65"/>
      <c r="F21" s="55"/>
      <c r="G21" s="53"/>
      <c r="H21" s="57"/>
      <c r="I21" s="56"/>
      <c r="J21" s="56"/>
      <c r="K21" s="36" t="s">
        <v>65</v>
      </c>
      <c r="L21" s="83">
        <v>41</v>
      </c>
      <c r="M21" s="83"/>
      <c r="N21" s="63"/>
      <c r="O21" s="86" t="s">
        <v>176</v>
      </c>
      <c r="P21" s="88">
        <v>43584.708865740744</v>
      </c>
      <c r="Q21" s="86" t="s">
        <v>249</v>
      </c>
      <c r="R21" s="89" t="s">
        <v>265</v>
      </c>
      <c r="S21" s="86" t="s">
        <v>277</v>
      </c>
      <c r="T21" s="86"/>
      <c r="U21" s="86"/>
      <c r="V21" s="89" t="s">
        <v>315</v>
      </c>
      <c r="W21" s="88">
        <v>43584.708865740744</v>
      </c>
      <c r="X21" s="89" t="s">
        <v>334</v>
      </c>
      <c r="Y21" s="86"/>
      <c r="Z21" s="86"/>
      <c r="AA21" s="92" t="s">
        <v>362</v>
      </c>
      <c r="AB21" s="86"/>
      <c r="AC21" s="86" t="b">
        <v>0</v>
      </c>
      <c r="AD21" s="86">
        <v>0</v>
      </c>
      <c r="AE21" s="92" t="s">
        <v>372</v>
      </c>
      <c r="AF21" s="86" t="b">
        <v>1</v>
      </c>
      <c r="AG21" s="86" t="s">
        <v>379</v>
      </c>
      <c r="AH21" s="86"/>
      <c r="AI21" s="92" t="s">
        <v>368</v>
      </c>
      <c r="AJ21" s="86" t="b">
        <v>0</v>
      </c>
      <c r="AK21" s="86">
        <v>0</v>
      </c>
      <c r="AL21" s="92" t="s">
        <v>372</v>
      </c>
      <c r="AM21" s="86" t="s">
        <v>386</v>
      </c>
      <c r="AN21" s="86" t="b">
        <v>0</v>
      </c>
      <c r="AO21" s="92" t="s">
        <v>362</v>
      </c>
      <c r="AP21" s="86" t="s">
        <v>176</v>
      </c>
      <c r="AQ21" s="86">
        <v>0</v>
      </c>
      <c r="AR21" s="86">
        <v>0</v>
      </c>
      <c r="AS21" s="86"/>
      <c r="AT21" s="86"/>
      <c r="AU21" s="86"/>
      <c r="AV21" s="86"/>
      <c r="AW21" s="86"/>
      <c r="AX21" s="86"/>
      <c r="AY21" s="86"/>
      <c r="AZ21" s="86"/>
      <c r="BA21">
        <v>1</v>
      </c>
      <c r="BB21" s="85" t="str">
        <f>REPLACE(INDEX(GroupVertices[Group],MATCH(Edges24[[#This Row],[Vertex 1]],GroupVertices[Vertex],0)),1,1,"")</f>
        <v>2</v>
      </c>
      <c r="BC21" s="85" t="str">
        <f>REPLACE(INDEX(GroupVertices[Group],MATCH(Edges24[[#This Row],[Vertex 2]],GroupVertices[Vertex],0)),1,1,"")</f>
        <v>2</v>
      </c>
      <c r="BD21" s="51">
        <v>0</v>
      </c>
      <c r="BE21" s="52">
        <v>0</v>
      </c>
      <c r="BF21" s="51">
        <v>0</v>
      </c>
      <c r="BG21" s="52">
        <v>0</v>
      </c>
      <c r="BH21" s="51">
        <v>0</v>
      </c>
      <c r="BI21" s="52">
        <v>0</v>
      </c>
      <c r="BJ21" s="51">
        <v>4</v>
      </c>
      <c r="BK21" s="52">
        <v>100</v>
      </c>
      <c r="BL21" s="51">
        <v>4</v>
      </c>
    </row>
    <row r="22" spans="1:64" ht="15">
      <c r="A22" s="84" t="s">
        <v>221</v>
      </c>
      <c r="B22" s="84" t="s">
        <v>222</v>
      </c>
      <c r="C22" s="53"/>
      <c r="D22" s="54"/>
      <c r="E22" s="65"/>
      <c r="F22" s="55"/>
      <c r="G22" s="53"/>
      <c r="H22" s="57"/>
      <c r="I22" s="56"/>
      <c r="J22" s="56"/>
      <c r="K22" s="36" t="s">
        <v>66</v>
      </c>
      <c r="L22" s="83">
        <v>44</v>
      </c>
      <c r="M22" s="83"/>
      <c r="N22" s="63"/>
      <c r="O22" s="86" t="s">
        <v>233</v>
      </c>
      <c r="P22" s="88">
        <v>43563.712060185186</v>
      </c>
      <c r="Q22" s="86" t="s">
        <v>250</v>
      </c>
      <c r="R22" s="89" t="s">
        <v>266</v>
      </c>
      <c r="S22" s="86" t="s">
        <v>278</v>
      </c>
      <c r="T22" s="86" t="s">
        <v>291</v>
      </c>
      <c r="U22" s="89" t="s">
        <v>305</v>
      </c>
      <c r="V22" s="89" t="s">
        <v>305</v>
      </c>
      <c r="W22" s="88">
        <v>43563.712060185186</v>
      </c>
      <c r="X22" s="89" t="s">
        <v>335</v>
      </c>
      <c r="Y22" s="86"/>
      <c r="Z22" s="86"/>
      <c r="AA22" s="92" t="s">
        <v>363</v>
      </c>
      <c r="AB22" s="86"/>
      <c r="AC22" s="86" t="b">
        <v>0</v>
      </c>
      <c r="AD22" s="86">
        <v>0</v>
      </c>
      <c r="AE22" s="92" t="s">
        <v>372</v>
      </c>
      <c r="AF22" s="86" t="b">
        <v>0</v>
      </c>
      <c r="AG22" s="86" t="s">
        <v>378</v>
      </c>
      <c r="AH22" s="86"/>
      <c r="AI22" s="92" t="s">
        <v>372</v>
      </c>
      <c r="AJ22" s="86" t="b">
        <v>0</v>
      </c>
      <c r="AK22" s="86">
        <v>0</v>
      </c>
      <c r="AL22" s="92" t="s">
        <v>372</v>
      </c>
      <c r="AM22" s="86" t="s">
        <v>384</v>
      </c>
      <c r="AN22" s="86" t="b">
        <v>0</v>
      </c>
      <c r="AO22" s="92" t="s">
        <v>363</v>
      </c>
      <c r="AP22" s="86" t="s">
        <v>176</v>
      </c>
      <c r="AQ22" s="86">
        <v>0</v>
      </c>
      <c r="AR22" s="86">
        <v>0</v>
      </c>
      <c r="AS22" s="86"/>
      <c r="AT22" s="86"/>
      <c r="AU22" s="86"/>
      <c r="AV22" s="86"/>
      <c r="AW22" s="86"/>
      <c r="AX22" s="86"/>
      <c r="AY22" s="86"/>
      <c r="AZ22" s="86"/>
      <c r="BA22">
        <v>2</v>
      </c>
      <c r="BB22" s="85" t="str">
        <f>REPLACE(INDEX(GroupVertices[Group],MATCH(Edges24[[#This Row],[Vertex 1]],GroupVertices[Vertex],0)),1,1,"")</f>
        <v>1</v>
      </c>
      <c r="BC22" s="85" t="str">
        <f>REPLACE(INDEX(GroupVertices[Group],MATCH(Edges24[[#This Row],[Vertex 2]],GroupVertices[Vertex],0)),1,1,"")</f>
        <v>2</v>
      </c>
      <c r="BD22" s="51">
        <v>1</v>
      </c>
      <c r="BE22" s="52">
        <v>3.5714285714285716</v>
      </c>
      <c r="BF22" s="51">
        <v>0</v>
      </c>
      <c r="BG22" s="52">
        <v>0</v>
      </c>
      <c r="BH22" s="51">
        <v>0</v>
      </c>
      <c r="BI22" s="52">
        <v>0</v>
      </c>
      <c r="BJ22" s="51">
        <v>27</v>
      </c>
      <c r="BK22" s="52">
        <v>96.42857142857143</v>
      </c>
      <c r="BL22" s="51">
        <v>28</v>
      </c>
    </row>
    <row r="23" spans="1:64" ht="15">
      <c r="A23" s="84" t="s">
        <v>221</v>
      </c>
      <c r="B23" s="84" t="s">
        <v>222</v>
      </c>
      <c r="C23" s="53"/>
      <c r="D23" s="54"/>
      <c r="E23" s="65"/>
      <c r="F23" s="55"/>
      <c r="G23" s="53"/>
      <c r="H23" s="57"/>
      <c r="I23" s="56"/>
      <c r="J23" s="56"/>
      <c r="K23" s="36" t="s">
        <v>66</v>
      </c>
      <c r="L23" s="83">
        <v>45</v>
      </c>
      <c r="M23" s="83"/>
      <c r="N23" s="63"/>
      <c r="O23" s="86" t="s">
        <v>233</v>
      </c>
      <c r="P23" s="88">
        <v>43571.79540509259</v>
      </c>
      <c r="Q23" s="86" t="s">
        <v>251</v>
      </c>
      <c r="R23" s="86"/>
      <c r="S23" s="86"/>
      <c r="T23" s="86" t="s">
        <v>292</v>
      </c>
      <c r="U23" s="86"/>
      <c r="V23" s="89" t="s">
        <v>314</v>
      </c>
      <c r="W23" s="88">
        <v>43571.79540509259</v>
      </c>
      <c r="X23" s="89" t="s">
        <v>336</v>
      </c>
      <c r="Y23" s="86"/>
      <c r="Z23" s="86"/>
      <c r="AA23" s="92" t="s">
        <v>364</v>
      </c>
      <c r="AB23" s="86"/>
      <c r="AC23" s="86" t="b">
        <v>0</v>
      </c>
      <c r="AD23" s="86">
        <v>2</v>
      </c>
      <c r="AE23" s="92" t="s">
        <v>372</v>
      </c>
      <c r="AF23" s="86" t="b">
        <v>0</v>
      </c>
      <c r="AG23" s="86" t="s">
        <v>378</v>
      </c>
      <c r="AH23" s="86"/>
      <c r="AI23" s="92" t="s">
        <v>372</v>
      </c>
      <c r="AJ23" s="86" t="b">
        <v>0</v>
      </c>
      <c r="AK23" s="86">
        <v>0</v>
      </c>
      <c r="AL23" s="92" t="s">
        <v>372</v>
      </c>
      <c r="AM23" s="86" t="s">
        <v>384</v>
      </c>
      <c r="AN23" s="86" t="b">
        <v>0</v>
      </c>
      <c r="AO23" s="92" t="s">
        <v>364</v>
      </c>
      <c r="AP23" s="86" t="s">
        <v>176</v>
      </c>
      <c r="AQ23" s="86">
        <v>0</v>
      </c>
      <c r="AR23" s="86">
        <v>0</v>
      </c>
      <c r="AS23" s="86"/>
      <c r="AT23" s="86"/>
      <c r="AU23" s="86"/>
      <c r="AV23" s="86"/>
      <c r="AW23" s="86"/>
      <c r="AX23" s="86"/>
      <c r="AY23" s="86"/>
      <c r="AZ23" s="86"/>
      <c r="BA23">
        <v>2</v>
      </c>
      <c r="BB23" s="85" t="str">
        <f>REPLACE(INDEX(GroupVertices[Group],MATCH(Edges24[[#This Row],[Vertex 1]],GroupVertices[Vertex],0)),1,1,"")</f>
        <v>1</v>
      </c>
      <c r="BC23" s="85" t="str">
        <f>REPLACE(INDEX(GroupVertices[Group],MATCH(Edges24[[#This Row],[Vertex 2]],GroupVertices[Vertex],0)),1,1,"")</f>
        <v>2</v>
      </c>
      <c r="BD23" s="51">
        <v>1</v>
      </c>
      <c r="BE23" s="52">
        <v>2.3255813953488373</v>
      </c>
      <c r="BF23" s="51">
        <v>0</v>
      </c>
      <c r="BG23" s="52">
        <v>0</v>
      </c>
      <c r="BH23" s="51">
        <v>0</v>
      </c>
      <c r="BI23" s="52">
        <v>0</v>
      </c>
      <c r="BJ23" s="51">
        <v>42</v>
      </c>
      <c r="BK23" s="52">
        <v>97.67441860465117</v>
      </c>
      <c r="BL23" s="51">
        <v>43</v>
      </c>
    </row>
    <row r="24" spans="1:64" ht="15">
      <c r="A24" s="84" t="s">
        <v>221</v>
      </c>
      <c r="B24" s="84" t="s">
        <v>231</v>
      </c>
      <c r="C24" s="53"/>
      <c r="D24" s="54"/>
      <c r="E24" s="65"/>
      <c r="F24" s="55"/>
      <c r="G24" s="53"/>
      <c r="H24" s="57"/>
      <c r="I24" s="56"/>
      <c r="J24" s="56"/>
      <c r="K24" s="36" t="s">
        <v>65</v>
      </c>
      <c r="L24" s="83">
        <v>46</v>
      </c>
      <c r="M24" s="83"/>
      <c r="N24" s="63"/>
      <c r="O24" s="86" t="s">
        <v>234</v>
      </c>
      <c r="P24" s="88">
        <v>43574.67037037037</v>
      </c>
      <c r="Q24" s="86" t="s">
        <v>252</v>
      </c>
      <c r="R24" s="89" t="s">
        <v>267</v>
      </c>
      <c r="S24" s="86" t="s">
        <v>279</v>
      </c>
      <c r="T24" s="86" t="s">
        <v>293</v>
      </c>
      <c r="U24" s="86"/>
      <c r="V24" s="89" t="s">
        <v>314</v>
      </c>
      <c r="W24" s="88">
        <v>43574.67037037037</v>
      </c>
      <c r="X24" s="89" t="s">
        <v>337</v>
      </c>
      <c r="Y24" s="86"/>
      <c r="Z24" s="86"/>
      <c r="AA24" s="92" t="s">
        <v>365</v>
      </c>
      <c r="AB24" s="86"/>
      <c r="AC24" s="86" t="b">
        <v>0</v>
      </c>
      <c r="AD24" s="86">
        <v>0</v>
      </c>
      <c r="AE24" s="92" t="s">
        <v>376</v>
      </c>
      <c r="AF24" s="86" t="b">
        <v>0</v>
      </c>
      <c r="AG24" s="86" t="s">
        <v>378</v>
      </c>
      <c r="AH24" s="86"/>
      <c r="AI24" s="92" t="s">
        <v>372</v>
      </c>
      <c r="AJ24" s="86" t="b">
        <v>0</v>
      </c>
      <c r="AK24" s="86">
        <v>0</v>
      </c>
      <c r="AL24" s="92" t="s">
        <v>372</v>
      </c>
      <c r="AM24" s="86" t="s">
        <v>384</v>
      </c>
      <c r="AN24" s="86" t="b">
        <v>0</v>
      </c>
      <c r="AO24" s="92" t="s">
        <v>365</v>
      </c>
      <c r="AP24" s="86" t="s">
        <v>176</v>
      </c>
      <c r="AQ24" s="86">
        <v>0</v>
      </c>
      <c r="AR24" s="86">
        <v>0</v>
      </c>
      <c r="AS24" s="86"/>
      <c r="AT24" s="86"/>
      <c r="AU24" s="86"/>
      <c r="AV24" s="86"/>
      <c r="AW24" s="86"/>
      <c r="AX24" s="86"/>
      <c r="AY24" s="86"/>
      <c r="AZ24" s="86"/>
      <c r="BA24">
        <v>1</v>
      </c>
      <c r="BB24" s="85" t="str">
        <f>REPLACE(INDEX(GroupVertices[Group],MATCH(Edges24[[#This Row],[Vertex 1]],GroupVertices[Vertex],0)),1,1,"")</f>
        <v>1</v>
      </c>
      <c r="BC24" s="85" t="str">
        <f>REPLACE(INDEX(GroupVertices[Group],MATCH(Edges24[[#This Row],[Vertex 2]],GroupVertices[Vertex],0)),1,1,"")</f>
        <v>1</v>
      </c>
      <c r="BD24" s="51">
        <v>1</v>
      </c>
      <c r="BE24" s="52">
        <v>3.125</v>
      </c>
      <c r="BF24" s="51">
        <v>0</v>
      </c>
      <c r="BG24" s="52">
        <v>0</v>
      </c>
      <c r="BH24" s="51">
        <v>0</v>
      </c>
      <c r="BI24" s="52">
        <v>0</v>
      </c>
      <c r="BJ24" s="51">
        <v>31</v>
      </c>
      <c r="BK24" s="52">
        <v>96.875</v>
      </c>
      <c r="BL24" s="51">
        <v>32</v>
      </c>
    </row>
    <row r="25" spans="1:64" ht="15">
      <c r="A25" s="84" t="s">
        <v>221</v>
      </c>
      <c r="B25" s="84" t="s">
        <v>232</v>
      </c>
      <c r="C25" s="53"/>
      <c r="D25" s="54"/>
      <c r="E25" s="65"/>
      <c r="F25" s="55"/>
      <c r="G25" s="53"/>
      <c r="H25" s="57"/>
      <c r="I25" s="56"/>
      <c r="J25" s="56"/>
      <c r="K25" s="36" t="s">
        <v>65</v>
      </c>
      <c r="L25" s="83">
        <v>47</v>
      </c>
      <c r="M25" s="83"/>
      <c r="N25" s="63"/>
      <c r="O25" s="86" t="s">
        <v>234</v>
      </c>
      <c r="P25" s="88">
        <v>43586.73273148148</v>
      </c>
      <c r="Q25" s="86" t="s">
        <v>253</v>
      </c>
      <c r="R25" s="86"/>
      <c r="S25" s="86"/>
      <c r="T25" s="86"/>
      <c r="U25" s="89" t="s">
        <v>306</v>
      </c>
      <c r="V25" s="89" t="s">
        <v>306</v>
      </c>
      <c r="W25" s="88">
        <v>43586.73273148148</v>
      </c>
      <c r="X25" s="89" t="s">
        <v>338</v>
      </c>
      <c r="Y25" s="86"/>
      <c r="Z25" s="86"/>
      <c r="AA25" s="92" t="s">
        <v>366</v>
      </c>
      <c r="AB25" s="86"/>
      <c r="AC25" s="86" t="b">
        <v>0</v>
      </c>
      <c r="AD25" s="86">
        <v>0</v>
      </c>
      <c r="AE25" s="92" t="s">
        <v>377</v>
      </c>
      <c r="AF25" s="86" t="b">
        <v>0</v>
      </c>
      <c r="AG25" s="86" t="s">
        <v>378</v>
      </c>
      <c r="AH25" s="86"/>
      <c r="AI25" s="92" t="s">
        <v>372</v>
      </c>
      <c r="AJ25" s="86" t="b">
        <v>0</v>
      </c>
      <c r="AK25" s="86">
        <v>0</v>
      </c>
      <c r="AL25" s="92" t="s">
        <v>372</v>
      </c>
      <c r="AM25" s="86" t="s">
        <v>384</v>
      </c>
      <c r="AN25" s="86" t="b">
        <v>0</v>
      </c>
      <c r="AO25" s="92" t="s">
        <v>366</v>
      </c>
      <c r="AP25" s="86" t="s">
        <v>176</v>
      </c>
      <c r="AQ25" s="86">
        <v>0</v>
      </c>
      <c r="AR25" s="86">
        <v>0</v>
      </c>
      <c r="AS25" s="86"/>
      <c r="AT25" s="86"/>
      <c r="AU25" s="86"/>
      <c r="AV25" s="86"/>
      <c r="AW25" s="86"/>
      <c r="AX25" s="86"/>
      <c r="AY25" s="86"/>
      <c r="AZ25" s="86"/>
      <c r="BA25">
        <v>1</v>
      </c>
      <c r="BB25" s="85" t="str">
        <f>REPLACE(INDEX(GroupVertices[Group],MATCH(Edges24[[#This Row],[Vertex 1]],GroupVertices[Vertex],0)),1,1,"")</f>
        <v>1</v>
      </c>
      <c r="BC25" s="85" t="str">
        <f>REPLACE(INDEX(GroupVertices[Group],MATCH(Edges24[[#This Row],[Vertex 2]],GroupVertices[Vertex],0)),1,1,"")</f>
        <v>1</v>
      </c>
      <c r="BD25" s="51">
        <v>0</v>
      </c>
      <c r="BE25" s="52">
        <v>0</v>
      </c>
      <c r="BF25" s="51">
        <v>0</v>
      </c>
      <c r="BG25" s="52">
        <v>0</v>
      </c>
      <c r="BH25" s="51">
        <v>0</v>
      </c>
      <c r="BI25" s="52">
        <v>0</v>
      </c>
      <c r="BJ25" s="51">
        <v>28</v>
      </c>
      <c r="BK25" s="52">
        <v>100</v>
      </c>
      <c r="BL25" s="51">
        <v>28</v>
      </c>
    </row>
    <row r="26" spans="1:64" ht="15">
      <c r="A26" s="84" t="s">
        <v>221</v>
      </c>
      <c r="B26" s="84" t="s">
        <v>221</v>
      </c>
      <c r="C26" s="53"/>
      <c r="D26" s="54"/>
      <c r="E26" s="65"/>
      <c r="F26" s="55"/>
      <c r="G26" s="53"/>
      <c r="H26" s="57"/>
      <c r="I26" s="56"/>
      <c r="J26" s="56"/>
      <c r="K26" s="36" t="s">
        <v>65</v>
      </c>
      <c r="L26" s="83">
        <v>48</v>
      </c>
      <c r="M26" s="83"/>
      <c r="N26" s="63"/>
      <c r="O26" s="86" t="s">
        <v>176</v>
      </c>
      <c r="P26" s="88">
        <v>43560.705</v>
      </c>
      <c r="Q26" s="86" t="s">
        <v>254</v>
      </c>
      <c r="R26" s="86"/>
      <c r="S26" s="86"/>
      <c r="T26" s="86" t="s">
        <v>294</v>
      </c>
      <c r="U26" s="86"/>
      <c r="V26" s="89" t="s">
        <v>314</v>
      </c>
      <c r="W26" s="88">
        <v>43560.705</v>
      </c>
      <c r="X26" s="89" t="s">
        <v>339</v>
      </c>
      <c r="Y26" s="86"/>
      <c r="Z26" s="86"/>
      <c r="AA26" s="92" t="s">
        <v>367</v>
      </c>
      <c r="AB26" s="86"/>
      <c r="AC26" s="86" t="b">
        <v>0</v>
      </c>
      <c r="AD26" s="86">
        <v>0</v>
      </c>
      <c r="AE26" s="92" t="s">
        <v>372</v>
      </c>
      <c r="AF26" s="86" t="b">
        <v>0</v>
      </c>
      <c r="AG26" s="86" t="s">
        <v>378</v>
      </c>
      <c r="AH26" s="86"/>
      <c r="AI26" s="92" t="s">
        <v>372</v>
      </c>
      <c r="AJ26" s="86" t="b">
        <v>0</v>
      </c>
      <c r="AK26" s="86">
        <v>0</v>
      </c>
      <c r="AL26" s="92" t="s">
        <v>372</v>
      </c>
      <c r="AM26" s="86" t="s">
        <v>384</v>
      </c>
      <c r="AN26" s="86" t="b">
        <v>0</v>
      </c>
      <c r="AO26" s="92" t="s">
        <v>367</v>
      </c>
      <c r="AP26" s="86" t="s">
        <v>176</v>
      </c>
      <c r="AQ26" s="86">
        <v>0</v>
      </c>
      <c r="AR26" s="86">
        <v>0</v>
      </c>
      <c r="AS26" s="86"/>
      <c r="AT26" s="86"/>
      <c r="AU26" s="86"/>
      <c r="AV26" s="86"/>
      <c r="AW26" s="86"/>
      <c r="AX26" s="86"/>
      <c r="AY26" s="86"/>
      <c r="AZ26" s="86"/>
      <c r="BA26">
        <v>5</v>
      </c>
      <c r="BB26" s="85" t="str">
        <f>REPLACE(INDEX(GroupVertices[Group],MATCH(Edges24[[#This Row],[Vertex 1]],GroupVertices[Vertex],0)),1,1,"")</f>
        <v>1</v>
      </c>
      <c r="BC26" s="85" t="str">
        <f>REPLACE(INDEX(GroupVertices[Group],MATCH(Edges24[[#This Row],[Vertex 2]],GroupVertices[Vertex],0)),1,1,"")</f>
        <v>1</v>
      </c>
      <c r="BD26" s="51">
        <v>2</v>
      </c>
      <c r="BE26" s="52">
        <v>4.878048780487805</v>
      </c>
      <c r="BF26" s="51">
        <v>0</v>
      </c>
      <c r="BG26" s="52">
        <v>0</v>
      </c>
      <c r="BH26" s="51">
        <v>0</v>
      </c>
      <c r="BI26" s="52">
        <v>0</v>
      </c>
      <c r="BJ26" s="51">
        <v>39</v>
      </c>
      <c r="BK26" s="52">
        <v>95.1219512195122</v>
      </c>
      <c r="BL26" s="51">
        <v>41</v>
      </c>
    </row>
    <row r="27" spans="1:64" ht="15">
      <c r="A27" s="84" t="s">
        <v>221</v>
      </c>
      <c r="B27" s="84" t="s">
        <v>221</v>
      </c>
      <c r="C27" s="53"/>
      <c r="D27" s="54"/>
      <c r="E27" s="65"/>
      <c r="F27" s="55"/>
      <c r="G27" s="53"/>
      <c r="H27" s="57"/>
      <c r="I27" s="56"/>
      <c r="J27" s="56"/>
      <c r="K27" s="36" t="s">
        <v>65</v>
      </c>
      <c r="L27" s="83">
        <v>49</v>
      </c>
      <c r="M27" s="83"/>
      <c r="N27" s="63"/>
      <c r="O27" s="86" t="s">
        <v>176</v>
      </c>
      <c r="P27" s="88">
        <v>43581.688055555554</v>
      </c>
      <c r="Q27" s="86" t="s">
        <v>255</v>
      </c>
      <c r="R27" s="89" t="s">
        <v>268</v>
      </c>
      <c r="S27" s="86" t="s">
        <v>273</v>
      </c>
      <c r="T27" s="86" t="s">
        <v>295</v>
      </c>
      <c r="U27" s="86"/>
      <c r="V27" s="89" t="s">
        <v>314</v>
      </c>
      <c r="W27" s="88">
        <v>43581.688055555554</v>
      </c>
      <c r="X27" s="89" t="s">
        <v>340</v>
      </c>
      <c r="Y27" s="86"/>
      <c r="Z27" s="86"/>
      <c r="AA27" s="92" t="s">
        <v>368</v>
      </c>
      <c r="AB27" s="86"/>
      <c r="AC27" s="86" t="b">
        <v>0</v>
      </c>
      <c r="AD27" s="86">
        <v>2</v>
      </c>
      <c r="AE27" s="92" t="s">
        <v>372</v>
      </c>
      <c r="AF27" s="86" t="b">
        <v>0</v>
      </c>
      <c r="AG27" s="86" t="s">
        <v>378</v>
      </c>
      <c r="AH27" s="86"/>
      <c r="AI27" s="92" t="s">
        <v>372</v>
      </c>
      <c r="AJ27" s="86" t="b">
        <v>0</v>
      </c>
      <c r="AK27" s="86">
        <v>0</v>
      </c>
      <c r="AL27" s="92" t="s">
        <v>372</v>
      </c>
      <c r="AM27" s="86" t="s">
        <v>384</v>
      </c>
      <c r="AN27" s="86" t="b">
        <v>0</v>
      </c>
      <c r="AO27" s="92" t="s">
        <v>368</v>
      </c>
      <c r="AP27" s="86" t="s">
        <v>176</v>
      </c>
      <c r="AQ27" s="86">
        <v>0</v>
      </c>
      <c r="AR27" s="86">
        <v>0</v>
      </c>
      <c r="AS27" s="86"/>
      <c r="AT27" s="86"/>
      <c r="AU27" s="86"/>
      <c r="AV27" s="86"/>
      <c r="AW27" s="86"/>
      <c r="AX27" s="86"/>
      <c r="AY27" s="86"/>
      <c r="AZ27" s="86"/>
      <c r="BA27">
        <v>5</v>
      </c>
      <c r="BB27" s="85" t="str">
        <f>REPLACE(INDEX(GroupVertices[Group],MATCH(Edges24[[#This Row],[Vertex 1]],GroupVertices[Vertex],0)),1,1,"")</f>
        <v>1</v>
      </c>
      <c r="BC27" s="85" t="str">
        <f>REPLACE(INDEX(GroupVertices[Group],MATCH(Edges24[[#This Row],[Vertex 2]],GroupVertices[Vertex],0)),1,1,"")</f>
        <v>1</v>
      </c>
      <c r="BD27" s="51">
        <v>1</v>
      </c>
      <c r="BE27" s="52">
        <v>2.7027027027027026</v>
      </c>
      <c r="BF27" s="51">
        <v>0</v>
      </c>
      <c r="BG27" s="52">
        <v>0</v>
      </c>
      <c r="BH27" s="51">
        <v>0</v>
      </c>
      <c r="BI27" s="52">
        <v>0</v>
      </c>
      <c r="BJ27" s="51">
        <v>36</v>
      </c>
      <c r="BK27" s="52">
        <v>97.29729729729729</v>
      </c>
      <c r="BL27" s="51">
        <v>37</v>
      </c>
    </row>
    <row r="28" spans="1:64" ht="15">
      <c r="A28" s="84" t="s">
        <v>221</v>
      </c>
      <c r="B28" s="84" t="s">
        <v>221</v>
      </c>
      <c r="C28" s="53"/>
      <c r="D28" s="54"/>
      <c r="E28" s="65"/>
      <c r="F28" s="55"/>
      <c r="G28" s="53"/>
      <c r="H28" s="57"/>
      <c r="I28" s="56"/>
      <c r="J28" s="56"/>
      <c r="K28" s="36" t="s">
        <v>65</v>
      </c>
      <c r="L28" s="83">
        <v>50</v>
      </c>
      <c r="M28" s="83"/>
      <c r="N28" s="63"/>
      <c r="O28" s="86" t="s">
        <v>176</v>
      </c>
      <c r="P28" s="88">
        <v>43588.704988425925</v>
      </c>
      <c r="Q28" s="86" t="s">
        <v>256</v>
      </c>
      <c r="R28" s="89" t="s">
        <v>269</v>
      </c>
      <c r="S28" s="86" t="s">
        <v>280</v>
      </c>
      <c r="T28" s="86" t="s">
        <v>296</v>
      </c>
      <c r="U28" s="86"/>
      <c r="V28" s="89" t="s">
        <v>314</v>
      </c>
      <c r="W28" s="88">
        <v>43588.704988425925</v>
      </c>
      <c r="X28" s="89" t="s">
        <v>341</v>
      </c>
      <c r="Y28" s="86"/>
      <c r="Z28" s="86"/>
      <c r="AA28" s="92" t="s">
        <v>369</v>
      </c>
      <c r="AB28" s="86"/>
      <c r="AC28" s="86" t="b">
        <v>0</v>
      </c>
      <c r="AD28" s="86">
        <v>2</v>
      </c>
      <c r="AE28" s="92" t="s">
        <v>372</v>
      </c>
      <c r="AF28" s="86" t="b">
        <v>0</v>
      </c>
      <c r="AG28" s="86" t="s">
        <v>378</v>
      </c>
      <c r="AH28" s="86"/>
      <c r="AI28" s="92" t="s">
        <v>372</v>
      </c>
      <c r="AJ28" s="86" t="b">
        <v>0</v>
      </c>
      <c r="AK28" s="86">
        <v>0</v>
      </c>
      <c r="AL28" s="92" t="s">
        <v>372</v>
      </c>
      <c r="AM28" s="86" t="s">
        <v>384</v>
      </c>
      <c r="AN28" s="86" t="b">
        <v>0</v>
      </c>
      <c r="AO28" s="92" t="s">
        <v>369</v>
      </c>
      <c r="AP28" s="86" t="s">
        <v>176</v>
      </c>
      <c r="AQ28" s="86">
        <v>0</v>
      </c>
      <c r="AR28" s="86">
        <v>0</v>
      </c>
      <c r="AS28" s="86"/>
      <c r="AT28" s="86"/>
      <c r="AU28" s="86"/>
      <c r="AV28" s="86"/>
      <c r="AW28" s="86"/>
      <c r="AX28" s="86"/>
      <c r="AY28" s="86"/>
      <c r="AZ28" s="86"/>
      <c r="BA28">
        <v>5</v>
      </c>
      <c r="BB28" s="85" t="str">
        <f>REPLACE(INDEX(GroupVertices[Group],MATCH(Edges24[[#This Row],[Vertex 1]],GroupVertices[Vertex],0)),1,1,"")</f>
        <v>1</v>
      </c>
      <c r="BC28" s="85" t="str">
        <f>REPLACE(INDEX(GroupVertices[Group],MATCH(Edges24[[#This Row],[Vertex 2]],GroupVertices[Vertex],0)),1,1,"")</f>
        <v>1</v>
      </c>
      <c r="BD28" s="51">
        <v>2</v>
      </c>
      <c r="BE28" s="52">
        <v>5.882352941176471</v>
      </c>
      <c r="BF28" s="51">
        <v>0</v>
      </c>
      <c r="BG28" s="52">
        <v>0</v>
      </c>
      <c r="BH28" s="51">
        <v>0</v>
      </c>
      <c r="BI28" s="52">
        <v>0</v>
      </c>
      <c r="BJ28" s="51">
        <v>32</v>
      </c>
      <c r="BK28" s="52">
        <v>94.11764705882354</v>
      </c>
      <c r="BL28" s="51">
        <v>34</v>
      </c>
    </row>
    <row r="29" spans="1:64" ht="15">
      <c r="A29" s="84" t="s">
        <v>221</v>
      </c>
      <c r="B29" s="84" t="s">
        <v>221</v>
      </c>
      <c r="C29" s="53"/>
      <c r="D29" s="54"/>
      <c r="E29" s="65"/>
      <c r="F29" s="55"/>
      <c r="G29" s="53"/>
      <c r="H29" s="57"/>
      <c r="I29" s="56"/>
      <c r="J29" s="56"/>
      <c r="K29" s="36" t="s">
        <v>65</v>
      </c>
      <c r="L29" s="83">
        <v>51</v>
      </c>
      <c r="M29" s="83"/>
      <c r="N29" s="63"/>
      <c r="O29" s="86" t="s">
        <v>176</v>
      </c>
      <c r="P29" s="88">
        <v>43593.70979166667</v>
      </c>
      <c r="Q29" s="86" t="s">
        <v>257</v>
      </c>
      <c r="R29" s="89" t="s">
        <v>270</v>
      </c>
      <c r="S29" s="86" t="s">
        <v>275</v>
      </c>
      <c r="T29" s="86"/>
      <c r="U29" s="86"/>
      <c r="V29" s="89" t="s">
        <v>314</v>
      </c>
      <c r="W29" s="88">
        <v>43593.70979166667</v>
      </c>
      <c r="X29" s="89" t="s">
        <v>342</v>
      </c>
      <c r="Y29" s="86"/>
      <c r="Z29" s="86"/>
      <c r="AA29" s="92" t="s">
        <v>370</v>
      </c>
      <c r="AB29" s="86"/>
      <c r="AC29" s="86" t="b">
        <v>0</v>
      </c>
      <c r="AD29" s="86">
        <v>1</v>
      </c>
      <c r="AE29" s="92" t="s">
        <v>372</v>
      </c>
      <c r="AF29" s="86" t="b">
        <v>0</v>
      </c>
      <c r="AG29" s="86" t="s">
        <v>378</v>
      </c>
      <c r="AH29" s="86"/>
      <c r="AI29" s="92" t="s">
        <v>372</v>
      </c>
      <c r="AJ29" s="86" t="b">
        <v>0</v>
      </c>
      <c r="AK29" s="86">
        <v>0</v>
      </c>
      <c r="AL29" s="92" t="s">
        <v>372</v>
      </c>
      <c r="AM29" s="86" t="s">
        <v>384</v>
      </c>
      <c r="AN29" s="86" t="b">
        <v>0</v>
      </c>
      <c r="AO29" s="92" t="s">
        <v>370</v>
      </c>
      <c r="AP29" s="86" t="s">
        <v>176</v>
      </c>
      <c r="AQ29" s="86">
        <v>0</v>
      </c>
      <c r="AR29" s="86">
        <v>0</v>
      </c>
      <c r="AS29" s="86"/>
      <c r="AT29" s="86"/>
      <c r="AU29" s="86"/>
      <c r="AV29" s="86"/>
      <c r="AW29" s="86"/>
      <c r="AX29" s="86"/>
      <c r="AY29" s="86"/>
      <c r="AZ29" s="86"/>
      <c r="BA29">
        <v>5</v>
      </c>
      <c r="BB29" s="85" t="str">
        <f>REPLACE(INDEX(GroupVertices[Group],MATCH(Edges24[[#This Row],[Vertex 1]],GroupVertices[Vertex],0)),1,1,"")</f>
        <v>1</v>
      </c>
      <c r="BC29" s="85" t="str">
        <f>REPLACE(INDEX(GroupVertices[Group],MATCH(Edges24[[#This Row],[Vertex 2]],GroupVertices[Vertex],0)),1,1,"")</f>
        <v>1</v>
      </c>
      <c r="BD29" s="51">
        <v>1</v>
      </c>
      <c r="BE29" s="52">
        <v>2.5</v>
      </c>
      <c r="BF29" s="51">
        <v>0</v>
      </c>
      <c r="BG29" s="52">
        <v>0</v>
      </c>
      <c r="BH29" s="51">
        <v>0</v>
      </c>
      <c r="BI29" s="52">
        <v>0</v>
      </c>
      <c r="BJ29" s="51">
        <v>39</v>
      </c>
      <c r="BK29" s="52">
        <v>97.5</v>
      </c>
      <c r="BL29" s="51">
        <v>40</v>
      </c>
    </row>
    <row r="30" spans="1:64" ht="15">
      <c r="A30" s="84" t="s">
        <v>221</v>
      </c>
      <c r="B30" s="84" t="s">
        <v>221</v>
      </c>
      <c r="C30" s="53"/>
      <c r="D30" s="54"/>
      <c r="E30" s="65"/>
      <c r="F30" s="55"/>
      <c r="G30" s="53"/>
      <c r="H30" s="57"/>
      <c r="I30" s="56"/>
      <c r="J30" s="56"/>
      <c r="K30" s="36" t="s">
        <v>65</v>
      </c>
      <c r="L30" s="83">
        <v>52</v>
      </c>
      <c r="M30" s="83"/>
      <c r="N30" s="63"/>
      <c r="O30" s="86" t="s">
        <v>176</v>
      </c>
      <c r="P30" s="88">
        <v>43595.68074074074</v>
      </c>
      <c r="Q30" s="86" t="s">
        <v>258</v>
      </c>
      <c r="R30" s="89" t="s">
        <v>271</v>
      </c>
      <c r="S30" s="86" t="s">
        <v>281</v>
      </c>
      <c r="T30" s="86" t="s">
        <v>297</v>
      </c>
      <c r="U30" s="89" t="s">
        <v>307</v>
      </c>
      <c r="V30" s="89" t="s">
        <v>307</v>
      </c>
      <c r="W30" s="88">
        <v>43595.68074074074</v>
      </c>
      <c r="X30" s="89" t="s">
        <v>343</v>
      </c>
      <c r="Y30" s="86"/>
      <c r="Z30" s="86"/>
      <c r="AA30" s="92" t="s">
        <v>371</v>
      </c>
      <c r="AB30" s="86"/>
      <c r="AC30" s="86" t="b">
        <v>0</v>
      </c>
      <c r="AD30" s="86">
        <v>0</v>
      </c>
      <c r="AE30" s="92" t="s">
        <v>372</v>
      </c>
      <c r="AF30" s="86" t="b">
        <v>0</v>
      </c>
      <c r="AG30" s="86" t="s">
        <v>378</v>
      </c>
      <c r="AH30" s="86"/>
      <c r="AI30" s="92" t="s">
        <v>372</v>
      </c>
      <c r="AJ30" s="86" t="b">
        <v>0</v>
      </c>
      <c r="AK30" s="86">
        <v>0</v>
      </c>
      <c r="AL30" s="92" t="s">
        <v>372</v>
      </c>
      <c r="AM30" s="86" t="s">
        <v>384</v>
      </c>
      <c r="AN30" s="86" t="b">
        <v>0</v>
      </c>
      <c r="AO30" s="92" t="s">
        <v>371</v>
      </c>
      <c r="AP30" s="86" t="s">
        <v>176</v>
      </c>
      <c r="AQ30" s="86">
        <v>0</v>
      </c>
      <c r="AR30" s="86">
        <v>0</v>
      </c>
      <c r="AS30" s="86"/>
      <c r="AT30" s="86"/>
      <c r="AU30" s="86"/>
      <c r="AV30" s="86"/>
      <c r="AW30" s="86"/>
      <c r="AX30" s="86"/>
      <c r="AY30" s="86"/>
      <c r="AZ30" s="86"/>
      <c r="BA30">
        <v>5</v>
      </c>
      <c r="BB30" s="85" t="str">
        <f>REPLACE(INDEX(GroupVertices[Group],MATCH(Edges24[[#This Row],[Vertex 1]],GroupVertices[Vertex],0)),1,1,"")</f>
        <v>1</v>
      </c>
      <c r="BC30" s="85" t="str">
        <f>REPLACE(INDEX(GroupVertices[Group],MATCH(Edges24[[#This Row],[Vertex 2]],GroupVertices[Vertex],0)),1,1,"")</f>
        <v>1</v>
      </c>
      <c r="BD30" s="51">
        <v>0</v>
      </c>
      <c r="BE30" s="52">
        <v>0</v>
      </c>
      <c r="BF30" s="51">
        <v>1</v>
      </c>
      <c r="BG30" s="52">
        <v>2.3255813953488373</v>
      </c>
      <c r="BH30" s="51">
        <v>0</v>
      </c>
      <c r="BI30" s="52">
        <v>0</v>
      </c>
      <c r="BJ30" s="51">
        <v>42</v>
      </c>
      <c r="BK30" s="52">
        <v>97.67441860465117</v>
      </c>
      <c r="BL30" s="51">
        <v>43</v>
      </c>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allowBlank="1" showInputMessage="1" showErrorMessage="1" promptTitle="Vertex 2 Name" prompt="Enter the name of the edge's second vertex." sqref="B3:B30"/>
    <dataValidation allowBlank="1" showInputMessage="1" showErrorMessage="1" promptTitle="Vertex 1 Name" prompt="Enter the name of the edge's first vertex." sqref="A3:A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Color" prompt="To select an optional edge color, right-click and select Select Color on the right-click menu." sqref="C3:C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ErrorMessage="1" sqref="N2:N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s>
  <hyperlinks>
    <hyperlink ref="R5" r:id="rId1" display="https://scoutmagazine.ca/2019/03/14/on-prairie-values-following-your-gut-with-the-craftswoman-behind-old-fashioned-standards/"/>
    <hyperlink ref="R8" r:id="rId2" display="https://www.vcc.ca/about/college-information/news/article/good-luck-to-vccs-skills-canada-bc-2019-competitors.html"/>
    <hyperlink ref="R12" r:id="rId3" display="https://www.vcc.ca/about/college-information/news/article/good-luck-to-vccs-skills-canada-bc-2019-competitors.html"/>
    <hyperlink ref="R13" r:id="rId4" display="https://www.instagram.com/vccfashion/"/>
    <hyperlink ref="R14" r:id="rId5" display="https://vancouver.ca/parks-recreation-culture/utility-wrap-artist-call.aspx?platform=hootsuite"/>
    <hyperlink ref="R15" r:id="rId6" display="https://www.apparel.ca/cgi/page.cgi?_id=65&amp;evt=509"/>
    <hyperlink ref="R16" r:id="rId7" display="https://scoutmagazine.ca/2019/03/14/on-prairie-values-following-your-gut-with-the-craftswoman-behind-old-fashioned-standards/"/>
    <hyperlink ref="R17" r:id="rId8" display="https://scoutmagazine.ca/2019/03/14/on-prairie-values-following-your-gut-with-the-craftswoman-behind-old-fashioned-standards/?platform=hootsuite"/>
    <hyperlink ref="R21" r:id="rId9" display="https://twitter.com/VCCfashion/status/1121813890910830592"/>
    <hyperlink ref="R22" r:id="rId10" display="http://digital.films.com/p_Search.aspx?rd=a&amp;q=%22Levi%20Strauss%22&amp;mp=AnyWord&amp;cTitle=Birthday%3a%20Levi%20Strauss%2c%201829&amp;cDate=2_26"/>
    <hyperlink ref="R24" r:id="rId11" display="https://www.businessoffashion.com/articles/education/stressed-and-depressed-a-mental-health-guide-for-fashion-students?utm_campaign=d1dad12610-fashion-s-mental-health-problem&amp;utm_medium=email&amp;utm_source=Subscribers&amp;utm_term=0_d2191372b3-d1dad12610-420857781"/>
    <hyperlink ref="R27" r:id="rId12" display="https://www.vcc.ca/about/college-information/news/article/immigrant-women-find-sewmates-in-new-vcc-business-program.html?platform=hootsuite"/>
    <hyperlink ref="R28" r:id="rId13" display="https://www.oliobymarilyn.com/2019/04/vancouver-fashion-week-fw19-vancouver.html?fbclid=IwAR2cc2hBzHSfRZEw0pXkEhRoUNqYddWB1HYX7ep8uKyzWB5mdKdVjV_13t0"/>
    <hyperlink ref="R29" r:id="rId14" display="https://vancouver.ca/parks-recreation-culture/open-call-for-artist-initiated-projects.aspx"/>
    <hyperlink ref="R30" r:id="rId15" display="https://www.smoc.ca/events?platform=hootsuite"/>
    <hyperlink ref="U5" r:id="rId16" display="https://pbs.twimg.com/media/D2xhO1LUwAIF7Ku.jpg"/>
    <hyperlink ref="U12" r:id="rId17" display="https://pbs.twimg.com/media/D4Xev4oXkAAbaE5.png"/>
    <hyperlink ref="U13" r:id="rId18" display="https://pbs.twimg.com/media/D1lyWb5U4AAWkz5.jpg"/>
    <hyperlink ref="U18" r:id="rId19" display="https://pbs.twimg.com/media/D2JSFcYVAAA0-nr.jpg"/>
    <hyperlink ref="U19" r:id="rId20" display="https://pbs.twimg.com/media/D5AdnCKX4AAuCXM.jpg"/>
    <hyperlink ref="U20" r:id="rId21" display="https://pbs.twimg.com/media/D49MCqMU4AA_J2g.jpg"/>
    <hyperlink ref="U22" r:id="rId22" display="https://pbs.twimg.com/media/D0VxsnPUYAM7MBy.jpg"/>
    <hyperlink ref="U25" r:id="rId23" display="https://pbs.twimg.com/media/D5f6dumXoAE5QYq.jpg"/>
    <hyperlink ref="U30" r:id="rId24" display="https://pbs.twimg.com/media/D6N_ooXX4AAvyls.jpg"/>
    <hyperlink ref="V3" r:id="rId25" display="http://pbs.twimg.com/profile_images/978691373061718016/-iJicvw6_normal.jpg"/>
    <hyperlink ref="V4" r:id="rId26" display="http://pbs.twimg.com/profile_images/1082926067252322305/VjKoL_Gg_normal.jpg"/>
    <hyperlink ref="V5" r:id="rId27" display="https://pbs.twimg.com/media/D2xhO1LUwAIF7Ku.jpg"/>
    <hyperlink ref="V6" r:id="rId28" display="http://pbs.twimg.com/profile_images/518979805090299904/fMl_hqS3_normal.jpeg"/>
    <hyperlink ref="V7" r:id="rId29" display="http://pbs.twimg.com/profile_images/877257429875957760/domozTwZ_normal.jpg"/>
    <hyperlink ref="V9" r:id="rId30" display="http://pbs.twimg.com/profile_images/665211379700203520/sgnERJUy_normal.png"/>
    <hyperlink ref="V10" r:id="rId31" display="http://pbs.twimg.com/profile_images/609098493395779584/cjPByie-_normal.jpg"/>
    <hyperlink ref="V11" r:id="rId32" display="http://pbs.twimg.com/profile_images/665211379700203520/sgnERJUy_normal.png"/>
    <hyperlink ref="V12" r:id="rId33" display="https://pbs.twimg.com/media/D4Xev4oXkAAbaE5.png"/>
    <hyperlink ref="V13" r:id="rId34" display="https://pbs.twimg.com/media/D1lyWb5U4AAWkz5.jpg"/>
    <hyperlink ref="V14" r:id="rId35" display="http://pbs.twimg.com/profile_images/877259185708081158/T-U4o5On_normal.jpg"/>
    <hyperlink ref="V15" r:id="rId36" display="http://pbs.twimg.com/profile_images/877259185708081158/T-U4o5On_normal.jpg"/>
    <hyperlink ref="V16" r:id="rId37" display="http://pbs.twimg.com/profile_images/1026881957056008193/R8stfOcm_normal.jpg"/>
    <hyperlink ref="V17" r:id="rId38" display="http://pbs.twimg.com/profile_images/877259185708081158/T-U4o5On_normal.jpg"/>
    <hyperlink ref="V18" r:id="rId39" display="https://pbs.twimg.com/media/D2JSFcYVAAA0-nr.jpg"/>
    <hyperlink ref="V19" r:id="rId40" display="https://pbs.twimg.com/media/D5AdnCKX4AAuCXM.jpg"/>
    <hyperlink ref="V20" r:id="rId41" display="https://pbs.twimg.com/media/D49MCqMU4AA_J2g.jpg"/>
    <hyperlink ref="V21" r:id="rId42" display="http://pbs.twimg.com/profile_images/1026881957056008193/R8stfOcm_normal.jpg"/>
    <hyperlink ref="V22" r:id="rId43" display="https://pbs.twimg.com/media/D0VxsnPUYAM7MBy.jpg"/>
    <hyperlink ref="V23" r:id="rId44" display="http://pbs.twimg.com/profile_images/877259185708081158/T-U4o5On_normal.jpg"/>
    <hyperlink ref="V24" r:id="rId45" display="http://pbs.twimg.com/profile_images/877259185708081158/T-U4o5On_normal.jpg"/>
    <hyperlink ref="V25" r:id="rId46" display="https://pbs.twimg.com/media/D5f6dumXoAE5QYq.jpg"/>
    <hyperlink ref="V26" r:id="rId47" display="http://pbs.twimg.com/profile_images/877259185708081158/T-U4o5On_normal.jpg"/>
    <hyperlink ref="V27" r:id="rId48" display="http://pbs.twimg.com/profile_images/877259185708081158/T-U4o5On_normal.jpg"/>
    <hyperlink ref="V28" r:id="rId49" display="http://pbs.twimg.com/profile_images/877259185708081158/T-U4o5On_normal.jpg"/>
    <hyperlink ref="V29" r:id="rId50" display="http://pbs.twimg.com/profile_images/877259185708081158/T-U4o5On_normal.jpg"/>
    <hyperlink ref="V30" r:id="rId51" display="https://pbs.twimg.com/media/D6N_ooXX4AAvyls.jpg"/>
    <hyperlink ref="X3" r:id="rId52" display="https://twitter.com/#!/edplanbc/status/1111371638740680704"/>
    <hyperlink ref="X4" r:id="rId53" display="https://twitter.com/#!/socialmediasean/status/1111373530485018624"/>
    <hyperlink ref="X5" r:id="rId54" display="https://twitter.com/#!/bccolleges/status/1111371035377463296"/>
    <hyperlink ref="X6" r:id="rId55" display="https://twitter.com/#!/pr4good/status/1113515455614861312"/>
    <hyperlink ref="X7" r:id="rId56" display="https://twitter.com/#!/vccbaking/status/1118561543799443456"/>
    <hyperlink ref="X8" r:id="rId57" display="https://twitter.com/#!/bctrades/status/1118561048267825152"/>
    <hyperlink ref="X9" r:id="rId58" display="https://twitter.com/#!/skillsbc/status/1118562374246486016"/>
    <hyperlink ref="X10" r:id="rId59" display="https://twitter.com/#!/brettgri/status/1118604788088762369"/>
    <hyperlink ref="X11" r:id="rId60" display="https://twitter.com/#!/skillsbc/status/1118546790196760576"/>
    <hyperlink ref="X12" r:id="rId61" display="https://twitter.com/#!/myvcc/status/1118544998591541254"/>
    <hyperlink ref="X13" r:id="rId62" display="https://twitter.com/#!/vccfashion/status/1111671918908919809"/>
    <hyperlink ref="X14" r:id="rId63" display="https://twitter.com/#!/vccfashion/status/1113534161862705155"/>
    <hyperlink ref="X15" r:id="rId64" display="https://twitter.com/#!/vccfashion/status/1115680837218050048"/>
    <hyperlink ref="X16" r:id="rId65" display="https://twitter.com/#!/myvcc/status/1111338492053938177"/>
    <hyperlink ref="X17" r:id="rId66" display="https://twitter.com/#!/vccfashion/status/1116736613026025473"/>
    <hyperlink ref="X18" r:id="rId67" display="https://twitter.com/#!/vccfashion/status/1117853913888112640"/>
    <hyperlink ref="X19" r:id="rId68" display="https://twitter.com/#!/vcclib/status/1121428867175124993"/>
    <hyperlink ref="X20" r:id="rId69" display="https://twitter.com/#!/myvcc/status/1121198445073584133"/>
    <hyperlink ref="X21" r:id="rId70" display="https://twitter.com/#!/myvcc/status/1122908596705144836"/>
    <hyperlink ref="X22" r:id="rId71" display="https://twitter.com/#!/vccfashion/status/1115299608534581249"/>
    <hyperlink ref="X23" r:id="rId72" display="https://twitter.com/#!/vccfashion/status/1118228912415354880"/>
    <hyperlink ref="X24" r:id="rId73" display="https://twitter.com/#!/vccfashion/status/1119270765612929024"/>
    <hyperlink ref="X25" r:id="rId74" display="https://twitter.com/#!/vccfashion/status/1123642022106152960"/>
    <hyperlink ref="X26" r:id="rId75" display="https://twitter.com/#!/vccfashion/status/1114209887511248896"/>
    <hyperlink ref="X27" r:id="rId76" display="https://twitter.com/#!/vccfashion/status/1121813890910830592"/>
    <hyperlink ref="X28" r:id="rId77" display="https://twitter.com/#!/vccfashion/status/1124356742710689792"/>
    <hyperlink ref="X29" r:id="rId78" display="https://twitter.com/#!/vccfashion/status/1126170422582677505"/>
    <hyperlink ref="X30" r:id="rId79" display="https://twitter.com/#!/vccfashion/status/1126884669109284864"/>
    <hyperlink ref="AZ20" r:id="rId80" display="https://api.twitter.com/1.1/geo/id/1e5cb4d0509db554.json"/>
  </hyperlinks>
  <printOptions/>
  <pageMargins left="0.7" right="0.7" top="0.75" bottom="0.75" header="0.3" footer="0.3"/>
  <pageSetup horizontalDpi="600" verticalDpi="600" orientation="portrait" r:id="rId84"/>
  <legacyDrawing r:id="rId82"/>
  <tableParts>
    <tablePart r:id="rId8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844</v>
      </c>
      <c r="B1" s="13" t="s">
        <v>34</v>
      </c>
    </row>
    <row r="2" spans="1:2" ht="15">
      <c r="A2" s="124" t="s">
        <v>221</v>
      </c>
      <c r="B2" s="85">
        <v>246</v>
      </c>
    </row>
    <row r="3" spans="1:2" ht="15">
      <c r="A3" s="124" t="s">
        <v>220</v>
      </c>
      <c r="B3" s="85">
        <v>143</v>
      </c>
    </row>
    <row r="4" spans="1:2" ht="15">
      <c r="A4" s="124" t="s">
        <v>217</v>
      </c>
      <c r="B4" s="85">
        <v>41</v>
      </c>
    </row>
    <row r="5" spans="1:2" ht="15">
      <c r="A5" s="124" t="s">
        <v>214</v>
      </c>
      <c r="B5" s="85">
        <v>23</v>
      </c>
    </row>
    <row r="6" spans="1:2" ht="15">
      <c r="A6" s="124" t="s">
        <v>224</v>
      </c>
      <c r="B6" s="85">
        <v>5</v>
      </c>
    </row>
    <row r="7" spans="1:2" ht="15">
      <c r="A7" s="124" t="s">
        <v>219</v>
      </c>
      <c r="B7" s="85">
        <v>0</v>
      </c>
    </row>
    <row r="8" spans="1:2" ht="15">
      <c r="A8" s="124" t="s">
        <v>227</v>
      </c>
      <c r="B8" s="85">
        <v>0</v>
      </c>
    </row>
    <row r="9" spans="1:2" ht="15">
      <c r="A9" s="124" t="s">
        <v>228</v>
      </c>
      <c r="B9" s="85">
        <v>0</v>
      </c>
    </row>
    <row r="10" spans="1:2" ht="15">
      <c r="A10" s="124" t="s">
        <v>231</v>
      </c>
      <c r="B10" s="85">
        <v>0</v>
      </c>
    </row>
    <row r="11" spans="1:2" ht="15">
      <c r="A11" s="124" t="s">
        <v>232</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3"/>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35" t="s">
        <v>846</v>
      </c>
      <c r="B25" t="s">
        <v>845</v>
      </c>
    </row>
    <row r="26" spans="1:2" ht="15">
      <c r="A26" s="136" t="s">
        <v>848</v>
      </c>
      <c r="B26" s="3"/>
    </row>
    <row r="27" spans="1:2" ht="15">
      <c r="A27" s="137" t="s">
        <v>849</v>
      </c>
      <c r="B27" s="3"/>
    </row>
    <row r="28" spans="1:2" ht="15">
      <c r="A28" s="138" t="s">
        <v>850</v>
      </c>
      <c r="B28" s="3"/>
    </row>
    <row r="29" spans="1:2" ht="15">
      <c r="A29" s="139" t="s">
        <v>851</v>
      </c>
      <c r="B29" s="3">
        <v>1</v>
      </c>
    </row>
    <row r="30" spans="1:2" ht="15">
      <c r="A30" s="139" t="s">
        <v>852</v>
      </c>
      <c r="B30" s="3">
        <v>2</v>
      </c>
    </row>
    <row r="31" spans="1:2" ht="15">
      <c r="A31" s="139" t="s">
        <v>853</v>
      </c>
      <c r="B31" s="3">
        <v>1</v>
      </c>
    </row>
    <row r="32" spans="1:2" ht="15">
      <c r="A32" s="138" t="s">
        <v>854</v>
      </c>
      <c r="B32" s="3"/>
    </row>
    <row r="33" spans="1:2" ht="15">
      <c r="A33" s="139" t="s">
        <v>855</v>
      </c>
      <c r="B33" s="3">
        <v>1</v>
      </c>
    </row>
    <row r="34" spans="1:2" ht="15">
      <c r="A34" s="137" t="s">
        <v>856</v>
      </c>
      <c r="B34" s="3"/>
    </row>
    <row r="35" spans="1:2" ht="15">
      <c r="A35" s="138" t="s">
        <v>857</v>
      </c>
      <c r="B35" s="3"/>
    </row>
    <row r="36" spans="1:2" ht="15">
      <c r="A36" s="139" t="s">
        <v>851</v>
      </c>
      <c r="B36" s="3">
        <v>1</v>
      </c>
    </row>
    <row r="37" spans="1:2" ht="15">
      <c r="A37" s="139" t="s">
        <v>852</v>
      </c>
      <c r="B37" s="3">
        <v>1</v>
      </c>
    </row>
    <row r="38" spans="1:2" ht="15">
      <c r="A38" s="138" t="s">
        <v>858</v>
      </c>
      <c r="B38" s="3"/>
    </row>
    <row r="39" spans="1:2" ht="15">
      <c r="A39" s="139" t="s">
        <v>855</v>
      </c>
      <c r="B39" s="3">
        <v>1</v>
      </c>
    </row>
    <row r="40" spans="1:2" ht="15">
      <c r="A40" s="138" t="s">
        <v>859</v>
      </c>
      <c r="B40" s="3"/>
    </row>
    <row r="41" spans="1:2" ht="15">
      <c r="A41" s="139" t="s">
        <v>860</v>
      </c>
      <c r="B41" s="3">
        <v>1</v>
      </c>
    </row>
    <row r="42" spans="1:2" ht="15">
      <c r="A42" s="138" t="s">
        <v>861</v>
      </c>
      <c r="B42" s="3"/>
    </row>
    <row r="43" spans="1:2" ht="15">
      <c r="A43" s="139" t="s">
        <v>851</v>
      </c>
      <c r="B43" s="3">
        <v>1</v>
      </c>
    </row>
    <row r="44" spans="1:2" ht="15">
      <c r="A44" s="138" t="s">
        <v>862</v>
      </c>
      <c r="B44" s="3"/>
    </row>
    <row r="45" spans="1:2" ht="15">
      <c r="A45" s="139" t="s">
        <v>855</v>
      </c>
      <c r="B45" s="3">
        <v>1</v>
      </c>
    </row>
    <row r="46" spans="1:2" ht="15">
      <c r="A46" s="138" t="s">
        <v>863</v>
      </c>
      <c r="B46" s="3"/>
    </row>
    <row r="47" spans="1:2" ht="15">
      <c r="A47" s="139" t="s">
        <v>851</v>
      </c>
      <c r="B47" s="3">
        <v>1</v>
      </c>
    </row>
    <row r="48" spans="1:2" ht="15">
      <c r="A48" s="138" t="s">
        <v>864</v>
      </c>
      <c r="B48" s="3"/>
    </row>
    <row r="49" spans="1:2" ht="15">
      <c r="A49" s="139" t="s">
        <v>865</v>
      </c>
      <c r="B49" s="3">
        <v>1</v>
      </c>
    </row>
    <row r="50" spans="1:2" ht="15">
      <c r="A50" s="138" t="s">
        <v>866</v>
      </c>
      <c r="B50" s="3"/>
    </row>
    <row r="51" spans="1:2" ht="15">
      <c r="A51" s="139" t="s">
        <v>855</v>
      </c>
      <c r="B51" s="3">
        <v>2</v>
      </c>
    </row>
    <row r="52" spans="1:2" ht="15">
      <c r="A52" s="139" t="s">
        <v>860</v>
      </c>
      <c r="B52" s="3">
        <v>3</v>
      </c>
    </row>
    <row r="53" spans="1:2" ht="15">
      <c r="A53" s="139" t="s">
        <v>865</v>
      </c>
      <c r="B53" s="3">
        <v>1</v>
      </c>
    </row>
    <row r="54" spans="1:2" ht="15">
      <c r="A54" s="138" t="s">
        <v>867</v>
      </c>
      <c r="B54" s="3"/>
    </row>
    <row r="55" spans="1:2" ht="15">
      <c r="A55" s="139" t="s">
        <v>855</v>
      </c>
      <c r="B55" s="3">
        <v>1</v>
      </c>
    </row>
    <row r="56" spans="1:2" ht="15">
      <c r="A56" s="138" t="s">
        <v>868</v>
      </c>
      <c r="B56" s="3"/>
    </row>
    <row r="57" spans="1:2" ht="15">
      <c r="A57" s="139" t="s">
        <v>869</v>
      </c>
      <c r="B57" s="3">
        <v>1</v>
      </c>
    </row>
    <row r="58" spans="1:2" ht="15">
      <c r="A58" s="138" t="s">
        <v>870</v>
      </c>
      <c r="B58" s="3"/>
    </row>
    <row r="59" spans="1:2" ht="15">
      <c r="A59" s="139" t="s">
        <v>871</v>
      </c>
      <c r="B59" s="3">
        <v>1</v>
      </c>
    </row>
    <row r="60" spans="1:2" ht="15">
      <c r="A60" s="138" t="s">
        <v>872</v>
      </c>
      <c r="B60" s="3"/>
    </row>
    <row r="61" spans="1:2" ht="15">
      <c r="A61" s="139" t="s">
        <v>855</v>
      </c>
      <c r="B61" s="3">
        <v>1</v>
      </c>
    </row>
    <row r="62" spans="1:2" ht="15">
      <c r="A62" s="138" t="s">
        <v>873</v>
      </c>
      <c r="B62" s="3"/>
    </row>
    <row r="63" spans="1:2" ht="15">
      <c r="A63" s="139" t="s">
        <v>860</v>
      </c>
      <c r="B63" s="3">
        <v>1</v>
      </c>
    </row>
    <row r="64" spans="1:2" ht="15">
      <c r="A64" s="137" t="s">
        <v>874</v>
      </c>
      <c r="B64" s="3"/>
    </row>
    <row r="65" spans="1:2" ht="15">
      <c r="A65" s="138" t="s">
        <v>875</v>
      </c>
      <c r="B65" s="3"/>
    </row>
    <row r="66" spans="1:2" ht="15">
      <c r="A66" s="139" t="s">
        <v>860</v>
      </c>
      <c r="B66" s="3">
        <v>1</v>
      </c>
    </row>
    <row r="67" spans="1:2" ht="15">
      <c r="A67" s="138" t="s">
        <v>876</v>
      </c>
      <c r="B67" s="3"/>
    </row>
    <row r="68" spans="1:2" ht="15">
      <c r="A68" s="139" t="s">
        <v>855</v>
      </c>
      <c r="B68" s="3">
        <v>1</v>
      </c>
    </row>
    <row r="69" spans="1:2" ht="15">
      <c r="A69" s="138" t="s">
        <v>877</v>
      </c>
      <c r="B69" s="3"/>
    </row>
    <row r="70" spans="1:2" ht="15">
      <c r="A70" s="139" t="s">
        <v>860</v>
      </c>
      <c r="B70" s="3">
        <v>1</v>
      </c>
    </row>
    <row r="71" spans="1:2" ht="15">
      <c r="A71" s="138" t="s">
        <v>878</v>
      </c>
      <c r="B71" s="3"/>
    </row>
    <row r="72" spans="1:2" ht="15">
      <c r="A72" s="139" t="s">
        <v>855</v>
      </c>
      <c r="B72" s="3">
        <v>1</v>
      </c>
    </row>
    <row r="73" spans="1:2" ht="15">
      <c r="A73" s="136" t="s">
        <v>847</v>
      </c>
      <c r="B73" s="3">
        <v>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395</v>
      </c>
      <c r="AE2" s="13" t="s">
        <v>396</v>
      </c>
      <c r="AF2" s="13" t="s">
        <v>397</v>
      </c>
      <c r="AG2" s="13" t="s">
        <v>398</v>
      </c>
      <c r="AH2" s="13" t="s">
        <v>399</v>
      </c>
      <c r="AI2" s="13" t="s">
        <v>400</v>
      </c>
      <c r="AJ2" s="13" t="s">
        <v>401</v>
      </c>
      <c r="AK2" s="13" t="s">
        <v>402</v>
      </c>
      <c r="AL2" s="13" t="s">
        <v>403</v>
      </c>
      <c r="AM2" s="13" t="s">
        <v>404</v>
      </c>
      <c r="AN2" s="13" t="s">
        <v>405</v>
      </c>
      <c r="AO2" s="13" t="s">
        <v>406</v>
      </c>
      <c r="AP2" s="13" t="s">
        <v>407</v>
      </c>
      <c r="AQ2" s="13" t="s">
        <v>408</v>
      </c>
      <c r="AR2" s="13" t="s">
        <v>409</v>
      </c>
      <c r="AS2" s="13" t="s">
        <v>192</v>
      </c>
      <c r="AT2" s="13" t="s">
        <v>410</v>
      </c>
      <c r="AU2" s="13" t="s">
        <v>411</v>
      </c>
      <c r="AV2" s="13" t="s">
        <v>412</v>
      </c>
      <c r="AW2" s="13" t="s">
        <v>413</v>
      </c>
      <c r="AX2" s="13" t="s">
        <v>414</v>
      </c>
      <c r="AY2" s="13" t="s">
        <v>415</v>
      </c>
      <c r="AZ2" s="13" t="s">
        <v>618</v>
      </c>
      <c r="BA2" s="130" t="s">
        <v>737</v>
      </c>
      <c r="BB2" s="130" t="s">
        <v>740</v>
      </c>
      <c r="BC2" s="130" t="s">
        <v>741</v>
      </c>
      <c r="BD2" s="130" t="s">
        <v>744</v>
      </c>
      <c r="BE2" s="130" t="s">
        <v>745</v>
      </c>
      <c r="BF2" s="130" t="s">
        <v>748</v>
      </c>
      <c r="BG2" s="130" t="s">
        <v>749</v>
      </c>
      <c r="BH2" s="130" t="s">
        <v>755</v>
      </c>
      <c r="BI2" s="130" t="s">
        <v>758</v>
      </c>
      <c r="BJ2" s="130" t="s">
        <v>763</v>
      </c>
      <c r="BK2" s="130" t="s">
        <v>833</v>
      </c>
      <c r="BL2" s="130" t="s">
        <v>834</v>
      </c>
      <c r="BM2" s="130" t="s">
        <v>835</v>
      </c>
      <c r="BN2" s="130" t="s">
        <v>836</v>
      </c>
      <c r="BO2" s="130" t="s">
        <v>837</v>
      </c>
      <c r="BP2" s="130" t="s">
        <v>838</v>
      </c>
      <c r="BQ2" s="130" t="s">
        <v>839</v>
      </c>
      <c r="BR2" s="130" t="s">
        <v>840</v>
      </c>
      <c r="BS2" s="130" t="s">
        <v>842</v>
      </c>
      <c r="BT2" s="3"/>
      <c r="BU2" s="3"/>
    </row>
    <row r="3" spans="1:73" ht="15" customHeight="1">
      <c r="A3" s="50" t="s">
        <v>212</v>
      </c>
      <c r="B3" s="53"/>
      <c r="C3" s="53" t="s">
        <v>64</v>
      </c>
      <c r="D3" s="54">
        <v>163.80672517974605</v>
      </c>
      <c r="E3" s="55"/>
      <c r="F3" s="112" t="s">
        <v>308</v>
      </c>
      <c r="G3" s="53"/>
      <c r="H3" s="57" t="s">
        <v>212</v>
      </c>
      <c r="I3" s="56"/>
      <c r="J3" s="56"/>
      <c r="K3" s="114" t="s">
        <v>554</v>
      </c>
      <c r="L3" s="59">
        <v>1</v>
      </c>
      <c r="M3" s="60">
        <v>3719.6123046875</v>
      </c>
      <c r="N3" s="60">
        <v>8366.7568359375</v>
      </c>
      <c r="O3" s="58"/>
      <c r="P3" s="61"/>
      <c r="Q3" s="61"/>
      <c r="R3" s="51"/>
      <c r="S3" s="51">
        <v>0</v>
      </c>
      <c r="T3" s="51">
        <v>2</v>
      </c>
      <c r="U3" s="52">
        <v>0</v>
      </c>
      <c r="V3" s="52">
        <v>0.022727</v>
      </c>
      <c r="W3" s="52">
        <v>0.035942</v>
      </c>
      <c r="X3" s="52">
        <v>0.638841</v>
      </c>
      <c r="Y3" s="52">
        <v>0.5</v>
      </c>
      <c r="Z3" s="52">
        <v>0</v>
      </c>
      <c r="AA3" s="62">
        <v>3</v>
      </c>
      <c r="AB3" s="62"/>
      <c r="AC3" s="63"/>
      <c r="AD3" s="85" t="s">
        <v>416</v>
      </c>
      <c r="AE3" s="85">
        <v>292</v>
      </c>
      <c r="AF3" s="85">
        <v>596</v>
      </c>
      <c r="AG3" s="85">
        <v>1019</v>
      </c>
      <c r="AH3" s="85">
        <v>685</v>
      </c>
      <c r="AI3" s="85"/>
      <c r="AJ3" s="85" t="s">
        <v>437</v>
      </c>
      <c r="AK3" s="85" t="s">
        <v>458</v>
      </c>
      <c r="AL3" s="90" t="s">
        <v>471</v>
      </c>
      <c r="AM3" s="85"/>
      <c r="AN3" s="87">
        <v>40850.7218287037</v>
      </c>
      <c r="AO3" s="90" t="s">
        <v>490</v>
      </c>
      <c r="AP3" s="85" t="b">
        <v>1</v>
      </c>
      <c r="AQ3" s="85" t="b">
        <v>0</v>
      </c>
      <c r="AR3" s="85" t="b">
        <v>0</v>
      </c>
      <c r="AS3" s="85" t="s">
        <v>378</v>
      </c>
      <c r="AT3" s="85">
        <v>10</v>
      </c>
      <c r="AU3" s="90" t="s">
        <v>511</v>
      </c>
      <c r="AV3" s="85" t="b">
        <v>0</v>
      </c>
      <c r="AW3" s="85" t="s">
        <v>532</v>
      </c>
      <c r="AX3" s="90" t="s">
        <v>533</v>
      </c>
      <c r="AY3" s="85" t="s">
        <v>66</v>
      </c>
      <c r="AZ3" s="85" t="str">
        <f>REPLACE(INDEX(GroupVertices[Group],MATCH(Vertices[[#This Row],[Vertex]],GroupVertices[Vertex],0)),1,1,"")</f>
        <v>1</v>
      </c>
      <c r="BA3" s="51"/>
      <c r="BB3" s="51"/>
      <c r="BC3" s="51"/>
      <c r="BD3" s="51"/>
      <c r="BE3" s="51"/>
      <c r="BF3" s="51"/>
      <c r="BG3" s="131" t="s">
        <v>750</v>
      </c>
      <c r="BH3" s="131" t="s">
        <v>750</v>
      </c>
      <c r="BI3" s="131" t="s">
        <v>759</v>
      </c>
      <c r="BJ3" s="131" t="s">
        <v>759</v>
      </c>
      <c r="BK3" s="131">
        <v>2</v>
      </c>
      <c r="BL3" s="134">
        <v>8.333333333333334</v>
      </c>
      <c r="BM3" s="131">
        <v>0</v>
      </c>
      <c r="BN3" s="134">
        <v>0</v>
      </c>
      <c r="BO3" s="131">
        <v>0</v>
      </c>
      <c r="BP3" s="134">
        <v>0</v>
      </c>
      <c r="BQ3" s="131">
        <v>22</v>
      </c>
      <c r="BR3" s="134">
        <v>91.66666666666667</v>
      </c>
      <c r="BS3" s="131">
        <v>24</v>
      </c>
      <c r="BT3" s="3"/>
      <c r="BU3" s="3"/>
    </row>
    <row r="4" spans="1:76" ht="15">
      <c r="A4" s="14" t="s">
        <v>221</v>
      </c>
      <c r="B4" s="15"/>
      <c r="C4" s="15" t="s">
        <v>64</v>
      </c>
      <c r="D4" s="93">
        <v>162.1362054459232</v>
      </c>
      <c r="E4" s="81"/>
      <c r="F4" s="112" t="s">
        <v>314</v>
      </c>
      <c r="G4" s="15"/>
      <c r="H4" s="16" t="s">
        <v>221</v>
      </c>
      <c r="I4" s="66"/>
      <c r="J4" s="66"/>
      <c r="K4" s="114" t="s">
        <v>555</v>
      </c>
      <c r="L4" s="94">
        <v>9999</v>
      </c>
      <c r="M4" s="95">
        <v>2833.428955078125</v>
      </c>
      <c r="N4" s="95">
        <v>4639.07861328125</v>
      </c>
      <c r="O4" s="77"/>
      <c r="P4" s="96"/>
      <c r="Q4" s="96"/>
      <c r="R4" s="97"/>
      <c r="S4" s="51">
        <v>8</v>
      </c>
      <c r="T4" s="51">
        <v>10</v>
      </c>
      <c r="U4" s="52">
        <v>246</v>
      </c>
      <c r="V4" s="52">
        <v>0.038462</v>
      </c>
      <c r="W4" s="52">
        <v>0.132523</v>
      </c>
      <c r="X4" s="52">
        <v>4.443876</v>
      </c>
      <c r="Y4" s="52">
        <v>0.04395604395604396</v>
      </c>
      <c r="Z4" s="52">
        <v>0.14285714285714285</v>
      </c>
      <c r="AA4" s="82">
        <v>4</v>
      </c>
      <c r="AB4" s="82"/>
      <c r="AC4" s="98"/>
      <c r="AD4" s="85" t="s">
        <v>417</v>
      </c>
      <c r="AE4" s="85">
        <v>138</v>
      </c>
      <c r="AF4" s="85">
        <v>179</v>
      </c>
      <c r="AG4" s="85">
        <v>747</v>
      </c>
      <c r="AH4" s="85">
        <v>281</v>
      </c>
      <c r="AI4" s="85"/>
      <c r="AJ4" s="85" t="s">
        <v>438</v>
      </c>
      <c r="AK4" s="85" t="s">
        <v>459</v>
      </c>
      <c r="AL4" s="90" t="s">
        <v>472</v>
      </c>
      <c r="AM4" s="85"/>
      <c r="AN4" s="87">
        <v>41774.88082175926</v>
      </c>
      <c r="AO4" s="90" t="s">
        <v>491</v>
      </c>
      <c r="AP4" s="85" t="b">
        <v>0</v>
      </c>
      <c r="AQ4" s="85" t="b">
        <v>0</v>
      </c>
      <c r="AR4" s="85" t="b">
        <v>0</v>
      </c>
      <c r="AS4" s="85" t="s">
        <v>378</v>
      </c>
      <c r="AT4" s="85">
        <v>14</v>
      </c>
      <c r="AU4" s="90" t="s">
        <v>511</v>
      </c>
      <c r="AV4" s="85" t="b">
        <v>0</v>
      </c>
      <c r="AW4" s="85" t="s">
        <v>532</v>
      </c>
      <c r="AX4" s="90" t="s">
        <v>534</v>
      </c>
      <c r="AY4" s="85" t="s">
        <v>66</v>
      </c>
      <c r="AZ4" s="85" t="str">
        <f>REPLACE(INDEX(GroupVertices[Group],MATCH(Vertices[[#This Row],[Vertex]],GroupVertices[Vertex],0)),1,1,"")</f>
        <v>1</v>
      </c>
      <c r="BA4" s="51" t="s">
        <v>738</v>
      </c>
      <c r="BB4" s="51" t="s">
        <v>738</v>
      </c>
      <c r="BC4" s="51" t="s">
        <v>742</v>
      </c>
      <c r="BD4" s="51" t="s">
        <v>742</v>
      </c>
      <c r="BE4" s="51" t="s">
        <v>746</v>
      </c>
      <c r="BF4" s="51" t="s">
        <v>746</v>
      </c>
      <c r="BG4" s="131" t="s">
        <v>751</v>
      </c>
      <c r="BH4" s="131" t="s">
        <v>756</v>
      </c>
      <c r="BI4" s="131" t="s">
        <v>760</v>
      </c>
      <c r="BJ4" s="131" t="s">
        <v>764</v>
      </c>
      <c r="BK4" s="131">
        <v>13</v>
      </c>
      <c r="BL4" s="134">
        <v>2.869757174392936</v>
      </c>
      <c r="BM4" s="131">
        <v>1</v>
      </c>
      <c r="BN4" s="134">
        <v>0.22075055187637968</v>
      </c>
      <c r="BO4" s="131">
        <v>0</v>
      </c>
      <c r="BP4" s="134">
        <v>0</v>
      </c>
      <c r="BQ4" s="131">
        <v>439</v>
      </c>
      <c r="BR4" s="134">
        <v>96.90949227373068</v>
      </c>
      <c r="BS4" s="131">
        <v>453</v>
      </c>
      <c r="BT4" s="2"/>
      <c r="BU4" s="3"/>
      <c r="BV4" s="3"/>
      <c r="BW4" s="3"/>
      <c r="BX4" s="3"/>
    </row>
    <row r="5" spans="1:76" ht="15">
      <c r="A5" s="14" t="s">
        <v>214</v>
      </c>
      <c r="B5" s="15"/>
      <c r="C5" s="15" t="s">
        <v>64</v>
      </c>
      <c r="D5" s="93">
        <v>165.92592167661007</v>
      </c>
      <c r="E5" s="81"/>
      <c r="F5" s="112" t="s">
        <v>519</v>
      </c>
      <c r="G5" s="15"/>
      <c r="H5" s="16" t="s">
        <v>214</v>
      </c>
      <c r="I5" s="66"/>
      <c r="J5" s="66"/>
      <c r="K5" s="114" t="s">
        <v>556</v>
      </c>
      <c r="L5" s="94">
        <v>935.7723577235772</v>
      </c>
      <c r="M5" s="95">
        <v>1675.3692626953125</v>
      </c>
      <c r="N5" s="95">
        <v>7456.03271484375</v>
      </c>
      <c r="O5" s="77"/>
      <c r="P5" s="96"/>
      <c r="Q5" s="96"/>
      <c r="R5" s="97"/>
      <c r="S5" s="51">
        <v>3</v>
      </c>
      <c r="T5" s="51">
        <v>3</v>
      </c>
      <c r="U5" s="52">
        <v>23</v>
      </c>
      <c r="V5" s="52">
        <v>0.029412</v>
      </c>
      <c r="W5" s="52">
        <v>0.074596</v>
      </c>
      <c r="X5" s="52">
        <v>1.67311</v>
      </c>
      <c r="Y5" s="52">
        <v>0.23333333333333334</v>
      </c>
      <c r="Z5" s="52">
        <v>0</v>
      </c>
      <c r="AA5" s="82">
        <v>5</v>
      </c>
      <c r="AB5" s="82"/>
      <c r="AC5" s="98"/>
      <c r="AD5" s="85" t="s">
        <v>418</v>
      </c>
      <c r="AE5" s="85">
        <v>668</v>
      </c>
      <c r="AF5" s="85">
        <v>1125</v>
      </c>
      <c r="AG5" s="85">
        <v>6398</v>
      </c>
      <c r="AH5" s="85">
        <v>2979</v>
      </c>
      <c r="AI5" s="85"/>
      <c r="AJ5" s="85" t="s">
        <v>439</v>
      </c>
      <c r="AK5" s="85" t="s">
        <v>460</v>
      </c>
      <c r="AL5" s="90" t="s">
        <v>473</v>
      </c>
      <c r="AM5" s="85"/>
      <c r="AN5" s="87">
        <v>40549.800046296295</v>
      </c>
      <c r="AO5" s="90" t="s">
        <v>492</v>
      </c>
      <c r="AP5" s="85" t="b">
        <v>0</v>
      </c>
      <c r="AQ5" s="85" t="b">
        <v>0</v>
      </c>
      <c r="AR5" s="85" t="b">
        <v>1</v>
      </c>
      <c r="AS5" s="85" t="s">
        <v>378</v>
      </c>
      <c r="AT5" s="85">
        <v>69</v>
      </c>
      <c r="AU5" s="90" t="s">
        <v>511</v>
      </c>
      <c r="AV5" s="85" t="b">
        <v>0</v>
      </c>
      <c r="AW5" s="85" t="s">
        <v>532</v>
      </c>
      <c r="AX5" s="90" t="s">
        <v>535</v>
      </c>
      <c r="AY5" s="85" t="s">
        <v>66</v>
      </c>
      <c r="AZ5" s="85" t="str">
        <f>REPLACE(INDEX(GroupVertices[Group],MATCH(Vertices[[#This Row],[Vertex]],GroupVertices[Vertex],0)),1,1,"")</f>
        <v>1</v>
      </c>
      <c r="BA5" s="51" t="s">
        <v>259</v>
      </c>
      <c r="BB5" s="51" t="s">
        <v>259</v>
      </c>
      <c r="BC5" s="51" t="s">
        <v>272</v>
      </c>
      <c r="BD5" s="51" t="s">
        <v>272</v>
      </c>
      <c r="BE5" s="51" t="s">
        <v>282</v>
      </c>
      <c r="BF5" s="51" t="s">
        <v>282</v>
      </c>
      <c r="BG5" s="131" t="s">
        <v>752</v>
      </c>
      <c r="BH5" s="131" t="s">
        <v>752</v>
      </c>
      <c r="BI5" s="131" t="s">
        <v>718</v>
      </c>
      <c r="BJ5" s="131" t="s">
        <v>718</v>
      </c>
      <c r="BK5" s="131">
        <v>3</v>
      </c>
      <c r="BL5" s="134">
        <v>8.333333333333334</v>
      </c>
      <c r="BM5" s="131">
        <v>0</v>
      </c>
      <c r="BN5" s="134">
        <v>0</v>
      </c>
      <c r="BO5" s="131">
        <v>0</v>
      </c>
      <c r="BP5" s="134">
        <v>0</v>
      </c>
      <c r="BQ5" s="131">
        <v>33</v>
      </c>
      <c r="BR5" s="134">
        <v>91.66666666666667</v>
      </c>
      <c r="BS5" s="131">
        <v>36</v>
      </c>
      <c r="BT5" s="2"/>
      <c r="BU5" s="3"/>
      <c r="BV5" s="3"/>
      <c r="BW5" s="3"/>
      <c r="BX5" s="3"/>
    </row>
    <row r="6" spans="1:76" ht="15">
      <c r="A6" s="14" t="s">
        <v>213</v>
      </c>
      <c r="B6" s="15"/>
      <c r="C6" s="15" t="s">
        <v>64</v>
      </c>
      <c r="D6" s="93">
        <v>238.01065091020345</v>
      </c>
      <c r="E6" s="81"/>
      <c r="F6" s="112" t="s">
        <v>309</v>
      </c>
      <c r="G6" s="15"/>
      <c r="H6" s="16" t="s">
        <v>213</v>
      </c>
      <c r="I6" s="66"/>
      <c r="J6" s="66"/>
      <c r="K6" s="114" t="s">
        <v>557</v>
      </c>
      <c r="L6" s="94">
        <v>1</v>
      </c>
      <c r="M6" s="95">
        <v>260.04547119140625</v>
      </c>
      <c r="N6" s="95">
        <v>7337.06494140625</v>
      </c>
      <c r="O6" s="77"/>
      <c r="P6" s="96"/>
      <c r="Q6" s="96"/>
      <c r="R6" s="97"/>
      <c r="S6" s="51">
        <v>0</v>
      </c>
      <c r="T6" s="51">
        <v>2</v>
      </c>
      <c r="U6" s="52">
        <v>0</v>
      </c>
      <c r="V6" s="52">
        <v>0.022727</v>
      </c>
      <c r="W6" s="52">
        <v>0.035942</v>
      </c>
      <c r="X6" s="52">
        <v>0.638841</v>
      </c>
      <c r="Y6" s="52">
        <v>0.5</v>
      </c>
      <c r="Z6" s="52">
        <v>0</v>
      </c>
      <c r="AA6" s="82">
        <v>6</v>
      </c>
      <c r="AB6" s="82"/>
      <c r="AC6" s="98"/>
      <c r="AD6" s="85" t="s">
        <v>419</v>
      </c>
      <c r="AE6" s="85">
        <v>19433</v>
      </c>
      <c r="AF6" s="85">
        <v>19119</v>
      </c>
      <c r="AG6" s="85">
        <v>77452</v>
      </c>
      <c r="AH6" s="85">
        <v>2887</v>
      </c>
      <c r="AI6" s="85"/>
      <c r="AJ6" s="85" t="s">
        <v>440</v>
      </c>
      <c r="AK6" s="85" t="s">
        <v>461</v>
      </c>
      <c r="AL6" s="90" t="s">
        <v>474</v>
      </c>
      <c r="AM6" s="85"/>
      <c r="AN6" s="87">
        <v>40091.94997685185</v>
      </c>
      <c r="AO6" s="90" t="s">
        <v>493</v>
      </c>
      <c r="AP6" s="85" t="b">
        <v>0</v>
      </c>
      <c r="AQ6" s="85" t="b">
        <v>0</v>
      </c>
      <c r="AR6" s="85" t="b">
        <v>1</v>
      </c>
      <c r="AS6" s="85" t="s">
        <v>378</v>
      </c>
      <c r="AT6" s="85">
        <v>1159</v>
      </c>
      <c r="AU6" s="90" t="s">
        <v>512</v>
      </c>
      <c r="AV6" s="85" t="b">
        <v>0</v>
      </c>
      <c r="AW6" s="85" t="s">
        <v>532</v>
      </c>
      <c r="AX6" s="90" t="s">
        <v>536</v>
      </c>
      <c r="AY6" s="85" t="s">
        <v>66</v>
      </c>
      <c r="AZ6" s="85" t="str">
        <f>REPLACE(INDEX(GroupVertices[Group],MATCH(Vertices[[#This Row],[Vertex]],GroupVertices[Vertex],0)),1,1,"")</f>
        <v>1</v>
      </c>
      <c r="BA6" s="51"/>
      <c r="BB6" s="51"/>
      <c r="BC6" s="51"/>
      <c r="BD6" s="51"/>
      <c r="BE6" s="51"/>
      <c r="BF6" s="51"/>
      <c r="BG6" s="131" t="s">
        <v>750</v>
      </c>
      <c r="BH6" s="131" t="s">
        <v>750</v>
      </c>
      <c r="BI6" s="131" t="s">
        <v>759</v>
      </c>
      <c r="BJ6" s="131" t="s">
        <v>759</v>
      </c>
      <c r="BK6" s="131">
        <v>2</v>
      </c>
      <c r="BL6" s="134">
        <v>8.333333333333334</v>
      </c>
      <c r="BM6" s="131">
        <v>0</v>
      </c>
      <c r="BN6" s="134">
        <v>0</v>
      </c>
      <c r="BO6" s="131">
        <v>0</v>
      </c>
      <c r="BP6" s="134">
        <v>0</v>
      </c>
      <c r="BQ6" s="131">
        <v>22</v>
      </c>
      <c r="BR6" s="134">
        <v>91.66666666666667</v>
      </c>
      <c r="BS6" s="131">
        <v>24</v>
      </c>
      <c r="BT6" s="2"/>
      <c r="BU6" s="3"/>
      <c r="BV6" s="3"/>
      <c r="BW6" s="3"/>
      <c r="BX6" s="3"/>
    </row>
    <row r="7" spans="1:76" ht="15">
      <c r="A7" s="14" t="s">
        <v>220</v>
      </c>
      <c r="B7" s="15"/>
      <c r="C7" s="15" t="s">
        <v>64</v>
      </c>
      <c r="D7" s="93">
        <v>180.04722158482485</v>
      </c>
      <c r="E7" s="81"/>
      <c r="F7" s="112" t="s">
        <v>315</v>
      </c>
      <c r="G7" s="15"/>
      <c r="H7" s="16" t="s">
        <v>220</v>
      </c>
      <c r="I7" s="66"/>
      <c r="J7" s="66"/>
      <c r="K7" s="114" t="s">
        <v>558</v>
      </c>
      <c r="L7" s="94">
        <v>5812.845528455285</v>
      </c>
      <c r="M7" s="95">
        <v>7887.44921875</v>
      </c>
      <c r="N7" s="95">
        <v>5293.9140625</v>
      </c>
      <c r="O7" s="77"/>
      <c r="P7" s="96"/>
      <c r="Q7" s="96"/>
      <c r="R7" s="97"/>
      <c r="S7" s="51">
        <v>8</v>
      </c>
      <c r="T7" s="51">
        <v>7</v>
      </c>
      <c r="U7" s="52">
        <v>143</v>
      </c>
      <c r="V7" s="52">
        <v>0.034483</v>
      </c>
      <c r="W7" s="52">
        <v>0.130876</v>
      </c>
      <c r="X7" s="52">
        <v>3.03367</v>
      </c>
      <c r="Y7" s="52">
        <v>0.12727272727272726</v>
      </c>
      <c r="Z7" s="52">
        <v>0.18181818181818182</v>
      </c>
      <c r="AA7" s="82">
        <v>7</v>
      </c>
      <c r="AB7" s="82"/>
      <c r="AC7" s="98"/>
      <c r="AD7" s="85" t="s">
        <v>420</v>
      </c>
      <c r="AE7" s="85">
        <v>1142</v>
      </c>
      <c r="AF7" s="85">
        <v>4650</v>
      </c>
      <c r="AG7" s="85">
        <v>13736</v>
      </c>
      <c r="AH7" s="85">
        <v>3726</v>
      </c>
      <c r="AI7" s="85"/>
      <c r="AJ7" s="85" t="s">
        <v>441</v>
      </c>
      <c r="AK7" s="85" t="s">
        <v>462</v>
      </c>
      <c r="AL7" s="90" t="s">
        <v>475</v>
      </c>
      <c r="AM7" s="85"/>
      <c r="AN7" s="87">
        <v>39806.02952546296</v>
      </c>
      <c r="AO7" s="90" t="s">
        <v>494</v>
      </c>
      <c r="AP7" s="85" t="b">
        <v>0</v>
      </c>
      <c r="AQ7" s="85" t="b">
        <v>0</v>
      </c>
      <c r="AR7" s="85" t="b">
        <v>1</v>
      </c>
      <c r="AS7" s="85" t="s">
        <v>378</v>
      </c>
      <c r="AT7" s="85">
        <v>217</v>
      </c>
      <c r="AU7" s="90" t="s">
        <v>511</v>
      </c>
      <c r="AV7" s="85" t="b">
        <v>0</v>
      </c>
      <c r="AW7" s="85" t="s">
        <v>532</v>
      </c>
      <c r="AX7" s="90" t="s">
        <v>537</v>
      </c>
      <c r="AY7" s="85" t="s">
        <v>66</v>
      </c>
      <c r="AZ7" s="85" t="str">
        <f>REPLACE(INDEX(GroupVertices[Group],MATCH(Vertices[[#This Row],[Vertex]],GroupVertices[Vertex],0)),1,1,"")</f>
        <v>2</v>
      </c>
      <c r="BA7" s="51" t="s">
        <v>739</v>
      </c>
      <c r="BB7" s="51" t="s">
        <v>739</v>
      </c>
      <c r="BC7" s="51" t="s">
        <v>743</v>
      </c>
      <c r="BD7" s="51" t="s">
        <v>743</v>
      </c>
      <c r="BE7" s="51" t="s">
        <v>747</v>
      </c>
      <c r="BF7" s="51" t="s">
        <v>747</v>
      </c>
      <c r="BG7" s="131" t="s">
        <v>753</v>
      </c>
      <c r="BH7" s="131" t="s">
        <v>753</v>
      </c>
      <c r="BI7" s="131" t="s">
        <v>719</v>
      </c>
      <c r="BJ7" s="131" t="s">
        <v>719</v>
      </c>
      <c r="BK7" s="131">
        <v>5</v>
      </c>
      <c r="BL7" s="134">
        <v>6.172839506172839</v>
      </c>
      <c r="BM7" s="131">
        <v>0</v>
      </c>
      <c r="BN7" s="134">
        <v>0</v>
      </c>
      <c r="BO7" s="131">
        <v>0</v>
      </c>
      <c r="BP7" s="134">
        <v>0</v>
      </c>
      <c r="BQ7" s="131">
        <v>76</v>
      </c>
      <c r="BR7" s="134">
        <v>93.82716049382717</v>
      </c>
      <c r="BS7" s="131">
        <v>81</v>
      </c>
      <c r="BT7" s="2"/>
      <c r="BU7" s="3"/>
      <c r="BV7" s="3"/>
      <c r="BW7" s="3"/>
      <c r="BX7" s="3"/>
    </row>
    <row r="8" spans="1:76" ht="15">
      <c r="A8" s="14" t="s">
        <v>223</v>
      </c>
      <c r="B8" s="15"/>
      <c r="C8" s="15" t="s">
        <v>64</v>
      </c>
      <c r="D8" s="93">
        <v>313.52855858956707</v>
      </c>
      <c r="E8" s="81"/>
      <c r="F8" s="112" t="s">
        <v>520</v>
      </c>
      <c r="G8" s="15"/>
      <c r="H8" s="16" t="s">
        <v>223</v>
      </c>
      <c r="I8" s="66"/>
      <c r="J8" s="66"/>
      <c r="K8" s="114" t="s">
        <v>559</v>
      </c>
      <c r="L8" s="94">
        <v>1</v>
      </c>
      <c r="M8" s="95">
        <v>2303.4912109375</v>
      </c>
      <c r="N8" s="95">
        <v>9486.1103515625</v>
      </c>
      <c r="O8" s="77"/>
      <c r="P8" s="96"/>
      <c r="Q8" s="96"/>
      <c r="R8" s="97"/>
      <c r="S8" s="51">
        <v>3</v>
      </c>
      <c r="T8" s="51">
        <v>0</v>
      </c>
      <c r="U8" s="52">
        <v>0</v>
      </c>
      <c r="V8" s="52">
        <v>0.027027</v>
      </c>
      <c r="W8" s="52">
        <v>0.058652</v>
      </c>
      <c r="X8" s="52">
        <v>0.853725</v>
      </c>
      <c r="Y8" s="52">
        <v>0.6666666666666666</v>
      </c>
      <c r="Z8" s="52">
        <v>0</v>
      </c>
      <c r="AA8" s="82">
        <v>8</v>
      </c>
      <c r="AB8" s="82"/>
      <c r="AC8" s="98"/>
      <c r="AD8" s="85" t="s">
        <v>421</v>
      </c>
      <c r="AE8" s="85">
        <v>1959</v>
      </c>
      <c r="AF8" s="85">
        <v>37970</v>
      </c>
      <c r="AG8" s="85">
        <v>19143</v>
      </c>
      <c r="AH8" s="85">
        <v>815</v>
      </c>
      <c r="AI8" s="85"/>
      <c r="AJ8" s="85" t="s">
        <v>442</v>
      </c>
      <c r="AK8" s="85" t="s">
        <v>390</v>
      </c>
      <c r="AL8" s="90" t="s">
        <v>476</v>
      </c>
      <c r="AM8" s="85"/>
      <c r="AN8" s="87">
        <v>39731.67414351852</v>
      </c>
      <c r="AO8" s="90" t="s">
        <v>495</v>
      </c>
      <c r="AP8" s="85" t="b">
        <v>0</v>
      </c>
      <c r="AQ8" s="85" t="b">
        <v>0</v>
      </c>
      <c r="AR8" s="85" t="b">
        <v>1</v>
      </c>
      <c r="AS8" s="85" t="s">
        <v>378</v>
      </c>
      <c r="AT8" s="85">
        <v>1051</v>
      </c>
      <c r="AU8" s="90" t="s">
        <v>513</v>
      </c>
      <c r="AV8" s="85" t="b">
        <v>0</v>
      </c>
      <c r="AW8" s="85" t="s">
        <v>532</v>
      </c>
      <c r="AX8" s="90" t="s">
        <v>538</v>
      </c>
      <c r="AY8" s="85" t="s">
        <v>65</v>
      </c>
      <c r="AZ8" s="85" t="str">
        <f>REPLACE(INDEX(GroupVertices[Group],MATCH(Vertices[[#This Row],[Vertex]],GroupVertices[Vertex],0)),1,1,"")</f>
        <v>1</v>
      </c>
      <c r="BA8" s="51"/>
      <c r="BB8" s="51"/>
      <c r="BC8" s="51"/>
      <c r="BD8" s="51"/>
      <c r="BE8" s="51"/>
      <c r="BF8" s="51"/>
      <c r="BG8" s="51"/>
      <c r="BH8" s="51"/>
      <c r="BI8" s="51"/>
      <c r="BJ8" s="51"/>
      <c r="BK8" s="51"/>
      <c r="BL8" s="52"/>
      <c r="BM8" s="51"/>
      <c r="BN8" s="52"/>
      <c r="BO8" s="51"/>
      <c r="BP8" s="52"/>
      <c r="BQ8" s="51"/>
      <c r="BR8" s="52"/>
      <c r="BS8" s="51"/>
      <c r="BT8" s="2"/>
      <c r="BU8" s="3"/>
      <c r="BV8" s="3"/>
      <c r="BW8" s="3"/>
      <c r="BX8" s="3"/>
    </row>
    <row r="9" spans="1:76" ht="15">
      <c r="A9" s="14" t="s">
        <v>215</v>
      </c>
      <c r="B9" s="15"/>
      <c r="C9" s="15" t="s">
        <v>64</v>
      </c>
      <c r="D9" s="93">
        <v>164.59992160012237</v>
      </c>
      <c r="E9" s="81"/>
      <c r="F9" s="112" t="s">
        <v>310</v>
      </c>
      <c r="G9" s="15"/>
      <c r="H9" s="16" t="s">
        <v>215</v>
      </c>
      <c r="I9" s="66"/>
      <c r="J9" s="66"/>
      <c r="K9" s="114" t="s">
        <v>560</v>
      </c>
      <c r="L9" s="94">
        <v>1</v>
      </c>
      <c r="M9" s="95">
        <v>384.6191101074219</v>
      </c>
      <c r="N9" s="95">
        <v>4714.2119140625</v>
      </c>
      <c r="O9" s="77"/>
      <c r="P9" s="96"/>
      <c r="Q9" s="96"/>
      <c r="R9" s="97"/>
      <c r="S9" s="51">
        <v>0</v>
      </c>
      <c r="T9" s="51">
        <v>2</v>
      </c>
      <c r="U9" s="52">
        <v>0</v>
      </c>
      <c r="V9" s="52">
        <v>0.022727</v>
      </c>
      <c r="W9" s="52">
        <v>0.035942</v>
      </c>
      <c r="X9" s="52">
        <v>0.638841</v>
      </c>
      <c r="Y9" s="52">
        <v>0.5</v>
      </c>
      <c r="Z9" s="52">
        <v>0</v>
      </c>
      <c r="AA9" s="82">
        <v>9</v>
      </c>
      <c r="AB9" s="82"/>
      <c r="AC9" s="98"/>
      <c r="AD9" s="85" t="s">
        <v>422</v>
      </c>
      <c r="AE9" s="85">
        <v>1155</v>
      </c>
      <c r="AF9" s="85">
        <v>794</v>
      </c>
      <c r="AG9" s="85">
        <v>3436</v>
      </c>
      <c r="AH9" s="85">
        <v>1893</v>
      </c>
      <c r="AI9" s="85"/>
      <c r="AJ9" s="85" t="s">
        <v>443</v>
      </c>
      <c r="AK9" s="85" t="s">
        <v>460</v>
      </c>
      <c r="AL9" s="90" t="s">
        <v>477</v>
      </c>
      <c r="AM9" s="85"/>
      <c r="AN9" s="87">
        <v>40239.28775462963</v>
      </c>
      <c r="AO9" s="90" t="s">
        <v>496</v>
      </c>
      <c r="AP9" s="85" t="b">
        <v>0</v>
      </c>
      <c r="AQ9" s="85" t="b">
        <v>0</v>
      </c>
      <c r="AR9" s="85" t="b">
        <v>0</v>
      </c>
      <c r="AS9" s="85" t="s">
        <v>378</v>
      </c>
      <c r="AT9" s="85">
        <v>50</v>
      </c>
      <c r="AU9" s="90" t="s">
        <v>514</v>
      </c>
      <c r="AV9" s="85" t="b">
        <v>0</v>
      </c>
      <c r="AW9" s="85" t="s">
        <v>532</v>
      </c>
      <c r="AX9" s="90" t="s">
        <v>539</v>
      </c>
      <c r="AY9" s="85" t="s">
        <v>66</v>
      </c>
      <c r="AZ9" s="85" t="str">
        <f>REPLACE(INDEX(GroupVertices[Group],MATCH(Vertices[[#This Row],[Vertex]],GroupVertices[Vertex],0)),1,1,"")</f>
        <v>1</v>
      </c>
      <c r="BA9" s="51"/>
      <c r="BB9" s="51"/>
      <c r="BC9" s="51"/>
      <c r="BD9" s="51"/>
      <c r="BE9" s="51"/>
      <c r="BF9" s="51"/>
      <c r="BG9" s="131" t="s">
        <v>750</v>
      </c>
      <c r="BH9" s="131" t="s">
        <v>750</v>
      </c>
      <c r="BI9" s="131" t="s">
        <v>759</v>
      </c>
      <c r="BJ9" s="131" t="s">
        <v>759</v>
      </c>
      <c r="BK9" s="131">
        <v>2</v>
      </c>
      <c r="BL9" s="134">
        <v>8.333333333333334</v>
      </c>
      <c r="BM9" s="131">
        <v>0</v>
      </c>
      <c r="BN9" s="134">
        <v>0</v>
      </c>
      <c r="BO9" s="131">
        <v>0</v>
      </c>
      <c r="BP9" s="134">
        <v>0</v>
      </c>
      <c r="BQ9" s="131">
        <v>22</v>
      </c>
      <c r="BR9" s="134">
        <v>91.66666666666667</v>
      </c>
      <c r="BS9" s="131">
        <v>24</v>
      </c>
      <c r="BT9" s="2"/>
      <c r="BU9" s="3"/>
      <c r="BV9" s="3"/>
      <c r="BW9" s="3"/>
      <c r="BX9" s="3"/>
    </row>
    <row r="10" spans="1:76" ht="15">
      <c r="A10" s="14" t="s">
        <v>216</v>
      </c>
      <c r="B10" s="15"/>
      <c r="C10" s="15" t="s">
        <v>64</v>
      </c>
      <c r="D10" s="93">
        <v>162.66500305950743</v>
      </c>
      <c r="E10" s="81"/>
      <c r="F10" s="112" t="s">
        <v>311</v>
      </c>
      <c r="G10" s="15"/>
      <c r="H10" s="16" t="s">
        <v>216</v>
      </c>
      <c r="I10" s="66"/>
      <c r="J10" s="66"/>
      <c r="K10" s="114" t="s">
        <v>561</v>
      </c>
      <c r="L10" s="94">
        <v>1</v>
      </c>
      <c r="M10" s="95">
        <v>9216.5078125</v>
      </c>
      <c r="N10" s="95">
        <v>8878.7236328125</v>
      </c>
      <c r="O10" s="77"/>
      <c r="P10" s="96"/>
      <c r="Q10" s="96"/>
      <c r="R10" s="97"/>
      <c r="S10" s="51">
        <v>0</v>
      </c>
      <c r="T10" s="51">
        <v>2</v>
      </c>
      <c r="U10" s="52">
        <v>0</v>
      </c>
      <c r="V10" s="52">
        <v>0.021277</v>
      </c>
      <c r="W10" s="52">
        <v>0.032233</v>
      </c>
      <c r="X10" s="52">
        <v>0.588887</v>
      </c>
      <c r="Y10" s="52">
        <v>0.5</v>
      </c>
      <c r="Z10" s="52">
        <v>0</v>
      </c>
      <c r="AA10" s="82">
        <v>10</v>
      </c>
      <c r="AB10" s="82"/>
      <c r="AC10" s="98"/>
      <c r="AD10" s="85" t="s">
        <v>423</v>
      </c>
      <c r="AE10" s="85">
        <v>121</v>
      </c>
      <c r="AF10" s="85">
        <v>311</v>
      </c>
      <c r="AG10" s="85">
        <v>719</v>
      </c>
      <c r="AH10" s="85">
        <v>114</v>
      </c>
      <c r="AI10" s="85"/>
      <c r="AJ10" s="85" t="s">
        <v>444</v>
      </c>
      <c r="AK10" s="85" t="s">
        <v>459</v>
      </c>
      <c r="AL10" s="90" t="s">
        <v>478</v>
      </c>
      <c r="AM10" s="85"/>
      <c r="AN10" s="87">
        <v>41850.12162037037</v>
      </c>
      <c r="AO10" s="90" t="s">
        <v>497</v>
      </c>
      <c r="AP10" s="85" t="b">
        <v>1</v>
      </c>
      <c r="AQ10" s="85" t="b">
        <v>0</v>
      </c>
      <c r="AR10" s="85" t="b">
        <v>1</v>
      </c>
      <c r="AS10" s="85" t="s">
        <v>378</v>
      </c>
      <c r="AT10" s="85">
        <v>8</v>
      </c>
      <c r="AU10" s="90" t="s">
        <v>511</v>
      </c>
      <c r="AV10" s="85" t="b">
        <v>0</v>
      </c>
      <c r="AW10" s="85" t="s">
        <v>532</v>
      </c>
      <c r="AX10" s="90" t="s">
        <v>540</v>
      </c>
      <c r="AY10" s="85" t="s">
        <v>66</v>
      </c>
      <c r="AZ10" s="85" t="str">
        <f>REPLACE(INDEX(GroupVertices[Group],MATCH(Vertices[[#This Row],[Vertex]],GroupVertices[Vertex],0)),1,1,"")</f>
        <v>2</v>
      </c>
      <c r="BA10" s="51"/>
      <c r="BB10" s="51"/>
      <c r="BC10" s="51"/>
      <c r="BD10" s="51"/>
      <c r="BE10" s="51" t="s">
        <v>283</v>
      </c>
      <c r="BF10" s="51" t="s">
        <v>283</v>
      </c>
      <c r="BG10" s="131" t="s">
        <v>692</v>
      </c>
      <c r="BH10" s="131" t="s">
        <v>692</v>
      </c>
      <c r="BI10" s="131" t="s">
        <v>761</v>
      </c>
      <c r="BJ10" s="131" t="s">
        <v>761</v>
      </c>
      <c r="BK10" s="131">
        <v>2</v>
      </c>
      <c r="BL10" s="134">
        <v>8.695652173913043</v>
      </c>
      <c r="BM10" s="131">
        <v>0</v>
      </c>
      <c r="BN10" s="134">
        <v>0</v>
      </c>
      <c r="BO10" s="131">
        <v>0</v>
      </c>
      <c r="BP10" s="134">
        <v>0</v>
      </c>
      <c r="BQ10" s="131">
        <v>21</v>
      </c>
      <c r="BR10" s="134">
        <v>91.30434782608695</v>
      </c>
      <c r="BS10" s="131">
        <v>23</v>
      </c>
      <c r="BT10" s="2"/>
      <c r="BU10" s="3"/>
      <c r="BV10" s="3"/>
      <c r="BW10" s="3"/>
      <c r="BX10" s="3"/>
    </row>
    <row r="11" spans="1:76" ht="15">
      <c r="A11" s="14" t="s">
        <v>224</v>
      </c>
      <c r="B11" s="15"/>
      <c r="C11" s="15" t="s">
        <v>64</v>
      </c>
      <c r="D11" s="93">
        <v>175.5123814440875</v>
      </c>
      <c r="E11" s="81"/>
      <c r="F11" s="112" t="s">
        <v>521</v>
      </c>
      <c r="G11" s="15"/>
      <c r="H11" s="16" t="s">
        <v>224</v>
      </c>
      <c r="I11" s="66"/>
      <c r="J11" s="66"/>
      <c r="K11" s="114" t="s">
        <v>562</v>
      </c>
      <c r="L11" s="94">
        <v>204.21138211382114</v>
      </c>
      <c r="M11" s="95">
        <v>8780.427734375</v>
      </c>
      <c r="N11" s="95">
        <v>5964.11669921875</v>
      </c>
      <c r="O11" s="77"/>
      <c r="P11" s="96"/>
      <c r="Q11" s="96"/>
      <c r="R11" s="97"/>
      <c r="S11" s="51">
        <v>5</v>
      </c>
      <c r="T11" s="51">
        <v>0</v>
      </c>
      <c r="U11" s="52">
        <v>5</v>
      </c>
      <c r="V11" s="52">
        <v>0.022727</v>
      </c>
      <c r="W11" s="52">
        <v>0.054872</v>
      </c>
      <c r="X11" s="52">
        <v>1.31767</v>
      </c>
      <c r="Y11" s="52">
        <v>0.35</v>
      </c>
      <c r="Z11" s="52">
        <v>0</v>
      </c>
      <c r="AA11" s="82">
        <v>11</v>
      </c>
      <c r="AB11" s="82"/>
      <c r="AC11" s="98"/>
      <c r="AD11" s="85" t="s">
        <v>424</v>
      </c>
      <c r="AE11" s="85">
        <v>1295</v>
      </c>
      <c r="AF11" s="85">
        <v>3518</v>
      </c>
      <c r="AG11" s="85">
        <v>3659</v>
      </c>
      <c r="AH11" s="85">
        <v>1690</v>
      </c>
      <c r="AI11" s="85"/>
      <c r="AJ11" s="85" t="s">
        <v>445</v>
      </c>
      <c r="AK11" s="85" t="s">
        <v>463</v>
      </c>
      <c r="AL11" s="90" t="s">
        <v>479</v>
      </c>
      <c r="AM11" s="85"/>
      <c r="AN11" s="87">
        <v>40414.749375</v>
      </c>
      <c r="AO11" s="90" t="s">
        <v>498</v>
      </c>
      <c r="AP11" s="85" t="b">
        <v>0</v>
      </c>
      <c r="AQ11" s="85" t="b">
        <v>0</v>
      </c>
      <c r="AR11" s="85" t="b">
        <v>1</v>
      </c>
      <c r="AS11" s="85" t="s">
        <v>378</v>
      </c>
      <c r="AT11" s="85">
        <v>108</v>
      </c>
      <c r="AU11" s="90" t="s">
        <v>511</v>
      </c>
      <c r="AV11" s="85" t="b">
        <v>0</v>
      </c>
      <c r="AW11" s="85" t="s">
        <v>532</v>
      </c>
      <c r="AX11" s="90" t="s">
        <v>541</v>
      </c>
      <c r="AY11" s="85" t="s">
        <v>65</v>
      </c>
      <c r="AZ11" s="85" t="str">
        <f>REPLACE(INDEX(GroupVertices[Group],MATCH(Vertices[[#This Row],[Vertex]],GroupVertices[Vertex],0)),1,1,"")</f>
        <v>2</v>
      </c>
      <c r="BA11" s="51"/>
      <c r="BB11" s="51"/>
      <c r="BC11" s="51"/>
      <c r="BD11" s="51"/>
      <c r="BE11" s="51"/>
      <c r="BF11" s="51"/>
      <c r="BG11" s="51"/>
      <c r="BH11" s="51"/>
      <c r="BI11" s="51"/>
      <c r="BJ11" s="51"/>
      <c r="BK11" s="51"/>
      <c r="BL11" s="52"/>
      <c r="BM11" s="51"/>
      <c r="BN11" s="52"/>
      <c r="BO11" s="51"/>
      <c r="BP11" s="52"/>
      <c r="BQ11" s="51"/>
      <c r="BR11" s="52"/>
      <c r="BS11" s="51"/>
      <c r="BT11" s="2"/>
      <c r="BU11" s="3"/>
      <c r="BV11" s="3"/>
      <c r="BW11" s="3"/>
      <c r="BX11" s="3"/>
    </row>
    <row r="12" spans="1:76" ht="15">
      <c r="A12" s="14" t="s">
        <v>217</v>
      </c>
      <c r="B12" s="15"/>
      <c r="C12" s="15" t="s">
        <v>64</v>
      </c>
      <c r="D12" s="93">
        <v>165.66152286981796</v>
      </c>
      <c r="E12" s="81"/>
      <c r="F12" s="112" t="s">
        <v>522</v>
      </c>
      <c r="G12" s="15"/>
      <c r="H12" s="16" t="s">
        <v>217</v>
      </c>
      <c r="I12" s="66"/>
      <c r="J12" s="66"/>
      <c r="K12" s="114" t="s">
        <v>563</v>
      </c>
      <c r="L12" s="94">
        <v>1667.3333333333333</v>
      </c>
      <c r="M12" s="95">
        <v>6808.06103515625</v>
      </c>
      <c r="N12" s="95">
        <v>6562.62353515625</v>
      </c>
      <c r="O12" s="77"/>
      <c r="P12" s="96"/>
      <c r="Q12" s="96"/>
      <c r="R12" s="97"/>
      <c r="S12" s="51">
        <v>1</v>
      </c>
      <c r="T12" s="51">
        <v>6</v>
      </c>
      <c r="U12" s="52">
        <v>41</v>
      </c>
      <c r="V12" s="52">
        <v>0.029412</v>
      </c>
      <c r="W12" s="52">
        <v>0.075528</v>
      </c>
      <c r="X12" s="52">
        <v>1.569733</v>
      </c>
      <c r="Y12" s="52">
        <v>0.26666666666666666</v>
      </c>
      <c r="Z12" s="52">
        <v>0.16666666666666666</v>
      </c>
      <c r="AA12" s="82">
        <v>12</v>
      </c>
      <c r="AB12" s="82"/>
      <c r="AC12" s="98"/>
      <c r="AD12" s="85" t="s">
        <v>425</v>
      </c>
      <c r="AE12" s="85">
        <v>568</v>
      </c>
      <c r="AF12" s="85">
        <v>1059</v>
      </c>
      <c r="AG12" s="85">
        <v>3476</v>
      </c>
      <c r="AH12" s="85">
        <v>258</v>
      </c>
      <c r="AI12" s="85"/>
      <c r="AJ12" s="85" t="s">
        <v>446</v>
      </c>
      <c r="AK12" s="85" t="s">
        <v>464</v>
      </c>
      <c r="AL12" s="90" t="s">
        <v>480</v>
      </c>
      <c r="AM12" s="85"/>
      <c r="AN12" s="87">
        <v>40964.895219907405</v>
      </c>
      <c r="AO12" s="90" t="s">
        <v>499</v>
      </c>
      <c r="AP12" s="85" t="b">
        <v>0</v>
      </c>
      <c r="AQ12" s="85" t="b">
        <v>0</v>
      </c>
      <c r="AR12" s="85" t="b">
        <v>0</v>
      </c>
      <c r="AS12" s="85" t="s">
        <v>378</v>
      </c>
      <c r="AT12" s="85">
        <v>17</v>
      </c>
      <c r="AU12" s="90" t="s">
        <v>511</v>
      </c>
      <c r="AV12" s="85" t="b">
        <v>0</v>
      </c>
      <c r="AW12" s="85" t="s">
        <v>532</v>
      </c>
      <c r="AX12" s="90" t="s">
        <v>542</v>
      </c>
      <c r="AY12" s="85" t="s">
        <v>66</v>
      </c>
      <c r="AZ12" s="85" t="str">
        <f>REPLACE(INDEX(GroupVertices[Group],MATCH(Vertices[[#This Row],[Vertex]],GroupVertices[Vertex],0)),1,1,"")</f>
        <v>2</v>
      </c>
      <c r="BA12" s="51" t="s">
        <v>260</v>
      </c>
      <c r="BB12" s="51" t="s">
        <v>260</v>
      </c>
      <c r="BC12" s="51" t="s">
        <v>273</v>
      </c>
      <c r="BD12" s="51" t="s">
        <v>273</v>
      </c>
      <c r="BE12" s="51" t="s">
        <v>284</v>
      </c>
      <c r="BF12" s="51" t="s">
        <v>284</v>
      </c>
      <c r="BG12" s="131" t="s">
        <v>692</v>
      </c>
      <c r="BH12" s="131" t="s">
        <v>692</v>
      </c>
      <c r="BI12" s="131" t="s">
        <v>761</v>
      </c>
      <c r="BJ12" s="131" t="s">
        <v>761</v>
      </c>
      <c r="BK12" s="131">
        <v>2</v>
      </c>
      <c r="BL12" s="134">
        <v>6.896551724137931</v>
      </c>
      <c r="BM12" s="131">
        <v>0</v>
      </c>
      <c r="BN12" s="134">
        <v>0</v>
      </c>
      <c r="BO12" s="131">
        <v>0</v>
      </c>
      <c r="BP12" s="134">
        <v>0</v>
      </c>
      <c r="BQ12" s="131">
        <v>27</v>
      </c>
      <c r="BR12" s="134">
        <v>93.10344827586206</v>
      </c>
      <c r="BS12" s="131">
        <v>29</v>
      </c>
      <c r="BT12" s="2"/>
      <c r="BU12" s="3"/>
      <c r="BV12" s="3"/>
      <c r="BW12" s="3"/>
      <c r="BX12" s="3"/>
    </row>
    <row r="13" spans="1:76" ht="15">
      <c r="A13" s="14" t="s">
        <v>218</v>
      </c>
      <c r="B13" s="15"/>
      <c r="C13" s="15" t="s">
        <v>64</v>
      </c>
      <c r="D13" s="93">
        <v>171.77474376625364</v>
      </c>
      <c r="E13" s="81"/>
      <c r="F13" s="112" t="s">
        <v>312</v>
      </c>
      <c r="G13" s="15"/>
      <c r="H13" s="16" t="s">
        <v>218</v>
      </c>
      <c r="I13" s="66"/>
      <c r="J13" s="66"/>
      <c r="K13" s="114" t="s">
        <v>564</v>
      </c>
      <c r="L13" s="94">
        <v>1</v>
      </c>
      <c r="M13" s="95">
        <v>7211.0615234375</v>
      </c>
      <c r="N13" s="95">
        <v>2947.703125</v>
      </c>
      <c r="O13" s="77"/>
      <c r="P13" s="96"/>
      <c r="Q13" s="96"/>
      <c r="R13" s="97"/>
      <c r="S13" s="51">
        <v>2</v>
      </c>
      <c r="T13" s="51">
        <v>3</v>
      </c>
      <c r="U13" s="52">
        <v>0</v>
      </c>
      <c r="V13" s="52">
        <v>0.021739</v>
      </c>
      <c r="W13" s="52">
        <v>0.045339</v>
      </c>
      <c r="X13" s="52">
        <v>0.811265</v>
      </c>
      <c r="Y13" s="52">
        <v>0.5</v>
      </c>
      <c r="Z13" s="52">
        <v>0.6666666666666666</v>
      </c>
      <c r="AA13" s="82">
        <v>13</v>
      </c>
      <c r="AB13" s="82"/>
      <c r="AC13" s="98"/>
      <c r="AD13" s="85" t="s">
        <v>426</v>
      </c>
      <c r="AE13" s="85">
        <v>952</v>
      </c>
      <c r="AF13" s="85">
        <v>2585</v>
      </c>
      <c r="AG13" s="85">
        <v>1555</v>
      </c>
      <c r="AH13" s="85">
        <v>954</v>
      </c>
      <c r="AI13" s="85"/>
      <c r="AJ13" s="85" t="s">
        <v>447</v>
      </c>
      <c r="AK13" s="85" t="s">
        <v>464</v>
      </c>
      <c r="AL13" s="90" t="s">
        <v>481</v>
      </c>
      <c r="AM13" s="85"/>
      <c r="AN13" s="87">
        <v>40834.8075</v>
      </c>
      <c r="AO13" s="90" t="s">
        <v>500</v>
      </c>
      <c r="AP13" s="85" t="b">
        <v>0</v>
      </c>
      <c r="AQ13" s="85" t="b">
        <v>0</v>
      </c>
      <c r="AR13" s="85" t="b">
        <v>1</v>
      </c>
      <c r="AS13" s="85" t="s">
        <v>378</v>
      </c>
      <c r="AT13" s="85">
        <v>60</v>
      </c>
      <c r="AU13" s="90" t="s">
        <v>515</v>
      </c>
      <c r="AV13" s="85" t="b">
        <v>0</v>
      </c>
      <c r="AW13" s="85" t="s">
        <v>532</v>
      </c>
      <c r="AX13" s="90" t="s">
        <v>543</v>
      </c>
      <c r="AY13" s="85" t="s">
        <v>66</v>
      </c>
      <c r="AZ13" s="85" t="str">
        <f>REPLACE(INDEX(GroupVertices[Group],MATCH(Vertices[[#This Row],[Vertex]],GroupVertices[Vertex],0)),1,1,"")</f>
        <v>2</v>
      </c>
      <c r="BA13" s="51"/>
      <c r="BB13" s="51"/>
      <c r="BC13" s="51"/>
      <c r="BD13" s="51"/>
      <c r="BE13" s="51" t="s">
        <v>283</v>
      </c>
      <c r="BF13" s="51" t="s">
        <v>283</v>
      </c>
      <c r="BG13" s="131" t="s">
        <v>692</v>
      </c>
      <c r="BH13" s="131" t="s">
        <v>757</v>
      </c>
      <c r="BI13" s="131" t="s">
        <v>761</v>
      </c>
      <c r="BJ13" s="131" t="s">
        <v>765</v>
      </c>
      <c r="BK13" s="131">
        <v>4</v>
      </c>
      <c r="BL13" s="134">
        <v>8.695652173913043</v>
      </c>
      <c r="BM13" s="131">
        <v>0</v>
      </c>
      <c r="BN13" s="134">
        <v>0</v>
      </c>
      <c r="BO13" s="131">
        <v>0</v>
      </c>
      <c r="BP13" s="134">
        <v>0</v>
      </c>
      <c r="BQ13" s="131">
        <v>42</v>
      </c>
      <c r="BR13" s="134">
        <v>91.30434782608695</v>
      </c>
      <c r="BS13" s="131">
        <v>46</v>
      </c>
      <c r="BT13" s="2"/>
      <c r="BU13" s="3"/>
      <c r="BV13" s="3"/>
      <c r="BW13" s="3"/>
      <c r="BX13" s="3"/>
    </row>
    <row r="14" spans="1:76" ht="15">
      <c r="A14" s="14" t="s">
        <v>225</v>
      </c>
      <c r="B14" s="15"/>
      <c r="C14" s="15" t="s">
        <v>64</v>
      </c>
      <c r="D14" s="93">
        <v>162</v>
      </c>
      <c r="E14" s="81"/>
      <c r="F14" s="112" t="s">
        <v>523</v>
      </c>
      <c r="G14" s="15"/>
      <c r="H14" s="16" t="s">
        <v>225</v>
      </c>
      <c r="I14" s="66"/>
      <c r="J14" s="66"/>
      <c r="K14" s="114" t="s">
        <v>565</v>
      </c>
      <c r="L14" s="94">
        <v>1</v>
      </c>
      <c r="M14" s="95">
        <v>7012.2197265625</v>
      </c>
      <c r="N14" s="95">
        <v>9581.6884765625</v>
      </c>
      <c r="O14" s="77"/>
      <c r="P14" s="96"/>
      <c r="Q14" s="96"/>
      <c r="R14" s="97"/>
      <c r="S14" s="51">
        <v>2</v>
      </c>
      <c r="T14" s="51">
        <v>0</v>
      </c>
      <c r="U14" s="52">
        <v>0</v>
      </c>
      <c r="V14" s="52">
        <v>0.021277</v>
      </c>
      <c r="W14" s="52">
        <v>0.035817</v>
      </c>
      <c r="X14" s="52">
        <v>0.587262</v>
      </c>
      <c r="Y14" s="52">
        <v>0.5</v>
      </c>
      <c r="Z14" s="52">
        <v>0</v>
      </c>
      <c r="AA14" s="82">
        <v>14</v>
      </c>
      <c r="AB14" s="82"/>
      <c r="AC14" s="98"/>
      <c r="AD14" s="85" t="s">
        <v>427</v>
      </c>
      <c r="AE14" s="85">
        <v>212</v>
      </c>
      <c r="AF14" s="85">
        <v>145</v>
      </c>
      <c r="AG14" s="85">
        <v>249</v>
      </c>
      <c r="AH14" s="85">
        <v>217</v>
      </c>
      <c r="AI14" s="85"/>
      <c r="AJ14" s="85" t="s">
        <v>448</v>
      </c>
      <c r="AK14" s="85" t="s">
        <v>390</v>
      </c>
      <c r="AL14" s="90" t="s">
        <v>482</v>
      </c>
      <c r="AM14" s="85"/>
      <c r="AN14" s="87">
        <v>42300.88517361111</v>
      </c>
      <c r="AO14" s="90" t="s">
        <v>501</v>
      </c>
      <c r="AP14" s="85" t="b">
        <v>0</v>
      </c>
      <c r="AQ14" s="85" t="b">
        <v>0</v>
      </c>
      <c r="AR14" s="85" t="b">
        <v>1</v>
      </c>
      <c r="AS14" s="85" t="s">
        <v>378</v>
      </c>
      <c r="AT14" s="85">
        <v>4</v>
      </c>
      <c r="AU14" s="90" t="s">
        <v>511</v>
      </c>
      <c r="AV14" s="85" t="b">
        <v>0</v>
      </c>
      <c r="AW14" s="85" t="s">
        <v>532</v>
      </c>
      <c r="AX14" s="90" t="s">
        <v>544</v>
      </c>
      <c r="AY14" s="85" t="s">
        <v>65</v>
      </c>
      <c r="AZ14" s="85" t="str">
        <f>REPLACE(INDEX(GroupVertices[Group],MATCH(Vertices[[#This Row],[Vertex]],GroupVertices[Vertex],0)),1,1,"")</f>
        <v>2</v>
      </c>
      <c r="BA14" s="51"/>
      <c r="BB14" s="51"/>
      <c r="BC14" s="51"/>
      <c r="BD14" s="51"/>
      <c r="BE14" s="51"/>
      <c r="BF14" s="51"/>
      <c r="BG14" s="51"/>
      <c r="BH14" s="51"/>
      <c r="BI14" s="51"/>
      <c r="BJ14" s="51"/>
      <c r="BK14" s="51"/>
      <c r="BL14" s="52"/>
      <c r="BM14" s="51"/>
      <c r="BN14" s="52"/>
      <c r="BO14" s="51"/>
      <c r="BP14" s="52"/>
      <c r="BQ14" s="51"/>
      <c r="BR14" s="52"/>
      <c r="BS14" s="51"/>
      <c r="BT14" s="2"/>
      <c r="BU14" s="3"/>
      <c r="BV14" s="3"/>
      <c r="BW14" s="3"/>
      <c r="BX14" s="3"/>
    </row>
    <row r="15" spans="1:76" ht="15">
      <c r="A15" s="14" t="s">
        <v>226</v>
      </c>
      <c r="B15" s="15"/>
      <c r="C15" s="15" t="s">
        <v>64</v>
      </c>
      <c r="D15" s="93">
        <v>163.41413301208505</v>
      </c>
      <c r="E15" s="81"/>
      <c r="F15" s="112" t="s">
        <v>524</v>
      </c>
      <c r="G15" s="15"/>
      <c r="H15" s="16" t="s">
        <v>226</v>
      </c>
      <c r="I15" s="66"/>
      <c r="J15" s="66"/>
      <c r="K15" s="114" t="s">
        <v>566</v>
      </c>
      <c r="L15" s="94">
        <v>1</v>
      </c>
      <c r="M15" s="95">
        <v>5795.3916015625</v>
      </c>
      <c r="N15" s="95">
        <v>4852.72802734375</v>
      </c>
      <c r="O15" s="77"/>
      <c r="P15" s="96"/>
      <c r="Q15" s="96"/>
      <c r="R15" s="97"/>
      <c r="S15" s="51">
        <v>2</v>
      </c>
      <c r="T15" s="51">
        <v>0</v>
      </c>
      <c r="U15" s="52">
        <v>0</v>
      </c>
      <c r="V15" s="52">
        <v>0.021277</v>
      </c>
      <c r="W15" s="52">
        <v>0.035817</v>
      </c>
      <c r="X15" s="52">
        <v>0.587262</v>
      </c>
      <c r="Y15" s="52">
        <v>0.5</v>
      </c>
      <c r="Z15" s="52">
        <v>0</v>
      </c>
      <c r="AA15" s="82">
        <v>15</v>
      </c>
      <c r="AB15" s="82"/>
      <c r="AC15" s="98"/>
      <c r="AD15" s="85" t="s">
        <v>428</v>
      </c>
      <c r="AE15" s="85">
        <v>731</v>
      </c>
      <c r="AF15" s="85">
        <v>498</v>
      </c>
      <c r="AG15" s="85">
        <v>762</v>
      </c>
      <c r="AH15" s="85">
        <v>222</v>
      </c>
      <c r="AI15" s="85"/>
      <c r="AJ15" s="85" t="s">
        <v>449</v>
      </c>
      <c r="AK15" s="85" t="s">
        <v>465</v>
      </c>
      <c r="AL15" s="90" t="s">
        <v>483</v>
      </c>
      <c r="AM15" s="85"/>
      <c r="AN15" s="87">
        <v>41852.872615740744</v>
      </c>
      <c r="AO15" s="90" t="s">
        <v>502</v>
      </c>
      <c r="AP15" s="85" t="b">
        <v>0</v>
      </c>
      <c r="AQ15" s="85" t="b">
        <v>0</v>
      </c>
      <c r="AR15" s="85" t="b">
        <v>0</v>
      </c>
      <c r="AS15" s="85" t="s">
        <v>378</v>
      </c>
      <c r="AT15" s="85">
        <v>17</v>
      </c>
      <c r="AU15" s="90" t="s">
        <v>511</v>
      </c>
      <c r="AV15" s="85" t="b">
        <v>0</v>
      </c>
      <c r="AW15" s="85" t="s">
        <v>532</v>
      </c>
      <c r="AX15" s="90" t="s">
        <v>545</v>
      </c>
      <c r="AY15" s="85" t="s">
        <v>65</v>
      </c>
      <c r="AZ15" s="85" t="str">
        <f>REPLACE(INDEX(GroupVertices[Group],MATCH(Vertices[[#This Row],[Vertex]],GroupVertices[Vertex],0)),1,1,"")</f>
        <v>2</v>
      </c>
      <c r="BA15" s="51"/>
      <c r="BB15" s="51"/>
      <c r="BC15" s="51"/>
      <c r="BD15" s="51"/>
      <c r="BE15" s="51"/>
      <c r="BF15" s="51"/>
      <c r="BG15" s="51"/>
      <c r="BH15" s="51"/>
      <c r="BI15" s="51"/>
      <c r="BJ15" s="51"/>
      <c r="BK15" s="51"/>
      <c r="BL15" s="52"/>
      <c r="BM15" s="51"/>
      <c r="BN15" s="52"/>
      <c r="BO15" s="51"/>
      <c r="BP15" s="52"/>
      <c r="BQ15" s="51"/>
      <c r="BR15" s="52"/>
      <c r="BS15" s="51"/>
      <c r="BT15" s="2"/>
      <c r="BU15" s="3"/>
      <c r="BV15" s="3"/>
      <c r="BW15" s="3"/>
      <c r="BX15" s="3"/>
    </row>
    <row r="16" spans="1:76" ht="15">
      <c r="A16" s="14" t="s">
        <v>219</v>
      </c>
      <c r="B16" s="15"/>
      <c r="C16" s="15" t="s">
        <v>64</v>
      </c>
      <c r="D16" s="93">
        <v>162.1642477436133</v>
      </c>
      <c r="E16" s="81"/>
      <c r="F16" s="112" t="s">
        <v>313</v>
      </c>
      <c r="G16" s="15"/>
      <c r="H16" s="16" t="s">
        <v>219</v>
      </c>
      <c r="I16" s="66"/>
      <c r="J16" s="66"/>
      <c r="K16" s="114" t="s">
        <v>567</v>
      </c>
      <c r="L16" s="94">
        <v>1</v>
      </c>
      <c r="M16" s="95">
        <v>9768.5166015625</v>
      </c>
      <c r="N16" s="95">
        <v>4143.45068359375</v>
      </c>
      <c r="O16" s="77"/>
      <c r="P16" s="96"/>
      <c r="Q16" s="96"/>
      <c r="R16" s="97"/>
      <c r="S16" s="51">
        <v>0</v>
      </c>
      <c r="T16" s="51">
        <v>2</v>
      </c>
      <c r="U16" s="52">
        <v>0</v>
      </c>
      <c r="V16" s="52">
        <v>0.021277</v>
      </c>
      <c r="W16" s="52">
        <v>0.032233</v>
      </c>
      <c r="X16" s="52">
        <v>0.588887</v>
      </c>
      <c r="Y16" s="52">
        <v>0.5</v>
      </c>
      <c r="Z16" s="52">
        <v>0</v>
      </c>
      <c r="AA16" s="82">
        <v>16</v>
      </c>
      <c r="AB16" s="82"/>
      <c r="AC16" s="98"/>
      <c r="AD16" s="85" t="s">
        <v>429</v>
      </c>
      <c r="AE16" s="85">
        <v>337</v>
      </c>
      <c r="AF16" s="85">
        <v>186</v>
      </c>
      <c r="AG16" s="85">
        <v>360</v>
      </c>
      <c r="AH16" s="85">
        <v>422</v>
      </c>
      <c r="AI16" s="85"/>
      <c r="AJ16" s="85" t="s">
        <v>450</v>
      </c>
      <c r="AK16" s="85" t="s">
        <v>459</v>
      </c>
      <c r="AL16" s="85"/>
      <c r="AM16" s="85"/>
      <c r="AN16" s="87">
        <v>39920.08424768518</v>
      </c>
      <c r="AO16" s="90" t="s">
        <v>503</v>
      </c>
      <c r="AP16" s="85" t="b">
        <v>0</v>
      </c>
      <c r="AQ16" s="85" t="b">
        <v>0</v>
      </c>
      <c r="AR16" s="85" t="b">
        <v>1</v>
      </c>
      <c r="AS16" s="85" t="s">
        <v>378</v>
      </c>
      <c r="AT16" s="85">
        <v>7</v>
      </c>
      <c r="AU16" s="90" t="s">
        <v>516</v>
      </c>
      <c r="AV16" s="85" t="b">
        <v>0</v>
      </c>
      <c r="AW16" s="85" t="s">
        <v>532</v>
      </c>
      <c r="AX16" s="90" t="s">
        <v>546</v>
      </c>
      <c r="AY16" s="85" t="s">
        <v>66</v>
      </c>
      <c r="AZ16" s="85" t="str">
        <f>REPLACE(INDEX(GroupVertices[Group],MATCH(Vertices[[#This Row],[Vertex]],GroupVertices[Vertex],0)),1,1,"")</f>
        <v>2</v>
      </c>
      <c r="BA16" s="51"/>
      <c r="BB16" s="51"/>
      <c r="BC16" s="51"/>
      <c r="BD16" s="51"/>
      <c r="BE16" s="51" t="s">
        <v>283</v>
      </c>
      <c r="BF16" s="51" t="s">
        <v>283</v>
      </c>
      <c r="BG16" s="131" t="s">
        <v>692</v>
      </c>
      <c r="BH16" s="131" t="s">
        <v>692</v>
      </c>
      <c r="BI16" s="131" t="s">
        <v>761</v>
      </c>
      <c r="BJ16" s="131" t="s">
        <v>761</v>
      </c>
      <c r="BK16" s="131">
        <v>2</v>
      </c>
      <c r="BL16" s="134">
        <v>8.695652173913043</v>
      </c>
      <c r="BM16" s="131">
        <v>0</v>
      </c>
      <c r="BN16" s="134">
        <v>0</v>
      </c>
      <c r="BO16" s="131">
        <v>0</v>
      </c>
      <c r="BP16" s="134">
        <v>0</v>
      </c>
      <c r="BQ16" s="131">
        <v>21</v>
      </c>
      <c r="BR16" s="134">
        <v>91.30434782608695</v>
      </c>
      <c r="BS16" s="131">
        <v>23</v>
      </c>
      <c r="BT16" s="2"/>
      <c r="BU16" s="3"/>
      <c r="BV16" s="3"/>
      <c r="BW16" s="3"/>
      <c r="BX16" s="3"/>
    </row>
    <row r="17" spans="1:76" ht="15">
      <c r="A17" s="14" t="s">
        <v>227</v>
      </c>
      <c r="B17" s="15"/>
      <c r="C17" s="15" t="s">
        <v>64</v>
      </c>
      <c r="D17" s="93">
        <v>163.229855055836</v>
      </c>
      <c r="E17" s="81"/>
      <c r="F17" s="112" t="s">
        <v>525</v>
      </c>
      <c r="G17" s="15"/>
      <c r="H17" s="16" t="s">
        <v>227</v>
      </c>
      <c r="I17" s="66"/>
      <c r="J17" s="66"/>
      <c r="K17" s="114" t="s">
        <v>568</v>
      </c>
      <c r="L17" s="94">
        <v>1</v>
      </c>
      <c r="M17" s="95">
        <v>5600.4794921875</v>
      </c>
      <c r="N17" s="95">
        <v>4380.79638671875</v>
      </c>
      <c r="O17" s="77"/>
      <c r="P17" s="96"/>
      <c r="Q17" s="96"/>
      <c r="R17" s="97"/>
      <c r="S17" s="51">
        <v>1</v>
      </c>
      <c r="T17" s="51">
        <v>0</v>
      </c>
      <c r="U17" s="52">
        <v>0</v>
      </c>
      <c r="V17" s="52">
        <v>0.022222</v>
      </c>
      <c r="W17" s="52">
        <v>0.022997</v>
      </c>
      <c r="X17" s="52">
        <v>0.401819</v>
      </c>
      <c r="Y17" s="52">
        <v>0</v>
      </c>
      <c r="Z17" s="52">
        <v>0</v>
      </c>
      <c r="AA17" s="82">
        <v>17</v>
      </c>
      <c r="AB17" s="82"/>
      <c r="AC17" s="98"/>
      <c r="AD17" s="85" t="s">
        <v>430</v>
      </c>
      <c r="AE17" s="85">
        <v>1217</v>
      </c>
      <c r="AF17" s="85">
        <v>452</v>
      </c>
      <c r="AG17" s="85">
        <v>1571</v>
      </c>
      <c r="AH17" s="85">
        <v>1189</v>
      </c>
      <c r="AI17" s="85"/>
      <c r="AJ17" s="85" t="s">
        <v>451</v>
      </c>
      <c r="AK17" s="85" t="s">
        <v>459</v>
      </c>
      <c r="AL17" s="90" t="s">
        <v>484</v>
      </c>
      <c r="AM17" s="85"/>
      <c r="AN17" s="87">
        <v>40997.96865740741</v>
      </c>
      <c r="AO17" s="90" t="s">
        <v>504</v>
      </c>
      <c r="AP17" s="85" t="b">
        <v>0</v>
      </c>
      <c r="AQ17" s="85" t="b">
        <v>0</v>
      </c>
      <c r="AR17" s="85" t="b">
        <v>1</v>
      </c>
      <c r="AS17" s="85" t="s">
        <v>378</v>
      </c>
      <c r="AT17" s="85">
        <v>9</v>
      </c>
      <c r="AU17" s="90" t="s">
        <v>511</v>
      </c>
      <c r="AV17" s="85" t="b">
        <v>0</v>
      </c>
      <c r="AW17" s="85" t="s">
        <v>532</v>
      </c>
      <c r="AX17" s="90" t="s">
        <v>547</v>
      </c>
      <c r="AY17" s="85" t="s">
        <v>65</v>
      </c>
      <c r="AZ17" s="85" t="str">
        <f>REPLACE(INDEX(GroupVertices[Group],MATCH(Vertices[[#This Row],[Vertex]],GroupVertices[Vertex],0)),1,1,"")</f>
        <v>1</v>
      </c>
      <c r="BA17" s="51"/>
      <c r="BB17" s="51"/>
      <c r="BC17" s="51"/>
      <c r="BD17" s="51"/>
      <c r="BE17" s="51"/>
      <c r="BF17" s="51"/>
      <c r="BG17" s="51"/>
      <c r="BH17" s="51"/>
      <c r="BI17" s="51"/>
      <c r="BJ17" s="51"/>
      <c r="BK17" s="51"/>
      <c r="BL17" s="52"/>
      <c r="BM17" s="51"/>
      <c r="BN17" s="52"/>
      <c r="BO17" s="51"/>
      <c r="BP17" s="52"/>
      <c r="BQ17" s="51"/>
      <c r="BR17" s="52"/>
      <c r="BS17" s="51"/>
      <c r="BT17" s="2"/>
      <c r="BU17" s="3"/>
      <c r="BV17" s="3"/>
      <c r="BW17" s="3"/>
      <c r="BX17" s="3"/>
    </row>
    <row r="18" spans="1:76" ht="15">
      <c r="A18" s="14" t="s">
        <v>228</v>
      </c>
      <c r="B18" s="15"/>
      <c r="C18" s="15" t="s">
        <v>64</v>
      </c>
      <c r="D18" s="93">
        <v>1000</v>
      </c>
      <c r="E18" s="81"/>
      <c r="F18" s="112" t="s">
        <v>526</v>
      </c>
      <c r="G18" s="15"/>
      <c r="H18" s="16" t="s">
        <v>228</v>
      </c>
      <c r="I18" s="66"/>
      <c r="J18" s="66"/>
      <c r="K18" s="114" t="s">
        <v>569</v>
      </c>
      <c r="L18" s="94">
        <v>1</v>
      </c>
      <c r="M18" s="95">
        <v>4975.255859375</v>
      </c>
      <c r="N18" s="95">
        <v>1867.1451416015625</v>
      </c>
      <c r="O18" s="77"/>
      <c r="P18" s="96"/>
      <c r="Q18" s="96"/>
      <c r="R18" s="97"/>
      <c r="S18" s="51">
        <v>1</v>
      </c>
      <c r="T18" s="51">
        <v>0</v>
      </c>
      <c r="U18" s="52">
        <v>0</v>
      </c>
      <c r="V18" s="52">
        <v>0.022222</v>
      </c>
      <c r="W18" s="52">
        <v>0.022997</v>
      </c>
      <c r="X18" s="52">
        <v>0.401819</v>
      </c>
      <c r="Y18" s="52">
        <v>0</v>
      </c>
      <c r="Z18" s="52">
        <v>0</v>
      </c>
      <c r="AA18" s="82">
        <v>18</v>
      </c>
      <c r="AB18" s="82"/>
      <c r="AC18" s="98"/>
      <c r="AD18" s="85" t="s">
        <v>431</v>
      </c>
      <c r="AE18" s="85">
        <v>4827</v>
      </c>
      <c r="AF18" s="85">
        <v>209329</v>
      </c>
      <c r="AG18" s="85">
        <v>40970</v>
      </c>
      <c r="AH18" s="85">
        <v>4310</v>
      </c>
      <c r="AI18" s="85"/>
      <c r="AJ18" s="85" t="s">
        <v>452</v>
      </c>
      <c r="AK18" s="85" t="s">
        <v>466</v>
      </c>
      <c r="AL18" s="90" t="s">
        <v>485</v>
      </c>
      <c r="AM18" s="85"/>
      <c r="AN18" s="87">
        <v>40003.78331018519</v>
      </c>
      <c r="AO18" s="90" t="s">
        <v>505</v>
      </c>
      <c r="AP18" s="85" t="b">
        <v>0</v>
      </c>
      <c r="AQ18" s="85" t="b">
        <v>0</v>
      </c>
      <c r="AR18" s="85" t="b">
        <v>1</v>
      </c>
      <c r="AS18" s="85" t="s">
        <v>378</v>
      </c>
      <c r="AT18" s="85">
        <v>2052</v>
      </c>
      <c r="AU18" s="90" t="s">
        <v>511</v>
      </c>
      <c r="AV18" s="85" t="b">
        <v>1</v>
      </c>
      <c r="AW18" s="85" t="s">
        <v>532</v>
      </c>
      <c r="AX18" s="90" t="s">
        <v>548</v>
      </c>
      <c r="AY18" s="85" t="s">
        <v>65</v>
      </c>
      <c r="AZ18" s="85" t="str">
        <f>REPLACE(INDEX(GroupVertices[Group],MATCH(Vertices[[#This Row],[Vertex]],GroupVertices[Vertex],0)),1,1,"")</f>
        <v>1</v>
      </c>
      <c r="BA18" s="51"/>
      <c r="BB18" s="51"/>
      <c r="BC18" s="51"/>
      <c r="BD18" s="51"/>
      <c r="BE18" s="51"/>
      <c r="BF18" s="51"/>
      <c r="BG18" s="51"/>
      <c r="BH18" s="51"/>
      <c r="BI18" s="51"/>
      <c r="BJ18" s="51"/>
      <c r="BK18" s="51"/>
      <c r="BL18" s="52"/>
      <c r="BM18" s="51"/>
      <c r="BN18" s="52"/>
      <c r="BO18" s="51"/>
      <c r="BP18" s="52"/>
      <c r="BQ18" s="51"/>
      <c r="BR18" s="52"/>
      <c r="BS18" s="51"/>
      <c r="BT18" s="2"/>
      <c r="BU18" s="3"/>
      <c r="BV18" s="3"/>
      <c r="BW18" s="3"/>
      <c r="BX18" s="3"/>
    </row>
    <row r="19" spans="1:76" ht="15">
      <c r="A19" s="14" t="s">
        <v>229</v>
      </c>
      <c r="B19" s="15"/>
      <c r="C19" s="15" t="s">
        <v>64</v>
      </c>
      <c r="D19" s="93">
        <v>166.00604252715314</v>
      </c>
      <c r="E19" s="81"/>
      <c r="F19" s="112" t="s">
        <v>527</v>
      </c>
      <c r="G19" s="15"/>
      <c r="H19" s="16" t="s">
        <v>229</v>
      </c>
      <c r="I19" s="66"/>
      <c r="J19" s="66"/>
      <c r="K19" s="114" t="s">
        <v>570</v>
      </c>
      <c r="L19" s="94">
        <v>1</v>
      </c>
      <c r="M19" s="95">
        <v>1930.5128173828125</v>
      </c>
      <c r="N19" s="95">
        <v>421.1341857910156</v>
      </c>
      <c r="O19" s="77"/>
      <c r="P19" s="96"/>
      <c r="Q19" s="96"/>
      <c r="R19" s="97"/>
      <c r="S19" s="51">
        <v>1</v>
      </c>
      <c r="T19" s="51">
        <v>0</v>
      </c>
      <c r="U19" s="52">
        <v>0</v>
      </c>
      <c r="V19" s="52">
        <v>0.022222</v>
      </c>
      <c r="W19" s="52">
        <v>0.022997</v>
      </c>
      <c r="X19" s="52">
        <v>0.401819</v>
      </c>
      <c r="Y19" s="52">
        <v>0</v>
      </c>
      <c r="Z19" s="52">
        <v>0</v>
      </c>
      <c r="AA19" s="82">
        <v>19</v>
      </c>
      <c r="AB19" s="82"/>
      <c r="AC19" s="98"/>
      <c r="AD19" s="85" t="s">
        <v>432</v>
      </c>
      <c r="AE19" s="85">
        <v>395</v>
      </c>
      <c r="AF19" s="85">
        <v>1145</v>
      </c>
      <c r="AG19" s="85">
        <v>10654</v>
      </c>
      <c r="AH19" s="85">
        <v>331</v>
      </c>
      <c r="AI19" s="85"/>
      <c r="AJ19" s="85" t="s">
        <v>453</v>
      </c>
      <c r="AK19" s="85" t="s">
        <v>467</v>
      </c>
      <c r="AL19" s="90" t="s">
        <v>486</v>
      </c>
      <c r="AM19" s="85"/>
      <c r="AN19" s="87">
        <v>40662.91434027778</v>
      </c>
      <c r="AO19" s="90" t="s">
        <v>506</v>
      </c>
      <c r="AP19" s="85" t="b">
        <v>0</v>
      </c>
      <c r="AQ19" s="85" t="b">
        <v>0</v>
      </c>
      <c r="AR19" s="85" t="b">
        <v>1</v>
      </c>
      <c r="AS19" s="85" t="s">
        <v>378</v>
      </c>
      <c r="AT19" s="85">
        <v>66</v>
      </c>
      <c r="AU19" s="90" t="s">
        <v>517</v>
      </c>
      <c r="AV19" s="85" t="b">
        <v>0</v>
      </c>
      <c r="AW19" s="85" t="s">
        <v>532</v>
      </c>
      <c r="AX19" s="90" t="s">
        <v>549</v>
      </c>
      <c r="AY19" s="85" t="s">
        <v>65</v>
      </c>
      <c r="AZ19" s="85" t="str">
        <f>REPLACE(INDEX(GroupVertices[Group],MATCH(Vertices[[#This Row],[Vertex]],GroupVertices[Vertex],0)),1,1,"")</f>
        <v>1</v>
      </c>
      <c r="BA19" s="51"/>
      <c r="BB19" s="51"/>
      <c r="BC19" s="51"/>
      <c r="BD19" s="51"/>
      <c r="BE19" s="51"/>
      <c r="BF19" s="51"/>
      <c r="BG19" s="51"/>
      <c r="BH19" s="51"/>
      <c r="BI19" s="51"/>
      <c r="BJ19" s="51"/>
      <c r="BK19" s="51"/>
      <c r="BL19" s="52"/>
      <c r="BM19" s="51"/>
      <c r="BN19" s="52"/>
      <c r="BO19" s="51"/>
      <c r="BP19" s="52"/>
      <c r="BQ19" s="51"/>
      <c r="BR19" s="52"/>
      <c r="BS19" s="51"/>
      <c r="BT19" s="2"/>
      <c r="BU19" s="3"/>
      <c r="BV19" s="3"/>
      <c r="BW19" s="3"/>
      <c r="BX19" s="3"/>
    </row>
    <row r="20" spans="1:76" ht="15">
      <c r="A20" s="14" t="s">
        <v>230</v>
      </c>
      <c r="B20" s="15"/>
      <c r="C20" s="15" t="s">
        <v>64</v>
      </c>
      <c r="D20" s="93">
        <v>201.48355514762125</v>
      </c>
      <c r="E20" s="81"/>
      <c r="F20" s="112" t="s">
        <v>528</v>
      </c>
      <c r="G20" s="15"/>
      <c r="H20" s="16" t="s">
        <v>230</v>
      </c>
      <c r="I20" s="66"/>
      <c r="J20" s="66"/>
      <c r="K20" s="114" t="s">
        <v>571</v>
      </c>
      <c r="L20" s="94">
        <v>1</v>
      </c>
      <c r="M20" s="95">
        <v>3592.935791015625</v>
      </c>
      <c r="N20" s="95">
        <v>444.0732421875</v>
      </c>
      <c r="O20" s="77"/>
      <c r="P20" s="96"/>
      <c r="Q20" s="96"/>
      <c r="R20" s="97"/>
      <c r="S20" s="51">
        <v>1</v>
      </c>
      <c r="T20" s="51">
        <v>0</v>
      </c>
      <c r="U20" s="52">
        <v>0</v>
      </c>
      <c r="V20" s="52">
        <v>0.022222</v>
      </c>
      <c r="W20" s="52">
        <v>0.022997</v>
      </c>
      <c r="X20" s="52">
        <v>0.401819</v>
      </c>
      <c r="Y20" s="52">
        <v>0</v>
      </c>
      <c r="Z20" s="52">
        <v>0</v>
      </c>
      <c r="AA20" s="82">
        <v>20</v>
      </c>
      <c r="AB20" s="82"/>
      <c r="AC20" s="98"/>
      <c r="AD20" s="85" t="s">
        <v>433</v>
      </c>
      <c r="AE20" s="85">
        <v>2059</v>
      </c>
      <c r="AF20" s="85">
        <v>10001</v>
      </c>
      <c r="AG20" s="85">
        <v>12096</v>
      </c>
      <c r="AH20" s="85">
        <v>2799</v>
      </c>
      <c r="AI20" s="85"/>
      <c r="AJ20" s="85" t="s">
        <v>454</v>
      </c>
      <c r="AK20" s="85" t="s">
        <v>462</v>
      </c>
      <c r="AL20" s="85"/>
      <c r="AM20" s="85"/>
      <c r="AN20" s="87">
        <v>40235.96337962963</v>
      </c>
      <c r="AO20" s="90" t="s">
        <v>507</v>
      </c>
      <c r="AP20" s="85" t="b">
        <v>0</v>
      </c>
      <c r="AQ20" s="85" t="b">
        <v>0</v>
      </c>
      <c r="AR20" s="85" t="b">
        <v>1</v>
      </c>
      <c r="AS20" s="85" t="s">
        <v>378</v>
      </c>
      <c r="AT20" s="85">
        <v>294</v>
      </c>
      <c r="AU20" s="90" t="s">
        <v>517</v>
      </c>
      <c r="AV20" s="85" t="b">
        <v>0</v>
      </c>
      <c r="AW20" s="85" t="s">
        <v>532</v>
      </c>
      <c r="AX20" s="90" t="s">
        <v>550</v>
      </c>
      <c r="AY20" s="85" t="s">
        <v>65</v>
      </c>
      <c r="AZ20" s="85" t="str">
        <f>REPLACE(INDEX(GroupVertices[Group],MATCH(Vertices[[#This Row],[Vertex]],GroupVertices[Vertex],0)),1,1,"")</f>
        <v>1</v>
      </c>
      <c r="BA20" s="51"/>
      <c r="BB20" s="51"/>
      <c r="BC20" s="51"/>
      <c r="BD20" s="51"/>
      <c r="BE20" s="51"/>
      <c r="BF20" s="51"/>
      <c r="BG20" s="51"/>
      <c r="BH20" s="51"/>
      <c r="BI20" s="51"/>
      <c r="BJ20" s="51"/>
      <c r="BK20" s="51"/>
      <c r="BL20" s="52"/>
      <c r="BM20" s="51"/>
      <c r="BN20" s="52"/>
      <c r="BO20" s="51"/>
      <c r="BP20" s="52"/>
      <c r="BQ20" s="51"/>
      <c r="BR20" s="52"/>
      <c r="BS20" s="51"/>
      <c r="BT20" s="2"/>
      <c r="BU20" s="3"/>
      <c r="BV20" s="3"/>
      <c r="BW20" s="3"/>
      <c r="BX20" s="3"/>
    </row>
    <row r="21" spans="1:76" ht="15">
      <c r="A21" s="14" t="s">
        <v>222</v>
      </c>
      <c r="B21" s="15"/>
      <c r="C21" s="15" t="s">
        <v>64</v>
      </c>
      <c r="D21" s="93">
        <v>163.4461813523023</v>
      </c>
      <c r="E21" s="81"/>
      <c r="F21" s="112" t="s">
        <v>529</v>
      </c>
      <c r="G21" s="15"/>
      <c r="H21" s="16" t="s">
        <v>222</v>
      </c>
      <c r="I21" s="66"/>
      <c r="J21" s="66"/>
      <c r="K21" s="114" t="s">
        <v>572</v>
      </c>
      <c r="L21" s="94">
        <v>1</v>
      </c>
      <c r="M21" s="95">
        <v>8312.845703125</v>
      </c>
      <c r="N21" s="95">
        <v>417.3109130859375</v>
      </c>
      <c r="O21" s="77"/>
      <c r="P21" s="96"/>
      <c r="Q21" s="96"/>
      <c r="R21" s="97"/>
      <c r="S21" s="51">
        <v>1</v>
      </c>
      <c r="T21" s="51">
        <v>2</v>
      </c>
      <c r="U21" s="52">
        <v>0</v>
      </c>
      <c r="V21" s="52">
        <v>0.026316</v>
      </c>
      <c r="W21" s="52">
        <v>0.045708</v>
      </c>
      <c r="X21" s="52">
        <v>0.616702</v>
      </c>
      <c r="Y21" s="52">
        <v>1</v>
      </c>
      <c r="Z21" s="52">
        <v>0.5</v>
      </c>
      <c r="AA21" s="82">
        <v>21</v>
      </c>
      <c r="AB21" s="82"/>
      <c r="AC21" s="98"/>
      <c r="AD21" s="85" t="s">
        <v>434</v>
      </c>
      <c r="AE21" s="85">
        <v>802</v>
      </c>
      <c r="AF21" s="85">
        <v>506</v>
      </c>
      <c r="AG21" s="85">
        <v>2406</v>
      </c>
      <c r="AH21" s="85">
        <v>843</v>
      </c>
      <c r="AI21" s="85"/>
      <c r="AJ21" s="85" t="s">
        <v>455</v>
      </c>
      <c r="AK21" s="85" t="s">
        <v>468</v>
      </c>
      <c r="AL21" s="90" t="s">
        <v>487</v>
      </c>
      <c r="AM21" s="85"/>
      <c r="AN21" s="87">
        <v>40315.975011574075</v>
      </c>
      <c r="AO21" s="90" t="s">
        <v>508</v>
      </c>
      <c r="AP21" s="85" t="b">
        <v>0</v>
      </c>
      <c r="AQ21" s="85" t="b">
        <v>0</v>
      </c>
      <c r="AR21" s="85" t="b">
        <v>0</v>
      </c>
      <c r="AS21" s="85" t="s">
        <v>378</v>
      </c>
      <c r="AT21" s="85">
        <v>15</v>
      </c>
      <c r="AU21" s="90" t="s">
        <v>517</v>
      </c>
      <c r="AV21" s="85" t="b">
        <v>0</v>
      </c>
      <c r="AW21" s="85" t="s">
        <v>532</v>
      </c>
      <c r="AX21" s="90" t="s">
        <v>551</v>
      </c>
      <c r="AY21" s="85" t="s">
        <v>66</v>
      </c>
      <c r="AZ21" s="85" t="str">
        <f>REPLACE(INDEX(GroupVertices[Group],MATCH(Vertices[[#This Row],[Vertex]],GroupVertices[Vertex],0)),1,1,"")</f>
        <v>2</v>
      </c>
      <c r="BA21" s="51"/>
      <c r="BB21" s="51"/>
      <c r="BC21" s="51"/>
      <c r="BD21" s="51"/>
      <c r="BE21" s="51"/>
      <c r="BF21" s="51"/>
      <c r="BG21" s="131" t="s">
        <v>754</v>
      </c>
      <c r="BH21" s="131" t="s">
        <v>754</v>
      </c>
      <c r="BI21" s="131" t="s">
        <v>762</v>
      </c>
      <c r="BJ21" s="131" t="s">
        <v>762</v>
      </c>
      <c r="BK21" s="131">
        <v>0</v>
      </c>
      <c r="BL21" s="134">
        <v>0</v>
      </c>
      <c r="BM21" s="131">
        <v>0</v>
      </c>
      <c r="BN21" s="134">
        <v>0</v>
      </c>
      <c r="BO21" s="131">
        <v>0</v>
      </c>
      <c r="BP21" s="134">
        <v>0</v>
      </c>
      <c r="BQ21" s="131">
        <v>21</v>
      </c>
      <c r="BR21" s="134">
        <v>100</v>
      </c>
      <c r="BS21" s="131">
        <v>21</v>
      </c>
      <c r="BT21" s="2"/>
      <c r="BU21" s="3"/>
      <c r="BV21" s="3"/>
      <c r="BW21" s="3"/>
      <c r="BX21" s="3"/>
    </row>
    <row r="22" spans="1:76" ht="15">
      <c r="A22" s="14" t="s">
        <v>231</v>
      </c>
      <c r="B22" s="15"/>
      <c r="C22" s="15" t="s">
        <v>64</v>
      </c>
      <c r="D22" s="93">
        <v>1000</v>
      </c>
      <c r="E22" s="81"/>
      <c r="F22" s="112" t="s">
        <v>530</v>
      </c>
      <c r="G22" s="15"/>
      <c r="H22" s="16" t="s">
        <v>231</v>
      </c>
      <c r="I22" s="66"/>
      <c r="J22" s="66"/>
      <c r="K22" s="114" t="s">
        <v>573</v>
      </c>
      <c r="L22" s="94">
        <v>1</v>
      </c>
      <c r="M22" s="95">
        <v>5396.296875</v>
      </c>
      <c r="N22" s="95">
        <v>7238.99658203125</v>
      </c>
      <c r="O22" s="77"/>
      <c r="P22" s="96"/>
      <c r="Q22" s="96"/>
      <c r="R22" s="97"/>
      <c r="S22" s="51">
        <v>1</v>
      </c>
      <c r="T22" s="51">
        <v>0</v>
      </c>
      <c r="U22" s="52">
        <v>0</v>
      </c>
      <c r="V22" s="52">
        <v>0.022222</v>
      </c>
      <c r="W22" s="52">
        <v>0.022997</v>
      </c>
      <c r="X22" s="52">
        <v>0.401819</v>
      </c>
      <c r="Y22" s="52">
        <v>0</v>
      </c>
      <c r="Z22" s="52">
        <v>0</v>
      </c>
      <c r="AA22" s="82">
        <v>22</v>
      </c>
      <c r="AB22" s="82"/>
      <c r="AC22" s="98"/>
      <c r="AD22" s="85" t="s">
        <v>435</v>
      </c>
      <c r="AE22" s="85">
        <v>963</v>
      </c>
      <c r="AF22" s="85">
        <v>1830050</v>
      </c>
      <c r="AG22" s="85">
        <v>44401</v>
      </c>
      <c r="AH22" s="85">
        <v>3837</v>
      </c>
      <c r="AI22" s="85"/>
      <c r="AJ22" s="85" t="s">
        <v>456</v>
      </c>
      <c r="AK22" s="85" t="s">
        <v>469</v>
      </c>
      <c r="AL22" s="90" t="s">
        <v>488</v>
      </c>
      <c r="AM22" s="85"/>
      <c r="AN22" s="87">
        <v>39808.77217592593</v>
      </c>
      <c r="AO22" s="90" t="s">
        <v>509</v>
      </c>
      <c r="AP22" s="85" t="b">
        <v>0</v>
      </c>
      <c r="AQ22" s="85" t="b">
        <v>0</v>
      </c>
      <c r="AR22" s="85" t="b">
        <v>1</v>
      </c>
      <c r="AS22" s="85" t="s">
        <v>378</v>
      </c>
      <c r="AT22" s="85">
        <v>9414</v>
      </c>
      <c r="AU22" s="90" t="s">
        <v>511</v>
      </c>
      <c r="AV22" s="85" t="b">
        <v>1</v>
      </c>
      <c r="AW22" s="85" t="s">
        <v>532</v>
      </c>
      <c r="AX22" s="90" t="s">
        <v>552</v>
      </c>
      <c r="AY22" s="85" t="s">
        <v>65</v>
      </c>
      <c r="AZ22" s="85" t="str">
        <f>REPLACE(INDEX(GroupVertices[Group],MATCH(Vertices[[#This Row],[Vertex]],GroupVertices[Vertex],0)),1,1,"")</f>
        <v>1</v>
      </c>
      <c r="BA22" s="51"/>
      <c r="BB22" s="51"/>
      <c r="BC22" s="51"/>
      <c r="BD22" s="51"/>
      <c r="BE22" s="51"/>
      <c r="BF22" s="51"/>
      <c r="BG22" s="51"/>
      <c r="BH22" s="51"/>
      <c r="BI22" s="51"/>
      <c r="BJ22" s="51"/>
      <c r="BK22" s="51"/>
      <c r="BL22" s="52"/>
      <c r="BM22" s="51"/>
      <c r="BN22" s="52"/>
      <c r="BO22" s="51"/>
      <c r="BP22" s="52"/>
      <c r="BQ22" s="51"/>
      <c r="BR22" s="52"/>
      <c r="BS22" s="51"/>
      <c r="BT22" s="2"/>
      <c r="BU22" s="3"/>
      <c r="BV22" s="3"/>
      <c r="BW22" s="3"/>
      <c r="BX22" s="3"/>
    </row>
    <row r="23" spans="1:76" ht="15">
      <c r="A23" s="99" t="s">
        <v>232</v>
      </c>
      <c r="B23" s="100"/>
      <c r="C23" s="100" t="s">
        <v>64</v>
      </c>
      <c r="D23" s="101">
        <v>166.73914830962215</v>
      </c>
      <c r="E23" s="102"/>
      <c r="F23" s="113" t="s">
        <v>531</v>
      </c>
      <c r="G23" s="100"/>
      <c r="H23" s="103" t="s">
        <v>232</v>
      </c>
      <c r="I23" s="104"/>
      <c r="J23" s="104"/>
      <c r="K23" s="115" t="s">
        <v>574</v>
      </c>
      <c r="L23" s="105">
        <v>1</v>
      </c>
      <c r="M23" s="106">
        <v>386.9331970214844</v>
      </c>
      <c r="N23" s="106">
        <v>1754.8580322265625</v>
      </c>
      <c r="O23" s="107"/>
      <c r="P23" s="108"/>
      <c r="Q23" s="108"/>
      <c r="R23" s="109"/>
      <c r="S23" s="51">
        <v>1</v>
      </c>
      <c r="T23" s="51">
        <v>0</v>
      </c>
      <c r="U23" s="52">
        <v>0</v>
      </c>
      <c r="V23" s="52">
        <v>0.022222</v>
      </c>
      <c r="W23" s="52">
        <v>0.022997</v>
      </c>
      <c r="X23" s="52">
        <v>0.401819</v>
      </c>
      <c r="Y23" s="52">
        <v>0</v>
      </c>
      <c r="Z23" s="52">
        <v>0</v>
      </c>
      <c r="AA23" s="110">
        <v>23</v>
      </c>
      <c r="AB23" s="110"/>
      <c r="AC23" s="111"/>
      <c r="AD23" s="85" t="s">
        <v>436</v>
      </c>
      <c r="AE23" s="85">
        <v>2082</v>
      </c>
      <c r="AF23" s="85">
        <v>1328</v>
      </c>
      <c r="AG23" s="85">
        <v>7054</v>
      </c>
      <c r="AH23" s="85">
        <v>1155</v>
      </c>
      <c r="AI23" s="85"/>
      <c r="AJ23" s="85" t="s">
        <v>457</v>
      </c>
      <c r="AK23" s="85" t="s">
        <v>470</v>
      </c>
      <c r="AL23" s="90" t="s">
        <v>489</v>
      </c>
      <c r="AM23" s="85"/>
      <c r="AN23" s="87">
        <v>40012.20123842593</v>
      </c>
      <c r="AO23" s="90" t="s">
        <v>510</v>
      </c>
      <c r="AP23" s="85" t="b">
        <v>0</v>
      </c>
      <c r="AQ23" s="85" t="b">
        <v>0</v>
      </c>
      <c r="AR23" s="85" t="b">
        <v>1</v>
      </c>
      <c r="AS23" s="85" t="s">
        <v>378</v>
      </c>
      <c r="AT23" s="85">
        <v>57</v>
      </c>
      <c r="AU23" s="90" t="s">
        <v>518</v>
      </c>
      <c r="AV23" s="85" t="b">
        <v>0</v>
      </c>
      <c r="AW23" s="85" t="s">
        <v>532</v>
      </c>
      <c r="AX23" s="90" t="s">
        <v>553</v>
      </c>
      <c r="AY23" s="85" t="s">
        <v>65</v>
      </c>
      <c r="AZ23" s="85" t="str">
        <f>REPLACE(INDEX(GroupVertices[Group],MATCH(Vertices[[#This Row],[Vertex]],GroupVertices[Vertex],0)),1,1,"")</f>
        <v>1</v>
      </c>
      <c r="BA23" s="51"/>
      <c r="BB23" s="51"/>
      <c r="BC23" s="51"/>
      <c r="BD23" s="51"/>
      <c r="BE23" s="51"/>
      <c r="BF23" s="51"/>
      <c r="BG23" s="51"/>
      <c r="BH23" s="51"/>
      <c r="BI23" s="51"/>
      <c r="BJ23" s="51"/>
      <c r="BK23" s="51"/>
      <c r="BL23" s="52"/>
      <c r="BM23" s="51"/>
      <c r="BN23" s="52"/>
      <c r="BO23" s="51"/>
      <c r="BP23" s="52"/>
      <c r="BQ23" s="51"/>
      <c r="BR23" s="52"/>
      <c r="BS23" s="51"/>
      <c r="BT23" s="2"/>
      <c r="BU23" s="3"/>
      <c r="BV23" s="3"/>
      <c r="BW23" s="3"/>
      <c r="BX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
    <dataValidation allowBlank="1" showInputMessage="1" promptTitle="Vertex Tooltip" prompt="Enter optional text that will pop up when the mouse is hovered over the vertex." errorTitle="Invalid Vertex Image Key" sqref="K3:K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
    <dataValidation allowBlank="1" showInputMessage="1" promptTitle="Vertex Label Fill Color" prompt="To select an optional fill color for the Label shape, right-click and select Select Color on the right-click menu." sqref="I3:I23"/>
    <dataValidation allowBlank="1" showInputMessage="1" promptTitle="Vertex Image File" prompt="Enter the path to an image file.  Hover over the column header for examples." errorTitle="Invalid Vertex Image Key" sqref="F3:F23"/>
    <dataValidation allowBlank="1" showInputMessage="1" promptTitle="Vertex Color" prompt="To select an optional vertex color, right-click and select Select Color on the right-click menu." sqref="B3:B23"/>
    <dataValidation allowBlank="1" showInputMessage="1" promptTitle="Vertex Opacity" prompt="Enter an optional vertex opacity between 0 (transparent) and 100 (opaque)." errorTitle="Invalid Vertex Opacity" error="The optional vertex opacity must be a whole number between 0 and 10." sqref="E3:E23"/>
    <dataValidation type="list" allowBlank="1" showInputMessage="1" showErrorMessage="1" promptTitle="Vertex Shape" prompt="Select an optional vertex shape." errorTitle="Invalid Vertex Shape" error="You have entered an invalid vertex shape.  Try selecting from the drop-down list instead." sqref="C3:C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
      <formula1>ValidVertexLabelPositions</formula1>
    </dataValidation>
    <dataValidation allowBlank="1" showInputMessage="1" showErrorMessage="1" promptTitle="Vertex Name" prompt="Enter the name of the vertex." sqref="A3:A23"/>
  </dataValidations>
  <hyperlinks>
    <hyperlink ref="AL3" r:id="rId1" display="http://www.educationplannerbc.ca/"/>
    <hyperlink ref="AL4" r:id="rId2" display="https://t.co/kwaKA2CrwM"/>
    <hyperlink ref="AL5" r:id="rId3" display="http://t.co/gXAZmjl58K"/>
    <hyperlink ref="AL6" r:id="rId4" display="http://socialmediasean.com/"/>
    <hyperlink ref="AL7" r:id="rId5" display="https://t.co/VFEAEd1hYZ"/>
    <hyperlink ref="AL8" r:id="rId6" display="http://scoutmagazine.ca/"/>
    <hyperlink ref="AL9" r:id="rId7" display="https://t.co/dW872NXq45"/>
    <hyperlink ref="AL10" r:id="rId8" display="http://t.co/gs4eIlQr7J"/>
    <hyperlink ref="AL11" r:id="rId9" display="http://t.co/PjRn678qLl"/>
    <hyperlink ref="AL12" r:id="rId10" display="http://t.co/EffDNi76iN"/>
    <hyperlink ref="AL13" r:id="rId11" display="https://t.co/sFEyUBN4K5"/>
    <hyperlink ref="AL14" r:id="rId12" display="https://t.co/YdxYmF2LXg"/>
    <hyperlink ref="AL15" r:id="rId13" display="https://t.co/a6PpHFLFXL"/>
    <hyperlink ref="AL17" r:id="rId14" display="https://t.co/M8pmZLcnN0"/>
    <hyperlink ref="AL18" r:id="rId15" display="http://t.co/pdOVEWp6y7"/>
    <hyperlink ref="AL19" r:id="rId16" display="https://t.co/swbpHsixW7"/>
    <hyperlink ref="AL21" r:id="rId17" display="http://t.co/UCx53rhTHA"/>
    <hyperlink ref="AL22" r:id="rId18" display="https://t.co/uEmlzkRJVq"/>
    <hyperlink ref="AL23" r:id="rId19" display="https://t.co/klQgMb6TqU"/>
    <hyperlink ref="AO3" r:id="rId20" display="https://pbs.twimg.com/profile_banners/404254825/1555443265"/>
    <hyperlink ref="AO4" r:id="rId21" display="https://pbs.twimg.com/profile_banners/2497158026/1504123730"/>
    <hyperlink ref="AO5" r:id="rId22" display="https://pbs.twimg.com/profile_banners/234860254/1506658696"/>
    <hyperlink ref="AO6" r:id="rId23" display="https://pbs.twimg.com/profile_banners/80147008/1547024669"/>
    <hyperlink ref="AO7" r:id="rId24" display="https://pbs.twimg.com/profile_banners/18346497/1556237678"/>
    <hyperlink ref="AO8" r:id="rId25" display="https://pbs.twimg.com/profile_banners/16685018/1436642026"/>
    <hyperlink ref="AO9" r:id="rId26" display="https://pbs.twimg.com/profile_banners/118960572/1412752851"/>
    <hyperlink ref="AO10" r:id="rId27" display="https://pbs.twimg.com/profile_banners/2691647641/1406840897"/>
    <hyperlink ref="AO11" r:id="rId28" display="https://pbs.twimg.com/profile_banners/182478671/1490027175"/>
    <hyperlink ref="AO12" r:id="rId29" display="https://pbs.twimg.com/profile_banners/503575207/1391795957"/>
    <hyperlink ref="AO13" r:id="rId30" display="https://pbs.twimg.com/profile_banners/393586799/1518828595"/>
    <hyperlink ref="AO14" r:id="rId31" display="https://pbs.twimg.com/profile_banners/3995182634/1510163997"/>
    <hyperlink ref="AO15" r:id="rId32" display="https://pbs.twimg.com/profile_banners/2699155098/1443296445"/>
    <hyperlink ref="AO16" r:id="rId33" display="https://pbs.twimg.com/profile_banners/32252744/1526334011"/>
    <hyperlink ref="AO17" r:id="rId34" display="https://pbs.twimg.com/profile_banners/540352510/1547140798"/>
    <hyperlink ref="AO18" r:id="rId35" display="https://pbs.twimg.com/profile_banners/55323056/1550602950"/>
    <hyperlink ref="AO19" r:id="rId36" display="https://pbs.twimg.com/profile_banners/290198630/1538581653"/>
    <hyperlink ref="AO20" r:id="rId37" display="https://pbs.twimg.com/profile_banners/117884807/1525987197"/>
    <hyperlink ref="AO21" r:id="rId38" display="https://pbs.twimg.com/profile_banners/145025502/1419035592"/>
    <hyperlink ref="AO22" r:id="rId39" display="https://pbs.twimg.com/profile_banners/18392906/1554699059"/>
    <hyperlink ref="AO23" r:id="rId40" display="https://pbs.twimg.com/profile_banners/57857810/1537343691"/>
    <hyperlink ref="AU3" r:id="rId41" display="http://abs.twimg.com/images/themes/theme1/bg.png"/>
    <hyperlink ref="AU4" r:id="rId42" display="http://abs.twimg.com/images/themes/theme1/bg.png"/>
    <hyperlink ref="AU5" r:id="rId43" display="http://abs.twimg.com/images/themes/theme1/bg.png"/>
    <hyperlink ref="AU6" r:id="rId44" display="http://abs.twimg.com/images/themes/theme9/bg.gif"/>
    <hyperlink ref="AU7" r:id="rId45" display="http://abs.twimg.com/images/themes/theme1/bg.png"/>
    <hyperlink ref="AU8" r:id="rId46" display="http://abs.twimg.com/images/themes/theme7/bg.gif"/>
    <hyperlink ref="AU9" r:id="rId47" display="http://abs.twimg.com/images/themes/theme3/bg.gif"/>
    <hyperlink ref="AU10" r:id="rId48" display="http://abs.twimg.com/images/themes/theme1/bg.png"/>
    <hyperlink ref="AU11" r:id="rId49" display="http://abs.twimg.com/images/themes/theme1/bg.png"/>
    <hyperlink ref="AU12" r:id="rId50" display="http://abs.twimg.com/images/themes/theme1/bg.png"/>
    <hyperlink ref="AU13" r:id="rId51" display="http://abs.twimg.com/images/themes/theme12/bg.gif"/>
    <hyperlink ref="AU14" r:id="rId52" display="http://abs.twimg.com/images/themes/theme1/bg.png"/>
    <hyperlink ref="AU15" r:id="rId53" display="http://abs.twimg.com/images/themes/theme1/bg.png"/>
    <hyperlink ref="AU16" r:id="rId54" display="http://abs.twimg.com/images/themes/theme4/bg.gif"/>
    <hyperlink ref="AU17" r:id="rId55" display="http://abs.twimg.com/images/themes/theme1/bg.png"/>
    <hyperlink ref="AU18" r:id="rId56" display="http://abs.twimg.com/images/themes/theme1/bg.png"/>
    <hyperlink ref="AU19" r:id="rId57" display="http://abs.twimg.com/images/themes/theme14/bg.gif"/>
    <hyperlink ref="AU20" r:id="rId58" display="http://abs.twimg.com/images/themes/theme14/bg.gif"/>
    <hyperlink ref="AU21" r:id="rId59" display="http://abs.twimg.com/images/themes/theme14/bg.gif"/>
    <hyperlink ref="AU22" r:id="rId60" display="http://abs.twimg.com/images/themes/theme1/bg.png"/>
    <hyperlink ref="AU23" r:id="rId61" display="http://abs.twimg.com/images/themes/theme5/bg.gif"/>
    <hyperlink ref="F3" r:id="rId62" display="http://pbs.twimg.com/profile_images/978691373061718016/-iJicvw6_normal.jpg"/>
    <hyperlink ref="F4" r:id="rId63" display="http://pbs.twimg.com/profile_images/877259185708081158/T-U4o5On_normal.jpg"/>
    <hyperlink ref="F5" r:id="rId64" display="http://pbs.twimg.com/profile_images/824366325120143360/ZTZQI_6s_normal.jpg"/>
    <hyperlink ref="F6" r:id="rId65" display="http://pbs.twimg.com/profile_images/1082926067252322305/VjKoL_Gg_normal.jpg"/>
    <hyperlink ref="F7" r:id="rId66" display="http://pbs.twimg.com/profile_images/1026881957056008193/R8stfOcm_normal.jpg"/>
    <hyperlink ref="F8" r:id="rId67" display="http://pbs.twimg.com/profile_images/892072380356468736/cA-kv18M_normal.jpg"/>
    <hyperlink ref="F9" r:id="rId68" display="http://pbs.twimg.com/profile_images/518979805090299904/fMl_hqS3_normal.jpeg"/>
    <hyperlink ref="F10" r:id="rId69" display="http://pbs.twimg.com/profile_images/877257429875957760/domozTwZ_normal.jpg"/>
    <hyperlink ref="F11" r:id="rId70" display="http://pbs.twimg.com/profile_images/861697821761654788/3idWdI93_normal.jpg"/>
    <hyperlink ref="F12" r:id="rId71" display="http://pbs.twimg.com/profile_images/431846032909926402/stZsBMf7_normal.png"/>
    <hyperlink ref="F13" r:id="rId72" display="http://pbs.twimg.com/profile_images/665211379700203520/sgnERJUy_normal.png"/>
    <hyperlink ref="F14" r:id="rId73" display="http://pbs.twimg.com/profile_images/658726971032010752/JU8fezdi_normal.jpg"/>
    <hyperlink ref="F15" r:id="rId74" display="http://pbs.twimg.com/profile_images/875501136781778946/5EO2SjBp_normal.jpg"/>
    <hyperlink ref="F16" r:id="rId75" display="http://pbs.twimg.com/profile_images/609098493395779584/cjPByie-_normal.jpg"/>
    <hyperlink ref="F17" r:id="rId76" display="http://pbs.twimg.com/profile_images/492792843656634368/SeRQMTus_normal.png"/>
    <hyperlink ref="F18" r:id="rId77" display="http://pbs.twimg.com/profile_images/1055503286046990336/8OpcXcfT_normal.jpg"/>
    <hyperlink ref="F19" r:id="rId78" display="http://pbs.twimg.com/profile_images/1006592162279157761/ByVMULg4_normal.jpg"/>
    <hyperlink ref="F20" r:id="rId79" display="http://pbs.twimg.com/profile_images/775389812643598337/Jlzuu387_normal.jpg"/>
    <hyperlink ref="F21" r:id="rId80" display="http://pbs.twimg.com/profile_images/876920756751314944/UV3AO1v4_normal.jpg"/>
    <hyperlink ref="F22" r:id="rId81" display="http://pbs.twimg.com/profile_images/999565749415919616/bV7tCg5y_normal.jpg"/>
    <hyperlink ref="F23" r:id="rId82" display="http://pbs.twimg.com/profile_images/566173688198725632/lEoxHSu8_normal.jpeg"/>
    <hyperlink ref="AX3" r:id="rId83" display="https://twitter.com/edplanbc"/>
    <hyperlink ref="AX4" r:id="rId84" display="https://twitter.com/vccfashion"/>
    <hyperlink ref="AX5" r:id="rId85" display="https://twitter.com/bccolleges"/>
    <hyperlink ref="AX6" r:id="rId86" display="https://twitter.com/socialmediasean"/>
    <hyperlink ref="AX7" r:id="rId87" display="https://twitter.com/myvcc"/>
    <hyperlink ref="AX8" r:id="rId88" display="https://twitter.com/scoutmagazine"/>
    <hyperlink ref="AX9" r:id="rId89" display="https://twitter.com/pr4good"/>
    <hyperlink ref="AX10" r:id="rId90" display="https://twitter.com/vccbaking"/>
    <hyperlink ref="AX11" r:id="rId91" display="https://twitter.com/fvtradex"/>
    <hyperlink ref="AX12" r:id="rId92" display="https://twitter.com/bctrades"/>
    <hyperlink ref="AX13" r:id="rId93" display="https://twitter.com/skillsbc"/>
    <hyperlink ref="AX14" r:id="rId94" display="https://twitter.com/vccautobody"/>
    <hyperlink ref="AX15" r:id="rId95" display="https://twitter.com/vccculinaryarts"/>
    <hyperlink ref="AX16" r:id="rId96" display="https://twitter.com/brettgri"/>
    <hyperlink ref="AX17" r:id="rId97" display="https://twitter.com/vcc_alumni"/>
    <hyperlink ref="AX18" r:id="rId98" display="https://twitter.com/cityofvancouver"/>
    <hyperlink ref="AX19" r:id="rId99" display="https://twitter.com/caf_apparel"/>
    <hyperlink ref="AX20" r:id="rId100" display="https://twitter.com/vanfashionweek"/>
    <hyperlink ref="AX21" r:id="rId101" display="https://twitter.com/vcclib"/>
    <hyperlink ref="AX22" r:id="rId102" display="https://twitter.com/bof"/>
    <hyperlink ref="AX23" r:id="rId103" display="https://twitter.com/downtown_betty"/>
  </hyperlinks>
  <printOptions/>
  <pageMargins left="0.7" right="0.7" top="0.75" bottom="0.75" header="0.3" footer="0.3"/>
  <pageSetup horizontalDpi="600" verticalDpi="600" orientation="portrait" r:id="rId107"/>
  <legacyDrawing r:id="rId105"/>
  <tableParts>
    <tablePart r:id="rId10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635</v>
      </c>
      <c r="Z2" s="13" t="s">
        <v>641</v>
      </c>
      <c r="AA2" s="13" t="s">
        <v>662</v>
      </c>
      <c r="AB2" s="13" t="s">
        <v>690</v>
      </c>
      <c r="AC2" s="13" t="s">
        <v>717</v>
      </c>
      <c r="AD2" s="13" t="s">
        <v>726</v>
      </c>
      <c r="AE2" s="13" t="s">
        <v>728</v>
      </c>
      <c r="AF2" s="13" t="s">
        <v>734</v>
      </c>
      <c r="AG2" s="67" t="s">
        <v>833</v>
      </c>
      <c r="AH2" s="67" t="s">
        <v>834</v>
      </c>
      <c r="AI2" s="67" t="s">
        <v>835</v>
      </c>
      <c r="AJ2" s="67" t="s">
        <v>836</v>
      </c>
      <c r="AK2" s="67" t="s">
        <v>837</v>
      </c>
      <c r="AL2" s="67" t="s">
        <v>838</v>
      </c>
      <c r="AM2" s="67" t="s">
        <v>839</v>
      </c>
      <c r="AN2" s="67" t="s">
        <v>840</v>
      </c>
      <c r="AO2" s="67" t="s">
        <v>843</v>
      </c>
    </row>
    <row r="3" spans="1:41" ht="15">
      <c r="A3" s="125" t="s">
        <v>614</v>
      </c>
      <c r="B3" s="126" t="s">
        <v>616</v>
      </c>
      <c r="C3" s="126" t="s">
        <v>56</v>
      </c>
      <c r="D3" s="117"/>
      <c r="E3" s="116"/>
      <c r="F3" s="118" t="s">
        <v>881</v>
      </c>
      <c r="G3" s="119"/>
      <c r="H3" s="119"/>
      <c r="I3" s="120">
        <v>3</v>
      </c>
      <c r="J3" s="121"/>
      <c r="K3" s="51">
        <v>12</v>
      </c>
      <c r="L3" s="51">
        <v>15</v>
      </c>
      <c r="M3" s="51">
        <v>5</v>
      </c>
      <c r="N3" s="51">
        <v>20</v>
      </c>
      <c r="O3" s="51">
        <v>5</v>
      </c>
      <c r="P3" s="52">
        <v>0</v>
      </c>
      <c r="Q3" s="52">
        <v>0</v>
      </c>
      <c r="R3" s="51">
        <v>1</v>
      </c>
      <c r="S3" s="51">
        <v>0</v>
      </c>
      <c r="T3" s="51">
        <v>12</v>
      </c>
      <c r="U3" s="51">
        <v>20</v>
      </c>
      <c r="V3" s="51">
        <v>2</v>
      </c>
      <c r="W3" s="52">
        <v>1.625</v>
      </c>
      <c r="X3" s="52">
        <v>0.11363636363636363</v>
      </c>
      <c r="Y3" s="85" t="s">
        <v>636</v>
      </c>
      <c r="Z3" s="85" t="s">
        <v>642</v>
      </c>
      <c r="AA3" s="85" t="s">
        <v>663</v>
      </c>
      <c r="AB3" s="91" t="s">
        <v>691</v>
      </c>
      <c r="AC3" s="91" t="s">
        <v>718</v>
      </c>
      <c r="AD3" s="91" t="s">
        <v>727</v>
      </c>
      <c r="AE3" s="91" t="s">
        <v>729</v>
      </c>
      <c r="AF3" s="91" t="s">
        <v>735</v>
      </c>
      <c r="AG3" s="131">
        <v>22</v>
      </c>
      <c r="AH3" s="134">
        <v>3.9215686274509802</v>
      </c>
      <c r="AI3" s="131">
        <v>1</v>
      </c>
      <c r="AJ3" s="134">
        <v>0.17825311942959002</v>
      </c>
      <c r="AK3" s="131">
        <v>0</v>
      </c>
      <c r="AL3" s="134">
        <v>0</v>
      </c>
      <c r="AM3" s="131">
        <v>538</v>
      </c>
      <c r="AN3" s="134">
        <v>95.90017825311944</v>
      </c>
      <c r="AO3" s="131">
        <v>561</v>
      </c>
    </row>
    <row r="4" spans="1:41" ht="15">
      <c r="A4" s="125" t="s">
        <v>615</v>
      </c>
      <c r="B4" s="126" t="s">
        <v>617</v>
      </c>
      <c r="C4" s="126" t="s">
        <v>56</v>
      </c>
      <c r="D4" s="122"/>
      <c r="E4" s="100"/>
      <c r="F4" s="103" t="s">
        <v>882</v>
      </c>
      <c r="G4" s="107"/>
      <c r="H4" s="107"/>
      <c r="I4" s="123">
        <v>4</v>
      </c>
      <c r="J4" s="110"/>
      <c r="K4" s="51">
        <v>9</v>
      </c>
      <c r="L4" s="51">
        <v>16</v>
      </c>
      <c r="M4" s="51">
        <v>4</v>
      </c>
      <c r="N4" s="51">
        <v>20</v>
      </c>
      <c r="O4" s="51">
        <v>1</v>
      </c>
      <c r="P4" s="52">
        <v>0.13333333333333333</v>
      </c>
      <c r="Q4" s="52">
        <v>0.23529411764705882</v>
      </c>
      <c r="R4" s="51">
        <v>1</v>
      </c>
      <c r="S4" s="51">
        <v>0</v>
      </c>
      <c r="T4" s="51">
        <v>9</v>
      </c>
      <c r="U4" s="51">
        <v>20</v>
      </c>
      <c r="V4" s="51">
        <v>2</v>
      </c>
      <c r="W4" s="52">
        <v>1.407407</v>
      </c>
      <c r="X4" s="52">
        <v>0.2361111111111111</v>
      </c>
      <c r="Y4" s="85" t="s">
        <v>637</v>
      </c>
      <c r="Z4" s="85" t="s">
        <v>643</v>
      </c>
      <c r="AA4" s="85" t="s">
        <v>664</v>
      </c>
      <c r="AB4" s="91" t="s">
        <v>692</v>
      </c>
      <c r="AC4" s="91" t="s">
        <v>719</v>
      </c>
      <c r="AD4" s="91"/>
      <c r="AE4" s="91" t="s">
        <v>730</v>
      </c>
      <c r="AF4" s="91" t="s">
        <v>736</v>
      </c>
      <c r="AG4" s="131">
        <v>15</v>
      </c>
      <c r="AH4" s="134">
        <v>6.726457399103139</v>
      </c>
      <c r="AI4" s="131">
        <v>0</v>
      </c>
      <c r="AJ4" s="134">
        <v>0</v>
      </c>
      <c r="AK4" s="131">
        <v>0</v>
      </c>
      <c r="AL4" s="134">
        <v>0</v>
      </c>
      <c r="AM4" s="131">
        <v>208</v>
      </c>
      <c r="AN4" s="134">
        <v>93.27354260089686</v>
      </c>
      <c r="AO4" s="131">
        <v>223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614</v>
      </c>
      <c r="B2" s="91" t="s">
        <v>221</v>
      </c>
      <c r="C2" s="85">
        <f>VLOOKUP(GroupVertices[[#This Row],[Vertex]],Vertices[],MATCH("ID",Vertices[[#Headers],[Vertex]:[Vertex Content Word Count]],0),FALSE)</f>
        <v>4</v>
      </c>
    </row>
    <row r="3" spans="1:3" ht="15">
      <c r="A3" s="85" t="s">
        <v>614</v>
      </c>
      <c r="B3" s="91" t="s">
        <v>232</v>
      </c>
      <c r="C3" s="85">
        <f>VLOOKUP(GroupVertices[[#This Row],[Vertex]],Vertices[],MATCH("ID",Vertices[[#Headers],[Vertex]:[Vertex Content Word Count]],0),FALSE)</f>
        <v>23</v>
      </c>
    </row>
    <row r="4" spans="1:3" ht="15">
      <c r="A4" s="85" t="s">
        <v>614</v>
      </c>
      <c r="B4" s="91" t="s">
        <v>231</v>
      </c>
      <c r="C4" s="85">
        <f>VLOOKUP(GroupVertices[[#This Row],[Vertex]],Vertices[],MATCH("ID",Vertices[[#Headers],[Vertex]:[Vertex Content Word Count]],0),FALSE)</f>
        <v>22</v>
      </c>
    </row>
    <row r="5" spans="1:3" ht="15">
      <c r="A5" s="85" t="s">
        <v>614</v>
      </c>
      <c r="B5" s="91" t="s">
        <v>230</v>
      </c>
      <c r="C5" s="85">
        <f>VLOOKUP(GroupVertices[[#This Row],[Vertex]],Vertices[],MATCH("ID",Vertices[[#Headers],[Vertex]:[Vertex Content Word Count]],0),FALSE)</f>
        <v>20</v>
      </c>
    </row>
    <row r="6" spans="1:3" ht="15">
      <c r="A6" s="85" t="s">
        <v>614</v>
      </c>
      <c r="B6" s="91" t="s">
        <v>229</v>
      </c>
      <c r="C6" s="85">
        <f>VLOOKUP(GroupVertices[[#This Row],[Vertex]],Vertices[],MATCH("ID",Vertices[[#Headers],[Vertex]:[Vertex Content Word Count]],0),FALSE)</f>
        <v>19</v>
      </c>
    </row>
    <row r="7" spans="1:3" ht="15">
      <c r="A7" s="85" t="s">
        <v>614</v>
      </c>
      <c r="B7" s="91" t="s">
        <v>228</v>
      </c>
      <c r="C7" s="85">
        <f>VLOOKUP(GroupVertices[[#This Row],[Vertex]],Vertices[],MATCH("ID",Vertices[[#Headers],[Vertex]:[Vertex Content Word Count]],0),FALSE)</f>
        <v>18</v>
      </c>
    </row>
    <row r="8" spans="1:3" ht="15">
      <c r="A8" s="85" t="s">
        <v>614</v>
      </c>
      <c r="B8" s="91" t="s">
        <v>227</v>
      </c>
      <c r="C8" s="85">
        <f>VLOOKUP(GroupVertices[[#This Row],[Vertex]],Vertices[],MATCH("ID",Vertices[[#Headers],[Vertex]:[Vertex Content Word Count]],0),FALSE)</f>
        <v>17</v>
      </c>
    </row>
    <row r="9" spans="1:3" ht="15">
      <c r="A9" s="85" t="s">
        <v>614</v>
      </c>
      <c r="B9" s="91" t="s">
        <v>215</v>
      </c>
      <c r="C9" s="85">
        <f>VLOOKUP(GroupVertices[[#This Row],[Vertex]],Vertices[],MATCH("ID",Vertices[[#Headers],[Vertex]:[Vertex Content Word Count]],0),FALSE)</f>
        <v>9</v>
      </c>
    </row>
    <row r="10" spans="1:3" ht="15">
      <c r="A10" s="85" t="s">
        <v>614</v>
      </c>
      <c r="B10" s="91" t="s">
        <v>214</v>
      </c>
      <c r="C10" s="85">
        <f>VLOOKUP(GroupVertices[[#This Row],[Vertex]],Vertices[],MATCH("ID",Vertices[[#Headers],[Vertex]:[Vertex Content Word Count]],0),FALSE)</f>
        <v>5</v>
      </c>
    </row>
    <row r="11" spans="1:3" ht="15">
      <c r="A11" s="85" t="s">
        <v>614</v>
      </c>
      <c r="B11" s="91" t="s">
        <v>223</v>
      </c>
      <c r="C11" s="85">
        <f>VLOOKUP(GroupVertices[[#This Row],[Vertex]],Vertices[],MATCH("ID",Vertices[[#Headers],[Vertex]:[Vertex Content Word Count]],0),FALSE)</f>
        <v>8</v>
      </c>
    </row>
    <row r="12" spans="1:3" ht="15">
      <c r="A12" s="85" t="s">
        <v>614</v>
      </c>
      <c r="B12" s="91" t="s">
        <v>213</v>
      </c>
      <c r="C12" s="85">
        <f>VLOOKUP(GroupVertices[[#This Row],[Vertex]],Vertices[],MATCH("ID",Vertices[[#Headers],[Vertex]:[Vertex Content Word Count]],0),FALSE)</f>
        <v>6</v>
      </c>
    </row>
    <row r="13" spans="1:3" ht="15">
      <c r="A13" s="85" t="s">
        <v>614</v>
      </c>
      <c r="B13" s="91" t="s">
        <v>212</v>
      </c>
      <c r="C13" s="85">
        <f>VLOOKUP(GroupVertices[[#This Row],[Vertex]],Vertices[],MATCH("ID",Vertices[[#Headers],[Vertex]:[Vertex Content Word Count]],0),FALSE)</f>
        <v>3</v>
      </c>
    </row>
    <row r="14" spans="1:3" ht="15">
      <c r="A14" s="85" t="s">
        <v>615</v>
      </c>
      <c r="B14" s="91" t="s">
        <v>222</v>
      </c>
      <c r="C14" s="85">
        <f>VLOOKUP(GroupVertices[[#This Row],[Vertex]],Vertices[],MATCH("ID",Vertices[[#Headers],[Vertex]:[Vertex Content Word Count]],0),FALSE)</f>
        <v>21</v>
      </c>
    </row>
    <row r="15" spans="1:3" ht="15">
      <c r="A15" s="85" t="s">
        <v>615</v>
      </c>
      <c r="B15" s="91" t="s">
        <v>220</v>
      </c>
      <c r="C15" s="85">
        <f>VLOOKUP(GroupVertices[[#This Row],[Vertex]],Vertices[],MATCH("ID",Vertices[[#Headers],[Vertex]:[Vertex Content Word Count]],0),FALSE)</f>
        <v>7</v>
      </c>
    </row>
    <row r="16" spans="1:3" ht="15">
      <c r="A16" s="85" t="s">
        <v>615</v>
      </c>
      <c r="B16" s="91" t="s">
        <v>219</v>
      </c>
      <c r="C16" s="85">
        <f>VLOOKUP(GroupVertices[[#This Row],[Vertex]],Vertices[],MATCH("ID",Vertices[[#Headers],[Vertex]:[Vertex Content Word Count]],0),FALSE)</f>
        <v>16</v>
      </c>
    </row>
    <row r="17" spans="1:3" ht="15">
      <c r="A17" s="85" t="s">
        <v>615</v>
      </c>
      <c r="B17" s="91" t="s">
        <v>224</v>
      </c>
      <c r="C17" s="85">
        <f>VLOOKUP(GroupVertices[[#This Row],[Vertex]],Vertices[],MATCH("ID",Vertices[[#Headers],[Vertex]:[Vertex Content Word Count]],0),FALSE)</f>
        <v>11</v>
      </c>
    </row>
    <row r="18" spans="1:3" ht="15">
      <c r="A18" s="85" t="s">
        <v>615</v>
      </c>
      <c r="B18" s="91" t="s">
        <v>226</v>
      </c>
      <c r="C18" s="85">
        <f>VLOOKUP(GroupVertices[[#This Row],[Vertex]],Vertices[],MATCH("ID",Vertices[[#Headers],[Vertex]:[Vertex Content Word Count]],0),FALSE)</f>
        <v>15</v>
      </c>
    </row>
    <row r="19" spans="1:3" ht="15">
      <c r="A19" s="85" t="s">
        <v>615</v>
      </c>
      <c r="B19" s="91" t="s">
        <v>217</v>
      </c>
      <c r="C19" s="85">
        <f>VLOOKUP(GroupVertices[[#This Row],[Vertex]],Vertices[],MATCH("ID",Vertices[[#Headers],[Vertex]:[Vertex Content Word Count]],0),FALSE)</f>
        <v>12</v>
      </c>
    </row>
    <row r="20" spans="1:3" ht="15">
      <c r="A20" s="85" t="s">
        <v>615</v>
      </c>
      <c r="B20" s="91" t="s">
        <v>225</v>
      </c>
      <c r="C20" s="85">
        <f>VLOOKUP(GroupVertices[[#This Row],[Vertex]],Vertices[],MATCH("ID",Vertices[[#Headers],[Vertex]:[Vertex Content Word Count]],0),FALSE)</f>
        <v>14</v>
      </c>
    </row>
    <row r="21" spans="1:3" ht="15">
      <c r="A21" s="85" t="s">
        <v>615</v>
      </c>
      <c r="B21" s="91" t="s">
        <v>218</v>
      </c>
      <c r="C21" s="85">
        <f>VLOOKUP(GroupVertices[[#This Row],[Vertex]],Vertices[],MATCH("ID",Vertices[[#Headers],[Vertex]:[Vertex Content Word Count]],0),FALSE)</f>
        <v>13</v>
      </c>
    </row>
    <row r="22" spans="1:3" ht="15">
      <c r="A22" s="85" t="s">
        <v>615</v>
      </c>
      <c r="B22" s="91" t="s">
        <v>216</v>
      </c>
      <c r="C22" s="85">
        <f>VLOOKUP(GroupVertices[[#This Row],[Vertex]],Vertices[],MATCH("ID",Vertices[[#Headers],[Vertex]:[Vertex Content Word Count]],0),FALSE)</f>
        <v>10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624</v>
      </c>
      <c r="B2" s="36" t="s">
        <v>575</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16</v>
      </c>
      <c r="L2" s="39">
        <f>MIN(Vertices[Closeness Centrality])</f>
        <v>0.021277</v>
      </c>
      <c r="M2" s="40">
        <f>COUNTIF(Vertices[Closeness Centrality],"&gt;= "&amp;L2)-COUNTIF(Vertices[Closeness Centrality],"&gt;="&amp;L3)</f>
        <v>4</v>
      </c>
      <c r="N2" s="39">
        <f>MIN(Vertices[Eigenvector Centrality])</f>
        <v>0.022997</v>
      </c>
      <c r="O2" s="40">
        <f>COUNTIF(Vertices[Eigenvector Centrality],"&gt;= "&amp;N2)-COUNTIF(Vertices[Eigenvector Centrality],"&gt;="&amp;N3)</f>
        <v>6</v>
      </c>
      <c r="P2" s="39">
        <f>MIN(Vertices[PageRank])</f>
        <v>0.401819</v>
      </c>
      <c r="Q2" s="40">
        <f>COUNTIF(Vertices[PageRank],"&gt;= "&amp;P2)-COUNTIF(Vertices[PageRank],"&gt;="&amp;P3)</f>
        <v>6</v>
      </c>
      <c r="R2" s="39">
        <f>MIN(Vertices[Clustering Coefficient])</f>
        <v>0</v>
      </c>
      <c r="S2" s="45">
        <f>COUNTIF(Vertices[Clustering Coefficient],"&gt;= "&amp;R2)-COUNTIF(Vertices[Clustering Coefficient],"&gt;="&amp;R3)</f>
        <v>6</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0.14545454545454545</v>
      </c>
      <c r="G3" s="42">
        <f>COUNTIF(Vertices[In-Degree],"&gt;= "&amp;F3)-COUNTIF(Vertices[In-Degree],"&gt;="&amp;F4)</f>
        <v>0</v>
      </c>
      <c r="H3" s="41">
        <f aca="true" t="shared" si="3" ref="H3:H26">H2+($H$57-$H$2)/BinDivisor</f>
        <v>0.18181818181818182</v>
      </c>
      <c r="I3" s="42">
        <f>COUNTIF(Vertices[Out-Degree],"&gt;= "&amp;H3)-COUNTIF(Vertices[Out-Degree],"&gt;="&amp;H4)</f>
        <v>0</v>
      </c>
      <c r="J3" s="41">
        <f aca="true" t="shared" si="4" ref="J3:J26">J2+($J$57-$J$2)/BinDivisor</f>
        <v>4.472727272727273</v>
      </c>
      <c r="K3" s="42">
        <f>COUNTIF(Vertices[Betweenness Centrality],"&gt;= "&amp;J3)-COUNTIF(Vertices[Betweenness Centrality],"&gt;="&amp;J4)</f>
        <v>1</v>
      </c>
      <c r="L3" s="41">
        <f aca="true" t="shared" si="5" ref="L3:L26">L2+($L$57-$L$2)/BinDivisor</f>
        <v>0.021589454545454547</v>
      </c>
      <c r="M3" s="42">
        <f>COUNTIF(Vertices[Closeness Centrality],"&gt;= "&amp;L3)-COUNTIF(Vertices[Closeness Centrality],"&gt;="&amp;L4)</f>
        <v>1</v>
      </c>
      <c r="N3" s="41">
        <f aca="true" t="shared" si="6" ref="N3:N26">N2+($N$57-$N$2)/BinDivisor</f>
        <v>0.024988381818181818</v>
      </c>
      <c r="O3" s="42">
        <f>COUNTIF(Vertices[Eigenvector Centrality],"&gt;= "&amp;N3)-COUNTIF(Vertices[Eigenvector Centrality],"&gt;="&amp;N4)</f>
        <v>0</v>
      </c>
      <c r="P3" s="41">
        <f aca="true" t="shared" si="7" ref="P3:P26">P2+($P$57-$P$2)/BinDivisor</f>
        <v>0.47531094545454544</v>
      </c>
      <c r="Q3" s="42">
        <f>COUNTIF(Vertices[PageRank],"&gt;= "&amp;P3)-COUNTIF(Vertices[PageRank],"&gt;="&amp;P4)</f>
        <v>0</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21</v>
      </c>
      <c r="D4" s="34">
        <f t="shared" si="1"/>
        <v>0</v>
      </c>
      <c r="E4" s="3">
        <f>COUNTIF(Vertices[Degree],"&gt;= "&amp;D4)-COUNTIF(Vertices[Degree],"&gt;="&amp;D5)</f>
        <v>0</v>
      </c>
      <c r="F4" s="39">
        <f t="shared" si="2"/>
        <v>0.2909090909090909</v>
      </c>
      <c r="G4" s="40">
        <f>COUNTIF(Vertices[In-Degree],"&gt;= "&amp;F4)-COUNTIF(Vertices[In-Degree],"&gt;="&amp;F5)</f>
        <v>0</v>
      </c>
      <c r="H4" s="39">
        <f t="shared" si="3"/>
        <v>0.36363636363636365</v>
      </c>
      <c r="I4" s="40">
        <f>COUNTIF(Vertices[Out-Degree],"&gt;= "&amp;H4)-COUNTIF(Vertices[Out-Degree],"&gt;="&amp;H5)</f>
        <v>0</v>
      </c>
      <c r="J4" s="39">
        <f t="shared" si="4"/>
        <v>8.945454545454545</v>
      </c>
      <c r="K4" s="40">
        <f>COUNTIF(Vertices[Betweenness Centrality],"&gt;= "&amp;J4)-COUNTIF(Vertices[Betweenness Centrality],"&gt;="&amp;J5)</f>
        <v>0</v>
      </c>
      <c r="L4" s="39">
        <f t="shared" si="5"/>
        <v>0.021901909090909093</v>
      </c>
      <c r="M4" s="40">
        <f>COUNTIF(Vertices[Closeness Centrality],"&gt;= "&amp;L4)-COUNTIF(Vertices[Closeness Centrality],"&gt;="&amp;L5)</f>
        <v>0</v>
      </c>
      <c r="N4" s="39">
        <f t="shared" si="6"/>
        <v>0.026979763636363636</v>
      </c>
      <c r="O4" s="40">
        <f>COUNTIF(Vertices[Eigenvector Centrality],"&gt;= "&amp;N4)-COUNTIF(Vertices[Eigenvector Centrality],"&gt;="&amp;N5)</f>
        <v>0</v>
      </c>
      <c r="P4" s="39">
        <f t="shared" si="7"/>
        <v>0.548802890909091</v>
      </c>
      <c r="Q4" s="40">
        <f>COUNTIF(Vertices[PageRank],"&gt;= "&amp;P4)-COUNTIF(Vertices[PageRank],"&gt;="&amp;P5)</f>
        <v>5</v>
      </c>
      <c r="R4" s="39">
        <f t="shared" si="8"/>
        <v>0.03636363636363636</v>
      </c>
      <c r="S4" s="45">
        <f>COUNTIF(Vertices[Clustering Coefficient],"&gt;= "&amp;R4)-COUNTIF(Vertices[Clustering Coefficient],"&gt;="&amp;R5)</f>
        <v>1</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0.43636363636363634</v>
      </c>
      <c r="G5" s="42">
        <f>COUNTIF(Vertices[In-Degree],"&gt;= "&amp;F5)-COUNTIF(Vertices[In-Degree],"&gt;="&amp;F6)</f>
        <v>0</v>
      </c>
      <c r="H5" s="41">
        <f t="shared" si="3"/>
        <v>0.5454545454545454</v>
      </c>
      <c r="I5" s="42">
        <f>COUNTIF(Vertices[Out-Degree],"&gt;= "&amp;H5)-COUNTIF(Vertices[Out-Degree],"&gt;="&amp;H6)</f>
        <v>0</v>
      </c>
      <c r="J5" s="41">
        <f t="shared" si="4"/>
        <v>13.418181818181818</v>
      </c>
      <c r="K5" s="42">
        <f>COUNTIF(Vertices[Betweenness Centrality],"&gt;= "&amp;J5)-COUNTIF(Vertices[Betweenness Centrality],"&gt;="&amp;J6)</f>
        <v>0</v>
      </c>
      <c r="L5" s="41">
        <f t="shared" si="5"/>
        <v>0.02221436363636364</v>
      </c>
      <c r="M5" s="42">
        <f>COUNTIF(Vertices[Closeness Centrality],"&gt;= "&amp;L5)-COUNTIF(Vertices[Closeness Centrality],"&gt;="&amp;L6)</f>
        <v>6</v>
      </c>
      <c r="N5" s="41">
        <f t="shared" si="6"/>
        <v>0.028971145454545454</v>
      </c>
      <c r="O5" s="42">
        <f>COUNTIF(Vertices[Eigenvector Centrality],"&gt;= "&amp;N5)-COUNTIF(Vertices[Eigenvector Centrality],"&gt;="&amp;N6)</f>
        <v>0</v>
      </c>
      <c r="P5" s="41">
        <f t="shared" si="7"/>
        <v>0.6222948363636365</v>
      </c>
      <c r="Q5" s="42">
        <f>COUNTIF(Vertices[PageRank],"&gt;= "&amp;P5)-COUNTIF(Vertices[PageRank],"&gt;="&amp;P6)</f>
        <v>3</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36</v>
      </c>
      <c r="D6" s="34">
        <f t="shared" si="1"/>
        <v>0</v>
      </c>
      <c r="E6" s="3">
        <f>COUNTIF(Vertices[Degree],"&gt;= "&amp;D6)-COUNTIF(Vertices[Degree],"&gt;="&amp;D7)</f>
        <v>0</v>
      </c>
      <c r="F6" s="39">
        <f t="shared" si="2"/>
        <v>0.5818181818181818</v>
      </c>
      <c r="G6" s="40">
        <f>COUNTIF(Vertices[In-Degree],"&gt;= "&amp;F6)-COUNTIF(Vertices[In-Degree],"&gt;="&amp;F7)</f>
        <v>0</v>
      </c>
      <c r="H6" s="39">
        <f t="shared" si="3"/>
        <v>0.7272727272727273</v>
      </c>
      <c r="I6" s="40">
        <f>COUNTIF(Vertices[Out-Degree],"&gt;= "&amp;H6)-COUNTIF(Vertices[Out-Degree],"&gt;="&amp;H7)</f>
        <v>0</v>
      </c>
      <c r="J6" s="39">
        <f t="shared" si="4"/>
        <v>17.89090909090909</v>
      </c>
      <c r="K6" s="40">
        <f>COUNTIF(Vertices[Betweenness Centrality],"&gt;= "&amp;J6)-COUNTIF(Vertices[Betweenness Centrality],"&gt;="&amp;J7)</f>
        <v>0</v>
      </c>
      <c r="L6" s="39">
        <f t="shared" si="5"/>
        <v>0.022526818181818186</v>
      </c>
      <c r="M6" s="40">
        <f>COUNTIF(Vertices[Closeness Centrality],"&gt;= "&amp;L6)-COUNTIF(Vertices[Closeness Centrality],"&gt;="&amp;L7)</f>
        <v>4</v>
      </c>
      <c r="N6" s="39">
        <f t="shared" si="6"/>
        <v>0.03096252727272727</v>
      </c>
      <c r="O6" s="40">
        <f>COUNTIF(Vertices[Eigenvector Centrality],"&gt;= "&amp;N6)-COUNTIF(Vertices[Eigenvector Centrality],"&gt;="&amp;N7)</f>
        <v>2</v>
      </c>
      <c r="P6" s="39">
        <f t="shared" si="7"/>
        <v>0.695786781818182</v>
      </c>
      <c r="Q6" s="40">
        <f>COUNTIF(Vertices[PageRank],"&gt;= "&amp;P6)-COUNTIF(Vertices[PageRank],"&gt;="&amp;P7)</f>
        <v>0</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14</v>
      </c>
      <c r="D7" s="34">
        <f t="shared" si="1"/>
        <v>0</v>
      </c>
      <c r="E7" s="3">
        <f>COUNTIF(Vertices[Degree],"&gt;= "&amp;D7)-COUNTIF(Vertices[Degree],"&gt;="&amp;D8)</f>
        <v>0</v>
      </c>
      <c r="F7" s="41">
        <f t="shared" si="2"/>
        <v>0.7272727272727273</v>
      </c>
      <c r="G7" s="42">
        <f>COUNTIF(Vertices[In-Degree],"&gt;= "&amp;F7)-COUNTIF(Vertices[In-Degree],"&gt;="&amp;F8)</f>
        <v>0</v>
      </c>
      <c r="H7" s="41">
        <f t="shared" si="3"/>
        <v>0.9090909090909092</v>
      </c>
      <c r="I7" s="42">
        <f>COUNTIF(Vertices[Out-Degree],"&gt;= "&amp;H7)-COUNTIF(Vertices[Out-Degree],"&gt;="&amp;H8)</f>
        <v>0</v>
      </c>
      <c r="J7" s="41">
        <f t="shared" si="4"/>
        <v>22.363636363636363</v>
      </c>
      <c r="K7" s="42">
        <f>COUNTIF(Vertices[Betweenness Centrality],"&gt;= "&amp;J7)-COUNTIF(Vertices[Betweenness Centrality],"&gt;="&amp;J8)</f>
        <v>1</v>
      </c>
      <c r="L7" s="41">
        <f t="shared" si="5"/>
        <v>0.022839272727272732</v>
      </c>
      <c r="M7" s="42">
        <f>COUNTIF(Vertices[Closeness Centrality],"&gt;= "&amp;L7)-COUNTIF(Vertices[Closeness Centrality],"&gt;="&amp;L8)</f>
        <v>0</v>
      </c>
      <c r="N7" s="41">
        <f t="shared" si="6"/>
        <v>0.03295390909090909</v>
      </c>
      <c r="O7" s="42">
        <f>COUNTIF(Vertices[Eigenvector Centrality],"&gt;= "&amp;N7)-COUNTIF(Vertices[Eigenvector Centrality],"&gt;="&amp;N8)</f>
        <v>0</v>
      </c>
      <c r="P7" s="41">
        <f t="shared" si="7"/>
        <v>0.7692787272727275</v>
      </c>
      <c r="Q7" s="42">
        <f>COUNTIF(Vertices[PageRank],"&gt;= "&amp;P7)-COUNTIF(Vertices[PageRank],"&gt;="&amp;P8)</f>
        <v>1</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50</v>
      </c>
      <c r="D8" s="34">
        <f t="shared" si="1"/>
        <v>0</v>
      </c>
      <c r="E8" s="3">
        <f>COUNTIF(Vertices[Degree],"&gt;= "&amp;D8)-COUNTIF(Vertices[Degree],"&gt;="&amp;D9)</f>
        <v>0</v>
      </c>
      <c r="F8" s="39">
        <f t="shared" si="2"/>
        <v>0.8727272727272728</v>
      </c>
      <c r="G8" s="40">
        <f>COUNTIF(Vertices[In-Degree],"&gt;= "&amp;F8)-COUNTIF(Vertices[In-Degree],"&gt;="&amp;F9)</f>
        <v>8</v>
      </c>
      <c r="H8" s="39">
        <f t="shared" si="3"/>
        <v>1.090909090909091</v>
      </c>
      <c r="I8" s="40">
        <f>COUNTIF(Vertices[Out-Degree],"&gt;= "&amp;H8)-COUNTIF(Vertices[Out-Degree],"&gt;="&amp;H9)</f>
        <v>0</v>
      </c>
      <c r="J8" s="39">
        <f t="shared" si="4"/>
        <v>26.836363636363636</v>
      </c>
      <c r="K8" s="40">
        <f>COUNTIF(Vertices[Betweenness Centrality],"&gt;= "&amp;J8)-COUNTIF(Vertices[Betweenness Centrality],"&gt;="&amp;J9)</f>
        <v>0</v>
      </c>
      <c r="L8" s="39">
        <f t="shared" si="5"/>
        <v>0.02315172727272728</v>
      </c>
      <c r="M8" s="40">
        <f>COUNTIF(Vertices[Closeness Centrality],"&gt;= "&amp;L8)-COUNTIF(Vertices[Closeness Centrality],"&gt;="&amp;L9)</f>
        <v>0</v>
      </c>
      <c r="N8" s="39">
        <f t="shared" si="6"/>
        <v>0.03494529090909091</v>
      </c>
      <c r="O8" s="40">
        <f>COUNTIF(Vertices[Eigenvector Centrality],"&gt;= "&amp;N8)-COUNTIF(Vertices[Eigenvector Centrality],"&gt;="&amp;N9)</f>
        <v>5</v>
      </c>
      <c r="P8" s="39">
        <f t="shared" si="7"/>
        <v>0.842770672727273</v>
      </c>
      <c r="Q8" s="40">
        <f>COUNTIF(Vertices[PageRank],"&gt;= "&amp;P8)-COUNTIF(Vertices[PageRank],"&gt;="&amp;P9)</f>
        <v>1</v>
      </c>
      <c r="R8" s="39">
        <f t="shared" si="8"/>
        <v>0.1090909090909091</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1.0181818181818183</v>
      </c>
      <c r="G9" s="42">
        <f>COUNTIF(Vertices[In-Degree],"&gt;= "&amp;F9)-COUNTIF(Vertices[In-Degree],"&gt;="&amp;F10)</f>
        <v>0</v>
      </c>
      <c r="H9" s="41">
        <f t="shared" si="3"/>
        <v>1.272727272727273</v>
      </c>
      <c r="I9" s="42">
        <f>COUNTIF(Vertices[Out-Degree],"&gt;= "&amp;H9)-COUNTIF(Vertices[Out-Degree],"&gt;="&amp;H10)</f>
        <v>0</v>
      </c>
      <c r="J9" s="41">
        <f t="shared" si="4"/>
        <v>31.30909090909091</v>
      </c>
      <c r="K9" s="42">
        <f>COUNTIF(Vertices[Betweenness Centrality],"&gt;= "&amp;J9)-COUNTIF(Vertices[Betweenness Centrality],"&gt;="&amp;J10)</f>
        <v>0</v>
      </c>
      <c r="L9" s="41">
        <f t="shared" si="5"/>
        <v>0.023464181818181825</v>
      </c>
      <c r="M9" s="42">
        <f>COUNTIF(Vertices[Closeness Centrality],"&gt;= "&amp;L9)-COUNTIF(Vertices[Closeness Centrality],"&gt;="&amp;L10)</f>
        <v>0</v>
      </c>
      <c r="N9" s="41">
        <f t="shared" si="6"/>
        <v>0.03693667272727273</v>
      </c>
      <c r="O9" s="42">
        <f>COUNTIF(Vertices[Eigenvector Centrality],"&gt;= "&amp;N9)-COUNTIF(Vertices[Eigenvector Centrality],"&gt;="&amp;N10)</f>
        <v>0</v>
      </c>
      <c r="P9" s="41">
        <f t="shared" si="7"/>
        <v>0.9162626181818185</v>
      </c>
      <c r="Q9" s="42">
        <f>COUNTIF(Vertices[PageRank],"&gt;= "&amp;P9)-COUNTIF(Vertices[PageRank],"&gt;="&amp;P10)</f>
        <v>0</v>
      </c>
      <c r="R9" s="41">
        <f t="shared" si="8"/>
        <v>0.1272727272727273</v>
      </c>
      <c r="S9" s="46">
        <f>COUNTIF(Vertices[Clustering Coefficient],"&gt;= "&amp;R9)-COUNTIF(Vertices[Clustering Coefficient],"&gt;="&amp;R10)</f>
        <v>1</v>
      </c>
      <c r="T9" s="41" t="e">
        <f ca="1" t="shared" si="9"/>
        <v>#REF!</v>
      </c>
      <c r="U9" s="42" t="e">
        <f ca="1" t="shared" si="0"/>
        <v>#REF!</v>
      </c>
    </row>
    <row r="10" spans="1:21" ht="15">
      <c r="A10" s="36" t="s">
        <v>625</v>
      </c>
      <c r="B10" s="36">
        <v>3</v>
      </c>
      <c r="D10" s="34">
        <f t="shared" si="1"/>
        <v>0</v>
      </c>
      <c r="E10" s="3">
        <f>COUNTIF(Vertices[Degree],"&gt;= "&amp;D10)-COUNTIF(Vertices[Degree],"&gt;="&amp;D11)</f>
        <v>0</v>
      </c>
      <c r="F10" s="39">
        <f t="shared" si="2"/>
        <v>1.1636363636363638</v>
      </c>
      <c r="G10" s="40">
        <f>COUNTIF(Vertices[In-Degree],"&gt;= "&amp;F10)-COUNTIF(Vertices[In-Degree],"&gt;="&amp;F11)</f>
        <v>0</v>
      </c>
      <c r="H10" s="39">
        <f t="shared" si="3"/>
        <v>1.4545454545454548</v>
      </c>
      <c r="I10" s="40">
        <f>COUNTIF(Vertices[Out-Degree],"&gt;= "&amp;H10)-COUNTIF(Vertices[Out-Degree],"&gt;="&amp;H11)</f>
        <v>0</v>
      </c>
      <c r="J10" s="39">
        <f t="shared" si="4"/>
        <v>35.78181818181818</v>
      </c>
      <c r="K10" s="40">
        <f>COUNTIF(Vertices[Betweenness Centrality],"&gt;= "&amp;J10)-COUNTIF(Vertices[Betweenness Centrality],"&gt;="&amp;J11)</f>
        <v>0</v>
      </c>
      <c r="L10" s="39">
        <f t="shared" si="5"/>
        <v>0.02377663636363637</v>
      </c>
      <c r="M10" s="40">
        <f>COUNTIF(Vertices[Closeness Centrality],"&gt;= "&amp;L10)-COUNTIF(Vertices[Closeness Centrality],"&gt;="&amp;L11)</f>
        <v>0</v>
      </c>
      <c r="N10" s="39">
        <f t="shared" si="6"/>
        <v>0.03892805454545455</v>
      </c>
      <c r="O10" s="40">
        <f>COUNTIF(Vertices[Eigenvector Centrality],"&gt;= "&amp;N10)-COUNTIF(Vertices[Eigenvector Centrality],"&gt;="&amp;N11)</f>
        <v>0</v>
      </c>
      <c r="P10" s="39">
        <f t="shared" si="7"/>
        <v>0.989754563636364</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1.3090909090909093</v>
      </c>
      <c r="G11" s="42">
        <f>COUNTIF(Vertices[In-Degree],"&gt;= "&amp;F11)-COUNTIF(Vertices[In-Degree],"&gt;="&amp;F12)</f>
        <v>0</v>
      </c>
      <c r="H11" s="41">
        <f t="shared" si="3"/>
        <v>1.6363636363636367</v>
      </c>
      <c r="I11" s="42">
        <f>COUNTIF(Vertices[Out-Degree],"&gt;= "&amp;H11)-COUNTIF(Vertices[Out-Degree],"&gt;="&amp;H12)</f>
        <v>0</v>
      </c>
      <c r="J11" s="41">
        <f t="shared" si="4"/>
        <v>40.25454545454545</v>
      </c>
      <c r="K11" s="42">
        <f>COUNTIF(Vertices[Betweenness Centrality],"&gt;= "&amp;J11)-COUNTIF(Vertices[Betweenness Centrality],"&gt;="&amp;J12)</f>
        <v>1</v>
      </c>
      <c r="L11" s="41">
        <f t="shared" si="5"/>
        <v>0.024089090909090918</v>
      </c>
      <c r="M11" s="42">
        <f>COUNTIF(Vertices[Closeness Centrality],"&gt;= "&amp;L11)-COUNTIF(Vertices[Closeness Centrality],"&gt;="&amp;L12)</f>
        <v>0</v>
      </c>
      <c r="N11" s="41">
        <f t="shared" si="6"/>
        <v>0.040919436363636374</v>
      </c>
      <c r="O11" s="42">
        <f>COUNTIF(Vertices[Eigenvector Centrality],"&gt;= "&amp;N11)-COUNTIF(Vertices[Eigenvector Centrality],"&gt;="&amp;N12)</f>
        <v>0</v>
      </c>
      <c r="P11" s="41">
        <f t="shared" si="7"/>
        <v>1.0632465090909096</v>
      </c>
      <c r="Q11" s="42">
        <f>COUNTIF(Vertices[PageRank],"&gt;= "&amp;P11)-COUNTIF(Vertices[PageRank],"&gt;="&amp;P12)</f>
        <v>0</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234</v>
      </c>
      <c r="B12" s="36">
        <v>5</v>
      </c>
      <c r="D12" s="34">
        <f t="shared" si="1"/>
        <v>0</v>
      </c>
      <c r="E12" s="3">
        <f>COUNTIF(Vertices[Degree],"&gt;= "&amp;D12)-COUNTIF(Vertices[Degree],"&gt;="&amp;D13)</f>
        <v>0</v>
      </c>
      <c r="F12" s="39">
        <f t="shared" si="2"/>
        <v>1.4545454545454548</v>
      </c>
      <c r="G12" s="40">
        <f>COUNTIF(Vertices[In-Degree],"&gt;= "&amp;F12)-COUNTIF(Vertices[In-Degree],"&gt;="&amp;F13)</f>
        <v>0</v>
      </c>
      <c r="H12" s="39">
        <f t="shared" si="3"/>
        <v>1.8181818181818186</v>
      </c>
      <c r="I12" s="40">
        <f>COUNTIF(Vertices[Out-Degree],"&gt;= "&amp;H12)-COUNTIF(Vertices[Out-Degree],"&gt;="&amp;H13)</f>
        <v>0</v>
      </c>
      <c r="J12" s="39">
        <f t="shared" si="4"/>
        <v>44.72727272727272</v>
      </c>
      <c r="K12" s="40">
        <f>COUNTIF(Vertices[Betweenness Centrality],"&gt;= "&amp;J12)-COUNTIF(Vertices[Betweenness Centrality],"&gt;="&amp;J13)</f>
        <v>0</v>
      </c>
      <c r="L12" s="39">
        <f t="shared" si="5"/>
        <v>0.024401545454545464</v>
      </c>
      <c r="M12" s="40">
        <f>COUNTIF(Vertices[Closeness Centrality],"&gt;= "&amp;L12)-COUNTIF(Vertices[Closeness Centrality],"&gt;="&amp;L13)</f>
        <v>0</v>
      </c>
      <c r="N12" s="39">
        <f t="shared" si="6"/>
        <v>0.042910818181818196</v>
      </c>
      <c r="O12" s="40">
        <f>COUNTIF(Vertices[Eigenvector Centrality],"&gt;= "&amp;N12)-COUNTIF(Vertices[Eigenvector Centrality],"&gt;="&amp;N13)</f>
        <v>0</v>
      </c>
      <c r="P12" s="39">
        <f t="shared" si="7"/>
        <v>1.136738454545455</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233</v>
      </c>
      <c r="B13" s="36">
        <v>39</v>
      </c>
      <c r="D13" s="34">
        <f t="shared" si="1"/>
        <v>0</v>
      </c>
      <c r="E13" s="3">
        <f>COUNTIF(Vertices[Degree],"&gt;= "&amp;D13)-COUNTIF(Vertices[Degree],"&gt;="&amp;D14)</f>
        <v>0</v>
      </c>
      <c r="F13" s="41">
        <f t="shared" si="2"/>
        <v>1.6000000000000003</v>
      </c>
      <c r="G13" s="42">
        <f>COUNTIF(Vertices[In-Degree],"&gt;= "&amp;F13)-COUNTIF(Vertices[In-Degree],"&gt;="&amp;F14)</f>
        <v>0</v>
      </c>
      <c r="H13" s="41">
        <f t="shared" si="3"/>
        <v>2.0000000000000004</v>
      </c>
      <c r="I13" s="42">
        <f>COUNTIF(Vertices[Out-Degree],"&gt;= "&amp;H13)-COUNTIF(Vertices[Out-Degree],"&gt;="&amp;H14)</f>
        <v>6</v>
      </c>
      <c r="J13" s="41">
        <f t="shared" si="4"/>
        <v>49.19999999999999</v>
      </c>
      <c r="K13" s="42">
        <f>COUNTIF(Vertices[Betweenness Centrality],"&gt;= "&amp;J13)-COUNTIF(Vertices[Betweenness Centrality],"&gt;="&amp;J14)</f>
        <v>0</v>
      </c>
      <c r="L13" s="41">
        <f t="shared" si="5"/>
        <v>0.02471400000000001</v>
      </c>
      <c r="M13" s="42">
        <f>COUNTIF(Vertices[Closeness Centrality],"&gt;= "&amp;L13)-COUNTIF(Vertices[Closeness Centrality],"&gt;="&amp;L14)</f>
        <v>0</v>
      </c>
      <c r="N13" s="41">
        <f t="shared" si="6"/>
        <v>0.04490220000000002</v>
      </c>
      <c r="O13" s="42">
        <f>COUNTIF(Vertices[Eigenvector Centrality],"&gt;= "&amp;N13)-COUNTIF(Vertices[Eigenvector Centrality],"&gt;="&amp;N14)</f>
        <v>2</v>
      </c>
      <c r="P13" s="41">
        <f t="shared" si="7"/>
        <v>1.2102304000000006</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36" t="s">
        <v>176</v>
      </c>
      <c r="B14" s="36">
        <v>6</v>
      </c>
      <c r="D14" s="34">
        <f t="shared" si="1"/>
        <v>0</v>
      </c>
      <c r="E14" s="3">
        <f>COUNTIF(Vertices[Degree],"&gt;= "&amp;D14)-COUNTIF(Vertices[Degree],"&gt;="&amp;D15)</f>
        <v>0</v>
      </c>
      <c r="F14" s="39">
        <f t="shared" si="2"/>
        <v>1.7454545454545458</v>
      </c>
      <c r="G14" s="40">
        <f>COUNTIF(Vertices[In-Degree],"&gt;= "&amp;F14)-COUNTIF(Vertices[In-Degree],"&gt;="&amp;F15)</f>
        <v>0</v>
      </c>
      <c r="H14" s="39">
        <f t="shared" si="3"/>
        <v>2.181818181818182</v>
      </c>
      <c r="I14" s="40">
        <f>COUNTIF(Vertices[Out-Degree],"&gt;= "&amp;H14)-COUNTIF(Vertices[Out-Degree],"&gt;="&amp;H15)</f>
        <v>0</v>
      </c>
      <c r="J14" s="39">
        <f t="shared" si="4"/>
        <v>53.67272727272726</v>
      </c>
      <c r="K14" s="40">
        <f>COUNTIF(Vertices[Betweenness Centrality],"&gt;= "&amp;J14)-COUNTIF(Vertices[Betweenness Centrality],"&gt;="&amp;J15)</f>
        <v>0</v>
      </c>
      <c r="L14" s="39">
        <f t="shared" si="5"/>
        <v>0.025026454545454557</v>
      </c>
      <c r="M14" s="40">
        <f>COUNTIF(Vertices[Closeness Centrality],"&gt;= "&amp;L14)-COUNTIF(Vertices[Closeness Centrality],"&gt;="&amp;L15)</f>
        <v>0</v>
      </c>
      <c r="N14" s="39">
        <f t="shared" si="6"/>
        <v>0.04689358181818184</v>
      </c>
      <c r="O14" s="40">
        <f>COUNTIF(Vertices[Eigenvector Centrality],"&gt;= "&amp;N14)-COUNTIF(Vertices[Eigenvector Centrality],"&gt;="&amp;N15)</f>
        <v>0</v>
      </c>
      <c r="P14" s="39">
        <f t="shared" si="7"/>
        <v>1.283722345454546</v>
      </c>
      <c r="Q14" s="40">
        <f>COUNTIF(Vertices[PageRank],"&gt;= "&amp;P14)-COUNTIF(Vertices[PageRank],"&gt;="&amp;P15)</f>
        <v>1</v>
      </c>
      <c r="R14" s="39">
        <f t="shared" si="8"/>
        <v>0.21818181818181823</v>
      </c>
      <c r="S14" s="45">
        <f>COUNTIF(Vertices[Clustering Coefficient],"&gt;= "&amp;R14)-COUNTIF(Vertices[Clustering Coefficient],"&gt;="&amp;R15)</f>
        <v>1</v>
      </c>
      <c r="T14" s="39" t="e">
        <f ca="1" t="shared" si="9"/>
        <v>#REF!</v>
      </c>
      <c r="U14" s="40" t="e">
        <f ca="1" t="shared" si="0"/>
        <v>#REF!</v>
      </c>
    </row>
    <row r="15" spans="1:21" ht="15">
      <c r="A15" s="129"/>
      <c r="B15" s="129"/>
      <c r="D15" s="34">
        <f t="shared" si="1"/>
        <v>0</v>
      </c>
      <c r="E15" s="3">
        <f>COUNTIF(Vertices[Degree],"&gt;= "&amp;D15)-COUNTIF(Vertices[Degree],"&gt;="&amp;D16)</f>
        <v>0</v>
      </c>
      <c r="F15" s="41">
        <f t="shared" si="2"/>
        <v>1.8909090909090913</v>
      </c>
      <c r="G15" s="42">
        <f>COUNTIF(Vertices[In-Degree],"&gt;= "&amp;F15)-COUNTIF(Vertices[In-Degree],"&gt;="&amp;F16)</f>
        <v>3</v>
      </c>
      <c r="H15" s="41">
        <f t="shared" si="3"/>
        <v>2.3636363636363638</v>
      </c>
      <c r="I15" s="42">
        <f>COUNTIF(Vertices[Out-Degree],"&gt;= "&amp;H15)-COUNTIF(Vertices[Out-Degree],"&gt;="&amp;H16)</f>
        <v>0</v>
      </c>
      <c r="J15" s="41">
        <f t="shared" si="4"/>
        <v>58.14545454545453</v>
      </c>
      <c r="K15" s="42">
        <f>COUNTIF(Vertices[Betweenness Centrality],"&gt;= "&amp;J15)-COUNTIF(Vertices[Betweenness Centrality],"&gt;="&amp;J16)</f>
        <v>0</v>
      </c>
      <c r="L15" s="41">
        <f t="shared" si="5"/>
        <v>0.025338909090909103</v>
      </c>
      <c r="M15" s="42">
        <f>COUNTIF(Vertices[Closeness Centrality],"&gt;= "&amp;L15)-COUNTIF(Vertices[Closeness Centrality],"&gt;="&amp;L16)</f>
        <v>0</v>
      </c>
      <c r="N15" s="41">
        <f t="shared" si="6"/>
        <v>0.04888496363636366</v>
      </c>
      <c r="O15" s="42">
        <f>COUNTIF(Vertices[Eigenvector Centrality],"&gt;= "&amp;N15)-COUNTIF(Vertices[Eigenvector Centrality],"&gt;="&amp;N16)</f>
        <v>0</v>
      </c>
      <c r="P15" s="41">
        <f t="shared" si="7"/>
        <v>1.3572142909090916</v>
      </c>
      <c r="Q15" s="42">
        <f>COUNTIF(Vertices[PageRank],"&gt;= "&amp;P15)-COUNTIF(Vertices[PageRank],"&gt;="&amp;P16)</f>
        <v>0</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151</v>
      </c>
      <c r="B16" s="36">
        <v>6</v>
      </c>
      <c r="D16" s="34">
        <f t="shared" si="1"/>
        <v>0</v>
      </c>
      <c r="E16" s="3">
        <f>COUNTIF(Vertices[Degree],"&gt;= "&amp;D16)-COUNTIF(Vertices[Degree],"&gt;="&amp;D17)</f>
        <v>0</v>
      </c>
      <c r="F16" s="39">
        <f t="shared" si="2"/>
        <v>2.0363636363636366</v>
      </c>
      <c r="G16" s="40">
        <f>COUNTIF(Vertices[In-Degree],"&gt;= "&amp;F16)-COUNTIF(Vertices[In-Degree],"&gt;="&amp;F17)</f>
        <v>0</v>
      </c>
      <c r="H16" s="39">
        <f t="shared" si="3"/>
        <v>2.5454545454545454</v>
      </c>
      <c r="I16" s="40">
        <f>COUNTIF(Vertices[Out-Degree],"&gt;= "&amp;H16)-COUNTIF(Vertices[Out-Degree],"&gt;="&amp;H17)</f>
        <v>0</v>
      </c>
      <c r="J16" s="39">
        <f t="shared" si="4"/>
        <v>62.618181818181796</v>
      </c>
      <c r="K16" s="40">
        <f>COUNTIF(Vertices[Betweenness Centrality],"&gt;= "&amp;J16)-COUNTIF(Vertices[Betweenness Centrality],"&gt;="&amp;J17)</f>
        <v>0</v>
      </c>
      <c r="L16" s="39">
        <f t="shared" si="5"/>
        <v>0.02565136363636365</v>
      </c>
      <c r="M16" s="40">
        <f>COUNTIF(Vertices[Closeness Centrality],"&gt;= "&amp;L16)-COUNTIF(Vertices[Closeness Centrality],"&gt;="&amp;L17)</f>
        <v>0</v>
      </c>
      <c r="N16" s="39">
        <f t="shared" si="6"/>
        <v>0.05087634545454548</v>
      </c>
      <c r="O16" s="40">
        <f>COUNTIF(Vertices[Eigenvector Centrality],"&gt;= "&amp;N16)-COUNTIF(Vertices[Eigenvector Centrality],"&gt;="&amp;N17)</f>
        <v>0</v>
      </c>
      <c r="P16" s="39">
        <f t="shared" si="7"/>
        <v>1.4307062363636371</v>
      </c>
      <c r="Q16" s="40">
        <f>COUNTIF(Vertices[PageRank],"&gt;= "&amp;P16)-COUNTIF(Vertices[PageRank],"&gt;="&amp;P17)</f>
        <v>0</v>
      </c>
      <c r="R16" s="39">
        <f t="shared" si="8"/>
        <v>0.2545454545454546</v>
      </c>
      <c r="S16" s="45">
        <f>COUNTIF(Vertices[Clustering Coefficient],"&gt;= "&amp;R16)-COUNTIF(Vertices[Clustering Coefficient],"&gt;="&amp;R17)</f>
        <v>1</v>
      </c>
      <c r="T16" s="39" t="e">
        <f ca="1" t="shared" si="9"/>
        <v>#REF!</v>
      </c>
      <c r="U16" s="40" t="e">
        <f ca="1" t="shared" si="0"/>
        <v>#REF!</v>
      </c>
    </row>
    <row r="17" spans="1:21" ht="15">
      <c r="A17" s="129"/>
      <c r="B17" s="129"/>
      <c r="D17" s="34">
        <f t="shared" si="1"/>
        <v>0</v>
      </c>
      <c r="E17" s="3">
        <f>COUNTIF(Vertices[Degree],"&gt;= "&amp;D17)-COUNTIF(Vertices[Degree],"&gt;="&amp;D18)</f>
        <v>0</v>
      </c>
      <c r="F17" s="41">
        <f t="shared" si="2"/>
        <v>2.181818181818182</v>
      </c>
      <c r="G17" s="42">
        <f>COUNTIF(Vertices[In-Degree],"&gt;= "&amp;F17)-COUNTIF(Vertices[In-Degree],"&gt;="&amp;F18)</f>
        <v>0</v>
      </c>
      <c r="H17" s="41">
        <f t="shared" si="3"/>
        <v>2.727272727272727</v>
      </c>
      <c r="I17" s="42">
        <f>COUNTIF(Vertices[Out-Degree],"&gt;= "&amp;H17)-COUNTIF(Vertices[Out-Degree],"&gt;="&amp;H18)</f>
        <v>0</v>
      </c>
      <c r="J17" s="41">
        <f t="shared" si="4"/>
        <v>67.09090909090907</v>
      </c>
      <c r="K17" s="42">
        <f>COUNTIF(Vertices[Betweenness Centrality],"&gt;= "&amp;J17)-COUNTIF(Vertices[Betweenness Centrality],"&gt;="&amp;J18)</f>
        <v>0</v>
      </c>
      <c r="L17" s="41">
        <f t="shared" si="5"/>
        <v>0.025963818181818196</v>
      </c>
      <c r="M17" s="42">
        <f>COUNTIF(Vertices[Closeness Centrality],"&gt;= "&amp;L17)-COUNTIF(Vertices[Closeness Centrality],"&gt;="&amp;L18)</f>
        <v>0</v>
      </c>
      <c r="N17" s="41">
        <f t="shared" si="6"/>
        <v>0.0528677272727273</v>
      </c>
      <c r="O17" s="42">
        <f>COUNTIF(Vertices[Eigenvector Centrality],"&gt;= "&amp;N17)-COUNTIF(Vertices[Eigenvector Centrality],"&gt;="&amp;N18)</f>
        <v>0</v>
      </c>
      <c r="P17" s="41">
        <f t="shared" si="7"/>
        <v>1.5041981818181827</v>
      </c>
      <c r="Q17" s="42">
        <f>COUNTIF(Vertices[PageRank],"&gt;= "&amp;P17)-COUNTIF(Vertices[PageRank],"&gt;="&amp;P18)</f>
        <v>1</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170</v>
      </c>
      <c r="B18" s="36">
        <v>0.11428571428571428</v>
      </c>
      <c r="D18" s="34">
        <f t="shared" si="1"/>
        <v>0</v>
      </c>
      <c r="E18" s="3">
        <f>COUNTIF(Vertices[Degree],"&gt;= "&amp;D18)-COUNTIF(Vertices[Degree],"&gt;="&amp;D19)</f>
        <v>0</v>
      </c>
      <c r="F18" s="39">
        <f t="shared" si="2"/>
        <v>2.3272727272727276</v>
      </c>
      <c r="G18" s="40">
        <f>COUNTIF(Vertices[In-Degree],"&gt;= "&amp;F18)-COUNTIF(Vertices[In-Degree],"&gt;="&amp;F19)</f>
        <v>0</v>
      </c>
      <c r="H18" s="39">
        <f t="shared" si="3"/>
        <v>2.9090909090909087</v>
      </c>
      <c r="I18" s="40">
        <f>COUNTIF(Vertices[Out-Degree],"&gt;= "&amp;H18)-COUNTIF(Vertices[Out-Degree],"&gt;="&amp;H19)</f>
        <v>2</v>
      </c>
      <c r="J18" s="39">
        <f t="shared" si="4"/>
        <v>71.56363636363633</v>
      </c>
      <c r="K18" s="40">
        <f>COUNTIF(Vertices[Betweenness Centrality],"&gt;= "&amp;J18)-COUNTIF(Vertices[Betweenness Centrality],"&gt;="&amp;J19)</f>
        <v>0</v>
      </c>
      <c r="L18" s="39">
        <f t="shared" si="5"/>
        <v>0.026276272727272742</v>
      </c>
      <c r="M18" s="40">
        <f>COUNTIF(Vertices[Closeness Centrality],"&gt;= "&amp;L18)-COUNTIF(Vertices[Closeness Centrality],"&gt;="&amp;L19)</f>
        <v>1</v>
      </c>
      <c r="N18" s="39">
        <f t="shared" si="6"/>
        <v>0.054859109090909124</v>
      </c>
      <c r="O18" s="40">
        <f>COUNTIF(Vertices[Eigenvector Centrality],"&gt;= "&amp;N18)-COUNTIF(Vertices[Eigenvector Centrality],"&gt;="&amp;N19)</f>
        <v>1</v>
      </c>
      <c r="P18" s="39">
        <f t="shared" si="7"/>
        <v>1.5776901272727282</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36" t="s">
        <v>171</v>
      </c>
      <c r="B19" s="36">
        <v>0.20512820512820512</v>
      </c>
      <c r="D19" s="34">
        <f t="shared" si="1"/>
        <v>0</v>
      </c>
      <c r="E19" s="3">
        <f>COUNTIF(Vertices[Degree],"&gt;= "&amp;D19)-COUNTIF(Vertices[Degree],"&gt;="&amp;D20)</f>
        <v>0</v>
      </c>
      <c r="F19" s="41">
        <f t="shared" si="2"/>
        <v>2.472727272727273</v>
      </c>
      <c r="G19" s="42">
        <f>COUNTIF(Vertices[In-Degree],"&gt;= "&amp;F19)-COUNTIF(Vertices[In-Degree],"&gt;="&amp;F20)</f>
        <v>0</v>
      </c>
      <c r="H19" s="41">
        <f t="shared" si="3"/>
        <v>3.0909090909090904</v>
      </c>
      <c r="I19" s="42">
        <f>COUNTIF(Vertices[Out-Degree],"&gt;= "&amp;H19)-COUNTIF(Vertices[Out-Degree],"&gt;="&amp;H20)</f>
        <v>0</v>
      </c>
      <c r="J19" s="41">
        <f t="shared" si="4"/>
        <v>76.0363636363636</v>
      </c>
      <c r="K19" s="42">
        <f>COUNTIF(Vertices[Betweenness Centrality],"&gt;= "&amp;J19)-COUNTIF(Vertices[Betweenness Centrality],"&gt;="&amp;J20)</f>
        <v>0</v>
      </c>
      <c r="L19" s="41">
        <f t="shared" si="5"/>
        <v>0.026588727272727288</v>
      </c>
      <c r="M19" s="42">
        <f>COUNTIF(Vertices[Closeness Centrality],"&gt;= "&amp;L19)-COUNTIF(Vertices[Closeness Centrality],"&gt;="&amp;L20)</f>
        <v>0</v>
      </c>
      <c r="N19" s="41">
        <f t="shared" si="6"/>
        <v>0.056850490909090945</v>
      </c>
      <c r="O19" s="42">
        <f>COUNTIF(Vertices[Eigenvector Centrality],"&gt;= "&amp;N19)-COUNTIF(Vertices[Eigenvector Centrality],"&gt;="&amp;N20)</f>
        <v>1</v>
      </c>
      <c r="P19" s="41">
        <f t="shared" si="7"/>
        <v>1.6511820727272737</v>
      </c>
      <c r="Q19" s="42">
        <f>COUNTIF(Vertices[PageRank],"&gt;= "&amp;P19)-COUNTIF(Vertices[PageRank],"&gt;="&amp;P20)</f>
        <v>1</v>
      </c>
      <c r="R19" s="41">
        <f t="shared" si="8"/>
        <v>0.30909090909090914</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2.6181818181818186</v>
      </c>
      <c r="G20" s="40">
        <f>COUNTIF(Vertices[In-Degree],"&gt;= "&amp;F20)-COUNTIF(Vertices[In-Degree],"&gt;="&amp;F21)</f>
        <v>0</v>
      </c>
      <c r="H20" s="39">
        <f t="shared" si="3"/>
        <v>3.272727272727272</v>
      </c>
      <c r="I20" s="40">
        <f>COUNTIF(Vertices[Out-Degree],"&gt;= "&amp;H20)-COUNTIF(Vertices[Out-Degree],"&gt;="&amp;H21)</f>
        <v>0</v>
      </c>
      <c r="J20" s="39">
        <f t="shared" si="4"/>
        <v>80.50909090909087</v>
      </c>
      <c r="K20" s="40">
        <f>COUNTIF(Vertices[Betweenness Centrality],"&gt;= "&amp;J20)-COUNTIF(Vertices[Betweenness Centrality],"&gt;="&amp;J21)</f>
        <v>0</v>
      </c>
      <c r="L20" s="39">
        <f t="shared" si="5"/>
        <v>0.026901181818181834</v>
      </c>
      <c r="M20" s="40">
        <f>COUNTIF(Vertices[Closeness Centrality],"&gt;= "&amp;L20)-COUNTIF(Vertices[Closeness Centrality],"&gt;="&amp;L21)</f>
        <v>1</v>
      </c>
      <c r="N20" s="39">
        <f t="shared" si="6"/>
        <v>0.058841872727272766</v>
      </c>
      <c r="O20" s="40">
        <f>COUNTIF(Vertices[Eigenvector Centrality],"&gt;= "&amp;N20)-COUNTIF(Vertices[Eigenvector Centrality],"&gt;="&amp;N21)</f>
        <v>0</v>
      </c>
      <c r="P20" s="39">
        <f t="shared" si="7"/>
        <v>1.7246740181818192</v>
      </c>
      <c r="Q20" s="40">
        <f>COUNTIF(Vertices[PageRank],"&gt;= "&amp;P20)-COUNTIF(Vertices[PageRank],"&gt;="&amp;P21)</f>
        <v>0</v>
      </c>
      <c r="R20" s="39">
        <f t="shared" si="8"/>
        <v>0.3272727272727273</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2.763636363636364</v>
      </c>
      <c r="G21" s="42">
        <f>COUNTIF(Vertices[In-Degree],"&gt;= "&amp;F21)-COUNTIF(Vertices[In-Degree],"&gt;="&amp;F22)</f>
        <v>0</v>
      </c>
      <c r="H21" s="41">
        <f t="shared" si="3"/>
        <v>3.4545454545454537</v>
      </c>
      <c r="I21" s="42">
        <f>COUNTIF(Vertices[Out-Degree],"&gt;= "&amp;H21)-COUNTIF(Vertices[Out-Degree],"&gt;="&amp;H22)</f>
        <v>0</v>
      </c>
      <c r="J21" s="41">
        <f t="shared" si="4"/>
        <v>84.98181818181814</v>
      </c>
      <c r="K21" s="42">
        <f>COUNTIF(Vertices[Betweenness Centrality],"&gt;= "&amp;J21)-COUNTIF(Vertices[Betweenness Centrality],"&gt;="&amp;J22)</f>
        <v>0</v>
      </c>
      <c r="L21" s="41">
        <f t="shared" si="5"/>
        <v>0.02721363636363638</v>
      </c>
      <c r="M21" s="42">
        <f>COUNTIF(Vertices[Closeness Centrality],"&gt;= "&amp;L21)-COUNTIF(Vertices[Closeness Centrality],"&gt;="&amp;L22)</f>
        <v>0</v>
      </c>
      <c r="N21" s="41">
        <f t="shared" si="6"/>
        <v>0.06083325454545459</v>
      </c>
      <c r="O21" s="42">
        <f>COUNTIF(Vertices[Eigenvector Centrality],"&gt;= "&amp;N21)-COUNTIF(Vertices[Eigenvector Centrality],"&gt;="&amp;N22)</f>
        <v>0</v>
      </c>
      <c r="P21" s="41">
        <f t="shared" si="7"/>
        <v>1.7981659636363647</v>
      </c>
      <c r="Q21" s="42">
        <f>COUNTIF(Vertices[PageRank],"&gt;= "&amp;P21)-COUNTIF(Vertices[PageRank],"&gt;="&amp;P22)</f>
        <v>0</v>
      </c>
      <c r="R21" s="41">
        <f t="shared" si="8"/>
        <v>0.3454545454545455</v>
      </c>
      <c r="S21" s="46">
        <f>COUNTIF(Vertices[Clustering Coefficient],"&gt;= "&amp;R21)-COUNTIF(Vertices[Clustering Coefficient],"&gt;="&amp;R22)</f>
        <v>1</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2.9090909090909096</v>
      </c>
      <c r="G22" s="40">
        <f>COUNTIF(Vertices[In-Degree],"&gt;= "&amp;F22)-COUNTIF(Vertices[In-Degree],"&gt;="&amp;F23)</f>
        <v>2</v>
      </c>
      <c r="H22" s="39">
        <f t="shared" si="3"/>
        <v>3.6363636363636354</v>
      </c>
      <c r="I22" s="40">
        <f>COUNTIF(Vertices[Out-Degree],"&gt;= "&amp;H22)-COUNTIF(Vertices[Out-Degree],"&gt;="&amp;H23)</f>
        <v>0</v>
      </c>
      <c r="J22" s="39">
        <f t="shared" si="4"/>
        <v>89.45454545454541</v>
      </c>
      <c r="K22" s="40">
        <f>COUNTIF(Vertices[Betweenness Centrality],"&gt;= "&amp;J22)-COUNTIF(Vertices[Betweenness Centrality],"&gt;="&amp;J23)</f>
        <v>0</v>
      </c>
      <c r="L22" s="39">
        <f t="shared" si="5"/>
        <v>0.027526090909090927</v>
      </c>
      <c r="M22" s="40">
        <f>COUNTIF(Vertices[Closeness Centrality],"&gt;= "&amp;L22)-COUNTIF(Vertices[Closeness Centrality],"&gt;="&amp;L23)</f>
        <v>0</v>
      </c>
      <c r="N22" s="39">
        <f t="shared" si="6"/>
        <v>0.0628246363636364</v>
      </c>
      <c r="O22" s="40">
        <f>COUNTIF(Vertices[Eigenvector Centrality],"&gt;= "&amp;N22)-COUNTIF(Vertices[Eigenvector Centrality],"&gt;="&amp;N23)</f>
        <v>0</v>
      </c>
      <c r="P22" s="39">
        <f t="shared" si="7"/>
        <v>1.8716579090909102</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154</v>
      </c>
      <c r="B23" s="36">
        <v>21</v>
      </c>
      <c r="D23" s="34">
        <f t="shared" si="1"/>
        <v>0</v>
      </c>
      <c r="E23" s="3">
        <f>COUNTIF(Vertices[Degree],"&gt;= "&amp;D23)-COUNTIF(Vertices[Degree],"&gt;="&amp;D24)</f>
        <v>0</v>
      </c>
      <c r="F23" s="41">
        <f t="shared" si="2"/>
        <v>3.054545454545455</v>
      </c>
      <c r="G23" s="42">
        <f>COUNTIF(Vertices[In-Degree],"&gt;= "&amp;F23)-COUNTIF(Vertices[In-Degree],"&gt;="&amp;F24)</f>
        <v>0</v>
      </c>
      <c r="H23" s="41">
        <f t="shared" si="3"/>
        <v>3.818181818181817</v>
      </c>
      <c r="I23" s="42">
        <f>COUNTIF(Vertices[Out-Degree],"&gt;= "&amp;H23)-COUNTIF(Vertices[Out-Degree],"&gt;="&amp;H24)</f>
        <v>0</v>
      </c>
      <c r="J23" s="41">
        <f t="shared" si="4"/>
        <v>93.92727272727268</v>
      </c>
      <c r="K23" s="42">
        <f>COUNTIF(Vertices[Betweenness Centrality],"&gt;= "&amp;J23)-COUNTIF(Vertices[Betweenness Centrality],"&gt;="&amp;J24)</f>
        <v>0</v>
      </c>
      <c r="L23" s="41">
        <f t="shared" si="5"/>
        <v>0.027838545454545473</v>
      </c>
      <c r="M23" s="42">
        <f>COUNTIF(Vertices[Closeness Centrality],"&gt;= "&amp;L23)-COUNTIF(Vertices[Closeness Centrality],"&gt;="&amp;L24)</f>
        <v>0</v>
      </c>
      <c r="N23" s="41">
        <f t="shared" si="6"/>
        <v>0.06481601818181822</v>
      </c>
      <c r="O23" s="42">
        <f>COUNTIF(Vertices[Eigenvector Centrality],"&gt;= "&amp;N23)-COUNTIF(Vertices[Eigenvector Centrality],"&gt;="&amp;N24)</f>
        <v>0</v>
      </c>
      <c r="P23" s="41">
        <f t="shared" si="7"/>
        <v>1.9451498545454557</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155</v>
      </c>
      <c r="B24" s="36">
        <v>50</v>
      </c>
      <c r="D24" s="34">
        <f t="shared" si="1"/>
        <v>0</v>
      </c>
      <c r="E24" s="3">
        <f>COUNTIF(Vertices[Degree],"&gt;= "&amp;D24)-COUNTIF(Vertices[Degree],"&gt;="&amp;D25)</f>
        <v>0</v>
      </c>
      <c r="F24" s="39">
        <f t="shared" si="2"/>
        <v>3.2000000000000006</v>
      </c>
      <c r="G24" s="40">
        <f>COUNTIF(Vertices[In-Degree],"&gt;= "&amp;F24)-COUNTIF(Vertices[In-Degree],"&gt;="&amp;F25)</f>
        <v>0</v>
      </c>
      <c r="H24" s="39">
        <f t="shared" si="3"/>
        <v>3.9999999999999987</v>
      </c>
      <c r="I24" s="40">
        <f>COUNTIF(Vertices[Out-Degree],"&gt;= "&amp;H24)-COUNTIF(Vertices[Out-Degree],"&gt;="&amp;H25)</f>
        <v>0</v>
      </c>
      <c r="J24" s="39">
        <f t="shared" si="4"/>
        <v>98.39999999999995</v>
      </c>
      <c r="K24" s="40">
        <f>COUNTIF(Vertices[Betweenness Centrality],"&gt;= "&amp;J24)-COUNTIF(Vertices[Betweenness Centrality],"&gt;="&amp;J25)</f>
        <v>0</v>
      </c>
      <c r="L24" s="39">
        <f t="shared" si="5"/>
        <v>0.02815100000000002</v>
      </c>
      <c r="M24" s="40">
        <f>COUNTIF(Vertices[Closeness Centrality],"&gt;= "&amp;L24)-COUNTIF(Vertices[Closeness Centrality],"&gt;="&amp;L25)</f>
        <v>0</v>
      </c>
      <c r="N24" s="39">
        <f t="shared" si="6"/>
        <v>0.06680740000000003</v>
      </c>
      <c r="O24" s="40">
        <f>COUNTIF(Vertices[Eigenvector Centrality],"&gt;= "&amp;N24)-COUNTIF(Vertices[Eigenvector Centrality],"&gt;="&amp;N25)</f>
        <v>0</v>
      </c>
      <c r="P24" s="39">
        <f t="shared" si="7"/>
        <v>2.018641800000001</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3.345454545454546</v>
      </c>
      <c r="G25" s="42">
        <f>COUNTIF(Vertices[In-Degree],"&gt;= "&amp;F25)-COUNTIF(Vertices[In-Degree],"&gt;="&amp;F26)</f>
        <v>0</v>
      </c>
      <c r="H25" s="41">
        <f t="shared" si="3"/>
        <v>4.181818181818181</v>
      </c>
      <c r="I25" s="42">
        <f>COUNTIF(Vertices[Out-Degree],"&gt;= "&amp;H25)-COUNTIF(Vertices[Out-Degree],"&gt;="&amp;H26)</f>
        <v>0</v>
      </c>
      <c r="J25" s="41">
        <f t="shared" si="4"/>
        <v>102.87272727272722</v>
      </c>
      <c r="K25" s="42">
        <f>COUNTIF(Vertices[Betweenness Centrality],"&gt;= "&amp;J25)-COUNTIF(Vertices[Betweenness Centrality],"&gt;="&amp;J26)</f>
        <v>0</v>
      </c>
      <c r="L25" s="41">
        <f t="shared" si="5"/>
        <v>0.028463454545454566</v>
      </c>
      <c r="M25" s="42">
        <f>COUNTIF(Vertices[Closeness Centrality],"&gt;= "&amp;L25)-COUNTIF(Vertices[Closeness Centrality],"&gt;="&amp;L26)</f>
        <v>0</v>
      </c>
      <c r="N25" s="41">
        <f t="shared" si="6"/>
        <v>0.06879878181818185</v>
      </c>
      <c r="O25" s="42">
        <f>COUNTIF(Vertices[Eigenvector Centrality],"&gt;= "&amp;N25)-COUNTIF(Vertices[Eigenvector Centrality],"&gt;="&amp;N26)</f>
        <v>0</v>
      </c>
      <c r="P25" s="41">
        <f t="shared" si="7"/>
        <v>2.0921337454545466</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"&amp;D26)-COUNTIF(Vertices[Degree],"&gt;="&amp;D28)</f>
        <v>0</v>
      </c>
      <c r="F26" s="39">
        <f t="shared" si="2"/>
        <v>3.4909090909090916</v>
      </c>
      <c r="G26" s="40">
        <f>COUNTIF(Vertices[In-Degree],"&gt;= "&amp;F26)-COUNTIF(Vertices[In-Degree],"&gt;="&amp;F28)</f>
        <v>0</v>
      </c>
      <c r="H26" s="39">
        <f t="shared" si="3"/>
        <v>4.363636363636362</v>
      </c>
      <c r="I26" s="40">
        <f>COUNTIF(Vertices[Out-Degree],"&gt;= "&amp;H26)-COUNTIF(Vertices[Out-Degree],"&gt;="&amp;H28)</f>
        <v>0</v>
      </c>
      <c r="J26" s="39">
        <f t="shared" si="4"/>
        <v>107.34545454545449</v>
      </c>
      <c r="K26" s="40">
        <f>COUNTIF(Vertices[Betweenness Centrality],"&gt;= "&amp;J26)-COUNTIF(Vertices[Betweenness Centrality],"&gt;="&amp;J28)</f>
        <v>0</v>
      </c>
      <c r="L26" s="39">
        <f t="shared" si="5"/>
        <v>0.028775909090909112</v>
      </c>
      <c r="M26" s="40">
        <f>COUNTIF(Vertices[Closeness Centrality],"&gt;= "&amp;L26)-COUNTIF(Vertices[Closeness Centrality],"&gt;="&amp;L28)</f>
        <v>0</v>
      </c>
      <c r="N26" s="39">
        <f t="shared" si="6"/>
        <v>0.07079016363636366</v>
      </c>
      <c r="O26" s="40">
        <f>COUNTIF(Vertices[Eigenvector Centrality],"&gt;= "&amp;N26)-COUNTIF(Vertices[Eigenvector Centrality],"&gt;="&amp;N28)</f>
        <v>0</v>
      </c>
      <c r="P26" s="39">
        <f t="shared" si="7"/>
        <v>2.165625690909092</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1.99093</v>
      </c>
      <c r="D27" s="34"/>
      <c r="E27" s="3">
        <f>COUNTIF(Vertices[Degree],"&gt;= "&amp;D27)-COUNTIF(Vertices[Degree],"&gt;="&amp;D28)</f>
        <v>0</v>
      </c>
      <c r="F27" s="78"/>
      <c r="G27" s="79">
        <f>COUNTIF(Vertices[In-Degree],"&gt;= "&amp;F27)-COUNTIF(Vertices[In-Degree],"&gt;="&amp;F28)</f>
        <v>-3</v>
      </c>
      <c r="H27" s="78"/>
      <c r="I27" s="79">
        <f>COUNTIF(Vertices[Out-Degree],"&gt;= "&amp;H27)-COUNTIF(Vertices[Out-Degree],"&gt;="&amp;H28)</f>
        <v>-3</v>
      </c>
      <c r="J27" s="78"/>
      <c r="K27" s="79">
        <f>COUNTIF(Vertices[Betweenness Centrality],"&gt;= "&amp;J27)-COUNTIF(Vertices[Betweenness Centrality],"&gt;="&amp;J28)</f>
        <v>-2</v>
      </c>
      <c r="L27" s="78"/>
      <c r="M27" s="79">
        <f>COUNTIF(Vertices[Closeness Centrality],"&gt;= "&amp;L27)-COUNTIF(Vertices[Closeness Centrality],"&gt;="&amp;L28)</f>
        <v>-4</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-10</v>
      </c>
      <c r="T27" s="78"/>
      <c r="U27" s="79">
        <f ca="1">COUNTIF(Vertices[Clustering Coefficient],"&gt;= "&amp;T27)-COUNTIF(Vertices[Clustering Coefficient],"&gt;="&amp;T28)</f>
        <v>0</v>
      </c>
    </row>
    <row r="28" spans="1:21" ht="15">
      <c r="A28" s="129"/>
      <c r="B28" s="129"/>
      <c r="D28" s="34">
        <f>D26+($D$57-$D$2)/BinDivisor</f>
        <v>0</v>
      </c>
      <c r="E28" s="3">
        <f>COUNTIF(Vertices[Degree],"&gt;= "&amp;D28)-COUNTIF(Vertices[Degree],"&gt;="&amp;D40)</f>
        <v>0</v>
      </c>
      <c r="F28" s="41">
        <f>F26+($F$57-$F$2)/BinDivisor</f>
        <v>3.636363636363637</v>
      </c>
      <c r="G28" s="42">
        <f>COUNTIF(Vertices[In-Degree],"&gt;= "&amp;F28)-COUNTIF(Vertices[In-Degree],"&gt;="&amp;F40)</f>
        <v>0</v>
      </c>
      <c r="H28" s="41">
        <f>H26+($H$57-$H$2)/BinDivisor</f>
        <v>4.545454545454544</v>
      </c>
      <c r="I28" s="42">
        <f>COUNTIF(Vertices[Out-Degree],"&gt;= "&amp;H28)-COUNTIF(Vertices[Out-Degree],"&gt;="&amp;H40)</f>
        <v>0</v>
      </c>
      <c r="J28" s="41">
        <f>J26+($J$57-$J$2)/BinDivisor</f>
        <v>111.81818181818176</v>
      </c>
      <c r="K28" s="42">
        <f>COUNTIF(Vertices[Betweenness Centrality],"&gt;= "&amp;J28)-COUNTIF(Vertices[Betweenness Centrality],"&gt;="&amp;J40)</f>
        <v>0</v>
      </c>
      <c r="L28" s="41">
        <f>L26+($L$57-$L$2)/BinDivisor</f>
        <v>0.02908836363636366</v>
      </c>
      <c r="M28" s="42">
        <f>COUNTIF(Vertices[Closeness Centrality],"&gt;= "&amp;L28)-COUNTIF(Vertices[Closeness Centrality],"&gt;="&amp;L40)</f>
        <v>0</v>
      </c>
      <c r="N28" s="41">
        <f>N26+($N$57-$N$2)/BinDivisor</f>
        <v>0.07278154545454547</v>
      </c>
      <c r="O28" s="42">
        <f>COUNTIF(Vertices[Eigenvector Centrality],"&gt;= "&amp;N28)-COUNTIF(Vertices[Eigenvector Centrality],"&gt;="&amp;N40)</f>
        <v>1</v>
      </c>
      <c r="P28" s="41">
        <f>P26+($P$57-$P$2)/BinDivisor</f>
        <v>2.2391176363636376</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0.09285714285714286</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626</v>
      </c>
      <c r="B30" s="36">
        <v>0.3608</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29"/>
      <c r="B31" s="12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627</v>
      </c>
      <c r="B32" s="36" t="s">
        <v>628</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-3</v>
      </c>
      <c r="H38" s="78"/>
      <c r="I38" s="79">
        <f>COUNTIF(Vertices[Out-Degree],"&gt;= "&amp;H38)-COUNTIF(Vertices[Out-Degree],"&gt;="&amp;H40)</f>
        <v>-3</v>
      </c>
      <c r="J38" s="78"/>
      <c r="K38" s="79">
        <f>COUNTIF(Vertices[Betweenness Centrality],"&gt;= "&amp;J38)-COUNTIF(Vertices[Betweenness Centrality],"&gt;="&amp;J40)</f>
        <v>-2</v>
      </c>
      <c r="L38" s="78"/>
      <c r="M38" s="79">
        <f>COUNTIF(Vertices[Closeness Centrality],"&gt;= "&amp;L38)-COUNTIF(Vertices[Closeness Centrality],"&gt;="&amp;L40)</f>
        <v>-4</v>
      </c>
      <c r="N38" s="78"/>
      <c r="O38" s="79">
        <f>COUNTIF(Vertices[Eigenvector Centrality],"&gt;= "&amp;N38)-COUNTIF(Vertices[Eigenvector Centrality],"&gt;="&amp;N40)</f>
        <v>-3</v>
      </c>
      <c r="P38" s="78"/>
      <c r="Q38" s="79">
        <f>COUNTIF(Vertices[Eigenvector Centrality],"&gt;= "&amp;P38)-COUNTIF(Vertices[Eigenvector Centrality],"&gt;="&amp;P40)</f>
        <v>0</v>
      </c>
      <c r="R38" s="78"/>
      <c r="S38" s="80">
        <f>COUNTIF(Vertices[Clustering Coefficient],"&gt;= "&amp;R38)-COUNTIF(Vertices[Clustering Coefficient],"&gt;="&amp;R40)</f>
        <v>-10</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-3</v>
      </c>
      <c r="H39" s="78"/>
      <c r="I39" s="79">
        <f>COUNTIF(Vertices[Out-Degree],"&gt;= "&amp;H39)-COUNTIF(Vertices[Out-Degree],"&gt;="&amp;H40)</f>
        <v>-3</v>
      </c>
      <c r="J39" s="78"/>
      <c r="K39" s="79">
        <f>COUNTIF(Vertices[Betweenness Centrality],"&gt;= "&amp;J39)-COUNTIF(Vertices[Betweenness Centrality],"&gt;="&amp;J40)</f>
        <v>-2</v>
      </c>
      <c r="L39" s="78"/>
      <c r="M39" s="79">
        <f>COUNTIF(Vertices[Closeness Centrality],"&gt;= "&amp;L39)-COUNTIF(Vertices[Closeness Centrality],"&gt;="&amp;L40)</f>
        <v>-4</v>
      </c>
      <c r="N39" s="78"/>
      <c r="O39" s="79">
        <f>COUNTIF(Vertices[Eigenvector Centrality],"&gt;= "&amp;N39)-COUNTIF(Vertices[Eigenvector Centrality],"&gt;="&amp;N40)</f>
        <v>-3</v>
      </c>
      <c r="P39" s="78"/>
      <c r="Q39" s="79">
        <f>COUNTIF(Vertices[Eigenvector Centrality],"&gt;= "&amp;P39)-COUNTIF(Vertices[Eigenvector Centrality],"&gt;="&amp;P40)</f>
        <v>0</v>
      </c>
      <c r="R39" s="78"/>
      <c r="S39" s="80">
        <f>COUNTIF(Vertices[Clustering Coefficient],"&gt;= "&amp;R39)-COUNTIF(Vertices[Clustering Coefficient],"&gt;="&amp;R40)</f>
        <v>-10</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3.7818181818181826</v>
      </c>
      <c r="G40" s="40">
        <f>COUNTIF(Vertices[In-Degree],"&gt;= "&amp;F40)-COUNTIF(Vertices[In-Degree],"&gt;="&amp;F41)</f>
        <v>0</v>
      </c>
      <c r="H40" s="39">
        <f>H28+($H$57-$H$2)/BinDivisor</f>
        <v>4.727272727272726</v>
      </c>
      <c r="I40" s="40">
        <f>COUNTIF(Vertices[Out-Degree],"&gt;= "&amp;H40)-COUNTIF(Vertices[Out-Degree],"&gt;="&amp;H41)</f>
        <v>0</v>
      </c>
      <c r="J40" s="39">
        <f>J28+($J$57-$J$2)/BinDivisor</f>
        <v>116.29090909090903</v>
      </c>
      <c r="K40" s="40">
        <f>COUNTIF(Vertices[Betweenness Centrality],"&gt;= "&amp;J40)-COUNTIF(Vertices[Betweenness Centrality],"&gt;="&amp;J41)</f>
        <v>0</v>
      </c>
      <c r="L40" s="39">
        <f>L28+($L$57-$L$2)/BinDivisor</f>
        <v>0.029400818181818205</v>
      </c>
      <c r="M40" s="40">
        <f>COUNTIF(Vertices[Closeness Centrality],"&gt;= "&amp;L40)-COUNTIF(Vertices[Closeness Centrality],"&gt;="&amp;L41)</f>
        <v>2</v>
      </c>
      <c r="N40" s="39">
        <f>N28+($N$57-$N$2)/BinDivisor</f>
        <v>0.07477292727272729</v>
      </c>
      <c r="O40" s="40">
        <f>COUNTIF(Vertices[Eigenvector Centrality],"&gt;= "&amp;N40)-COUNTIF(Vertices[Eigenvector Centrality],"&gt;="&amp;N41)</f>
        <v>1</v>
      </c>
      <c r="P40" s="39">
        <f>P28+($P$57-$P$2)/BinDivisor</f>
        <v>2.312609581818183</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3.927272727272728</v>
      </c>
      <c r="G41" s="42">
        <f>COUNTIF(Vertices[In-Degree],"&gt;= "&amp;F41)-COUNTIF(Vertices[In-Degree],"&gt;="&amp;F42)</f>
        <v>0</v>
      </c>
      <c r="H41" s="41">
        <f aca="true" t="shared" si="12" ref="H41:H56">H40+($H$57-$H$2)/BinDivisor</f>
        <v>4.909090909090907</v>
      </c>
      <c r="I41" s="42">
        <f>COUNTIF(Vertices[Out-Degree],"&gt;= "&amp;H41)-COUNTIF(Vertices[Out-Degree],"&gt;="&amp;H42)</f>
        <v>0</v>
      </c>
      <c r="J41" s="41">
        <f aca="true" t="shared" si="13" ref="J41:J56">J40+($J$57-$J$2)/BinDivisor</f>
        <v>120.7636363636363</v>
      </c>
      <c r="K41" s="42">
        <f>COUNTIF(Vertices[Betweenness Centrality],"&gt;= "&amp;J41)-COUNTIF(Vertices[Betweenness Centrality],"&gt;="&amp;J42)</f>
        <v>0</v>
      </c>
      <c r="L41" s="41">
        <f aca="true" t="shared" si="14" ref="L41:L56">L40+($L$57-$L$2)/BinDivisor</f>
        <v>0.02971327272727275</v>
      </c>
      <c r="M41" s="42">
        <f>COUNTIF(Vertices[Closeness Centrality],"&gt;= "&amp;L41)-COUNTIF(Vertices[Closeness Centrality],"&gt;="&amp;L42)</f>
        <v>0</v>
      </c>
      <c r="N41" s="41">
        <f aca="true" t="shared" si="15" ref="N41:N56">N40+($N$57-$N$2)/BinDivisor</f>
        <v>0.0767643090909091</v>
      </c>
      <c r="O41" s="42">
        <f>COUNTIF(Vertices[Eigenvector Centrality],"&gt;= "&amp;N41)-COUNTIF(Vertices[Eigenvector Centrality],"&gt;="&amp;N42)</f>
        <v>0</v>
      </c>
      <c r="P41" s="41">
        <f aca="true" t="shared" si="16" ref="P41:P56">P40+($P$57-$P$2)/BinDivisor</f>
        <v>2.3861015272727286</v>
      </c>
      <c r="Q41" s="42">
        <f>COUNTIF(Vertices[PageRank],"&gt;= "&amp;P41)-COUNTIF(Vertices[PageRank],"&gt;="&amp;P42)</f>
        <v>0</v>
      </c>
      <c r="R41" s="41">
        <f aca="true" t="shared" si="17" ref="R41:R56">R40+($R$57-$R$2)/BinDivisor</f>
        <v>0.490909090909091</v>
      </c>
      <c r="S41" s="46">
        <f>COUNTIF(Vertices[Clustering Coefficient],"&gt;= "&amp;R41)-COUNTIF(Vertices[Clustering Coefficient],"&gt;="&amp;R42)</f>
        <v>8</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4.072727272727273</v>
      </c>
      <c r="G42" s="40">
        <f>COUNTIF(Vertices[In-Degree],"&gt;= "&amp;F42)-COUNTIF(Vertices[In-Degree],"&gt;="&amp;F43)</f>
        <v>0</v>
      </c>
      <c r="H42" s="39">
        <f t="shared" si="12"/>
        <v>5.090909090909089</v>
      </c>
      <c r="I42" s="40">
        <f>COUNTIF(Vertices[Out-Degree],"&gt;= "&amp;H42)-COUNTIF(Vertices[Out-Degree],"&gt;="&amp;H43)</f>
        <v>0</v>
      </c>
      <c r="J42" s="39">
        <f t="shared" si="13"/>
        <v>125.23636363636356</v>
      </c>
      <c r="K42" s="40">
        <f>COUNTIF(Vertices[Betweenness Centrality],"&gt;= "&amp;J42)-COUNTIF(Vertices[Betweenness Centrality],"&gt;="&amp;J43)</f>
        <v>0</v>
      </c>
      <c r="L42" s="39">
        <f t="shared" si="14"/>
        <v>0.030025727272727298</v>
      </c>
      <c r="M42" s="40">
        <f>COUNTIF(Vertices[Closeness Centrality],"&gt;= "&amp;L42)-COUNTIF(Vertices[Closeness Centrality],"&gt;="&amp;L43)</f>
        <v>0</v>
      </c>
      <c r="N42" s="39">
        <f t="shared" si="15"/>
        <v>0.07875569090909092</v>
      </c>
      <c r="O42" s="40">
        <f>COUNTIF(Vertices[Eigenvector Centrality],"&gt;= "&amp;N42)-COUNTIF(Vertices[Eigenvector Centrality],"&gt;="&amp;N43)</f>
        <v>0</v>
      </c>
      <c r="P42" s="39">
        <f t="shared" si="16"/>
        <v>2.459593472727274</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4.218181818181819</v>
      </c>
      <c r="G43" s="42">
        <f>COUNTIF(Vertices[In-Degree],"&gt;= "&amp;F43)-COUNTIF(Vertices[In-Degree],"&gt;="&amp;F44)</f>
        <v>0</v>
      </c>
      <c r="H43" s="41">
        <f t="shared" si="12"/>
        <v>5.272727272727271</v>
      </c>
      <c r="I43" s="42">
        <f>COUNTIF(Vertices[Out-Degree],"&gt;= "&amp;H43)-COUNTIF(Vertices[Out-Degree],"&gt;="&amp;H44)</f>
        <v>0</v>
      </c>
      <c r="J43" s="41">
        <f t="shared" si="13"/>
        <v>129.70909090909083</v>
      </c>
      <c r="K43" s="42">
        <f>COUNTIF(Vertices[Betweenness Centrality],"&gt;= "&amp;J43)-COUNTIF(Vertices[Betweenness Centrality],"&gt;="&amp;J44)</f>
        <v>0</v>
      </c>
      <c r="L43" s="41">
        <f t="shared" si="14"/>
        <v>0.030338181818181844</v>
      </c>
      <c r="M43" s="42">
        <f>COUNTIF(Vertices[Closeness Centrality],"&gt;= "&amp;L43)-COUNTIF(Vertices[Closeness Centrality],"&gt;="&amp;L44)</f>
        <v>0</v>
      </c>
      <c r="N43" s="41">
        <f t="shared" si="15"/>
        <v>0.08074707272727273</v>
      </c>
      <c r="O43" s="42">
        <f>COUNTIF(Vertices[Eigenvector Centrality],"&gt;= "&amp;N43)-COUNTIF(Vertices[Eigenvector Centrality],"&gt;="&amp;N44)</f>
        <v>0</v>
      </c>
      <c r="P43" s="41">
        <f t="shared" si="16"/>
        <v>2.5330854181818196</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4.363636363636364</v>
      </c>
      <c r="G44" s="40">
        <f>COUNTIF(Vertices[In-Degree],"&gt;= "&amp;F44)-COUNTIF(Vertices[In-Degree],"&gt;="&amp;F45)</f>
        <v>0</v>
      </c>
      <c r="H44" s="39">
        <f t="shared" si="12"/>
        <v>5.454545454545452</v>
      </c>
      <c r="I44" s="40">
        <f>COUNTIF(Vertices[Out-Degree],"&gt;= "&amp;H44)-COUNTIF(Vertices[Out-Degree],"&gt;="&amp;H45)</f>
        <v>0</v>
      </c>
      <c r="J44" s="39">
        <f t="shared" si="13"/>
        <v>134.1818181818181</v>
      </c>
      <c r="K44" s="40">
        <f>COUNTIF(Vertices[Betweenness Centrality],"&gt;= "&amp;J44)-COUNTIF(Vertices[Betweenness Centrality],"&gt;="&amp;J45)</f>
        <v>0</v>
      </c>
      <c r="L44" s="39">
        <f t="shared" si="14"/>
        <v>0.03065063636363639</v>
      </c>
      <c r="M44" s="40">
        <f>COUNTIF(Vertices[Closeness Centrality],"&gt;= "&amp;L44)-COUNTIF(Vertices[Closeness Centrality],"&gt;="&amp;L45)</f>
        <v>0</v>
      </c>
      <c r="N44" s="39">
        <f t="shared" si="15"/>
        <v>0.08273845454545455</v>
      </c>
      <c r="O44" s="40">
        <f>COUNTIF(Vertices[Eigenvector Centrality],"&gt;= "&amp;N44)-COUNTIF(Vertices[Eigenvector Centrality],"&gt;="&amp;N45)</f>
        <v>0</v>
      </c>
      <c r="P44" s="39">
        <f t="shared" si="16"/>
        <v>2.606577363636365</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4.50909090909091</v>
      </c>
      <c r="G45" s="42">
        <f>COUNTIF(Vertices[In-Degree],"&gt;= "&amp;F45)-COUNTIF(Vertices[In-Degree],"&gt;="&amp;F46)</f>
        <v>0</v>
      </c>
      <c r="H45" s="41">
        <f t="shared" si="12"/>
        <v>5.636363636363634</v>
      </c>
      <c r="I45" s="42">
        <f>COUNTIF(Vertices[Out-Degree],"&gt;= "&amp;H45)-COUNTIF(Vertices[Out-Degree],"&gt;="&amp;H46)</f>
        <v>0</v>
      </c>
      <c r="J45" s="41">
        <f t="shared" si="13"/>
        <v>138.65454545454537</v>
      </c>
      <c r="K45" s="42">
        <f>COUNTIF(Vertices[Betweenness Centrality],"&gt;= "&amp;J45)-COUNTIF(Vertices[Betweenness Centrality],"&gt;="&amp;J46)</f>
        <v>1</v>
      </c>
      <c r="L45" s="41">
        <f t="shared" si="14"/>
        <v>0.030963090909090937</v>
      </c>
      <c r="M45" s="42">
        <f>COUNTIF(Vertices[Closeness Centrality],"&gt;= "&amp;L45)-COUNTIF(Vertices[Closeness Centrality],"&gt;="&amp;L46)</f>
        <v>0</v>
      </c>
      <c r="N45" s="41">
        <f t="shared" si="15"/>
        <v>0.08472983636363636</v>
      </c>
      <c r="O45" s="42">
        <f>COUNTIF(Vertices[Eigenvector Centrality],"&gt;= "&amp;N45)-COUNTIF(Vertices[Eigenvector Centrality],"&gt;="&amp;N46)</f>
        <v>0</v>
      </c>
      <c r="P45" s="41">
        <f t="shared" si="16"/>
        <v>2.6800693090909107</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4.654545454545455</v>
      </c>
      <c r="G46" s="40">
        <f>COUNTIF(Vertices[In-Degree],"&gt;= "&amp;F46)-COUNTIF(Vertices[In-Degree],"&gt;="&amp;F47)</f>
        <v>0</v>
      </c>
      <c r="H46" s="39">
        <f t="shared" si="12"/>
        <v>5.818181818181816</v>
      </c>
      <c r="I46" s="40">
        <f>COUNTIF(Vertices[Out-Degree],"&gt;= "&amp;H46)-COUNTIF(Vertices[Out-Degree],"&gt;="&amp;H47)</f>
        <v>0</v>
      </c>
      <c r="J46" s="39">
        <f t="shared" si="13"/>
        <v>143.12727272727264</v>
      </c>
      <c r="K46" s="40">
        <f>COUNTIF(Vertices[Betweenness Centrality],"&gt;= "&amp;J46)-COUNTIF(Vertices[Betweenness Centrality],"&gt;="&amp;J47)</f>
        <v>0</v>
      </c>
      <c r="L46" s="39">
        <f t="shared" si="14"/>
        <v>0.03127554545454548</v>
      </c>
      <c r="M46" s="40">
        <f>COUNTIF(Vertices[Closeness Centrality],"&gt;= "&amp;L46)-COUNTIF(Vertices[Closeness Centrality],"&gt;="&amp;L47)</f>
        <v>0</v>
      </c>
      <c r="N46" s="39">
        <f t="shared" si="15"/>
        <v>0.08672121818181817</v>
      </c>
      <c r="O46" s="40">
        <f>COUNTIF(Vertices[Eigenvector Centrality],"&gt;= "&amp;N46)-COUNTIF(Vertices[Eigenvector Centrality],"&gt;="&amp;N47)</f>
        <v>0</v>
      </c>
      <c r="P46" s="39">
        <f t="shared" si="16"/>
        <v>2.753561254545456</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4.800000000000001</v>
      </c>
      <c r="G47" s="42">
        <f>COUNTIF(Vertices[In-Degree],"&gt;= "&amp;F47)-COUNTIF(Vertices[In-Degree],"&gt;="&amp;F48)</f>
        <v>0</v>
      </c>
      <c r="H47" s="41">
        <f t="shared" si="12"/>
        <v>5.999999999999997</v>
      </c>
      <c r="I47" s="42">
        <f>COUNTIF(Vertices[Out-Degree],"&gt;= "&amp;H47)-COUNTIF(Vertices[Out-Degree],"&gt;="&amp;H48)</f>
        <v>1</v>
      </c>
      <c r="J47" s="41">
        <f t="shared" si="13"/>
        <v>147.5999999999999</v>
      </c>
      <c r="K47" s="42">
        <f>COUNTIF(Vertices[Betweenness Centrality],"&gt;= "&amp;J47)-COUNTIF(Vertices[Betweenness Centrality],"&gt;="&amp;J48)</f>
        <v>0</v>
      </c>
      <c r="L47" s="41">
        <f t="shared" si="14"/>
        <v>0.031588000000000026</v>
      </c>
      <c r="M47" s="42">
        <f>COUNTIF(Vertices[Closeness Centrality],"&gt;= "&amp;L47)-COUNTIF(Vertices[Closeness Centrality],"&gt;="&amp;L48)</f>
        <v>0</v>
      </c>
      <c r="N47" s="41">
        <f t="shared" si="15"/>
        <v>0.08871259999999999</v>
      </c>
      <c r="O47" s="42">
        <f>COUNTIF(Vertices[Eigenvector Centrality],"&gt;= "&amp;N47)-COUNTIF(Vertices[Eigenvector Centrality],"&gt;="&amp;N48)</f>
        <v>0</v>
      </c>
      <c r="P47" s="41">
        <f t="shared" si="16"/>
        <v>2.8270532000000017</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4.945454545454546</v>
      </c>
      <c r="G48" s="40">
        <f>COUNTIF(Vertices[In-Degree],"&gt;= "&amp;F48)-COUNTIF(Vertices[In-Degree],"&gt;="&amp;F49)</f>
        <v>1</v>
      </c>
      <c r="H48" s="39">
        <f t="shared" si="12"/>
        <v>6.181818181818179</v>
      </c>
      <c r="I48" s="40">
        <f>COUNTIF(Vertices[Out-Degree],"&gt;= "&amp;H48)-COUNTIF(Vertices[Out-Degree],"&gt;="&amp;H49)</f>
        <v>0</v>
      </c>
      <c r="J48" s="39">
        <f t="shared" si="13"/>
        <v>152.07272727272718</v>
      </c>
      <c r="K48" s="40">
        <f>COUNTIF(Vertices[Betweenness Centrality],"&gt;= "&amp;J48)-COUNTIF(Vertices[Betweenness Centrality],"&gt;="&amp;J49)</f>
        <v>0</v>
      </c>
      <c r="L48" s="39">
        <f t="shared" si="14"/>
        <v>0.03190045454545457</v>
      </c>
      <c r="M48" s="40">
        <f>COUNTIF(Vertices[Closeness Centrality],"&gt;= "&amp;L48)-COUNTIF(Vertices[Closeness Centrality],"&gt;="&amp;L49)</f>
        <v>0</v>
      </c>
      <c r="N48" s="39">
        <f t="shared" si="15"/>
        <v>0.0907039818181818</v>
      </c>
      <c r="O48" s="40">
        <f>COUNTIF(Vertices[Eigenvector Centrality],"&gt;= "&amp;N48)-COUNTIF(Vertices[Eigenvector Centrality],"&gt;="&amp;N49)</f>
        <v>0</v>
      </c>
      <c r="P48" s="39">
        <f t="shared" si="16"/>
        <v>2.9005451454545472</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5.090909090909092</v>
      </c>
      <c r="G49" s="42">
        <f>COUNTIF(Vertices[In-Degree],"&gt;= "&amp;F49)-COUNTIF(Vertices[In-Degree],"&gt;="&amp;F50)</f>
        <v>0</v>
      </c>
      <c r="H49" s="41">
        <f t="shared" si="12"/>
        <v>6.363636363636361</v>
      </c>
      <c r="I49" s="42">
        <f>COUNTIF(Vertices[Out-Degree],"&gt;= "&amp;H49)-COUNTIF(Vertices[Out-Degree],"&gt;="&amp;H50)</f>
        <v>0</v>
      </c>
      <c r="J49" s="41">
        <f t="shared" si="13"/>
        <v>156.54545454545445</v>
      </c>
      <c r="K49" s="42">
        <f>COUNTIF(Vertices[Betweenness Centrality],"&gt;= "&amp;J49)-COUNTIF(Vertices[Betweenness Centrality],"&gt;="&amp;J50)</f>
        <v>0</v>
      </c>
      <c r="L49" s="41">
        <f t="shared" si="14"/>
        <v>0.03221290909090912</v>
      </c>
      <c r="M49" s="42">
        <f>COUNTIF(Vertices[Closeness Centrality],"&gt;= "&amp;L49)-COUNTIF(Vertices[Closeness Centrality],"&gt;="&amp;L50)</f>
        <v>0</v>
      </c>
      <c r="N49" s="41">
        <f t="shared" si="15"/>
        <v>0.09269536363636362</v>
      </c>
      <c r="O49" s="42">
        <f>COUNTIF(Vertices[Eigenvector Centrality],"&gt;= "&amp;N49)-COUNTIF(Vertices[Eigenvector Centrality],"&gt;="&amp;N50)</f>
        <v>0</v>
      </c>
      <c r="P49" s="41">
        <f t="shared" si="16"/>
        <v>2.9740370909090927</v>
      </c>
      <c r="Q49" s="42">
        <f>COUNTIF(Vertices[PageRank],"&gt;= "&amp;P49)-COUNTIF(Vertices[PageRank],"&gt;="&amp;P50)</f>
        <v>1</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5.236363636363637</v>
      </c>
      <c r="G50" s="40">
        <f>COUNTIF(Vertices[In-Degree],"&gt;= "&amp;F50)-COUNTIF(Vertices[In-Degree],"&gt;="&amp;F51)</f>
        <v>0</v>
      </c>
      <c r="H50" s="39">
        <f t="shared" si="12"/>
        <v>6.545454545454542</v>
      </c>
      <c r="I50" s="40">
        <f>COUNTIF(Vertices[Out-Degree],"&gt;= "&amp;H50)-COUNTIF(Vertices[Out-Degree],"&gt;="&amp;H51)</f>
        <v>0</v>
      </c>
      <c r="J50" s="39">
        <f t="shared" si="13"/>
        <v>161.01818181818172</v>
      </c>
      <c r="K50" s="40">
        <f>COUNTIF(Vertices[Betweenness Centrality],"&gt;= "&amp;J50)-COUNTIF(Vertices[Betweenness Centrality],"&gt;="&amp;J51)</f>
        <v>0</v>
      </c>
      <c r="L50" s="39">
        <f t="shared" si="14"/>
        <v>0.032525363636363665</v>
      </c>
      <c r="M50" s="40">
        <f>COUNTIF(Vertices[Closeness Centrality],"&gt;= "&amp;L50)-COUNTIF(Vertices[Closeness Centrality],"&gt;="&amp;L51)</f>
        <v>0</v>
      </c>
      <c r="N50" s="39">
        <f t="shared" si="15"/>
        <v>0.09468674545454543</v>
      </c>
      <c r="O50" s="40">
        <f>COUNTIF(Vertices[Eigenvector Centrality],"&gt;= "&amp;N50)-COUNTIF(Vertices[Eigenvector Centrality],"&gt;="&amp;N51)</f>
        <v>0</v>
      </c>
      <c r="P50" s="39">
        <f t="shared" si="16"/>
        <v>3.0475290363636383</v>
      </c>
      <c r="Q50" s="40">
        <f>COUNTIF(Vertices[PageRank],"&gt;= "&amp;P50)-COUNTIF(Vertices[PageRank],"&gt;="&amp;P51)</f>
        <v>0</v>
      </c>
      <c r="R50" s="39">
        <f t="shared" si="17"/>
        <v>0.6545454545454547</v>
      </c>
      <c r="S50" s="45">
        <f>COUNTIF(Vertices[Clustering Coefficient],"&gt;= "&amp;R50)-COUNTIF(Vertices[Clustering Coefficient],"&gt;="&amp;R51)</f>
        <v>1</v>
      </c>
      <c r="T50" s="39" t="e">
        <f ca="1" t="shared" si="18"/>
        <v>#REF!</v>
      </c>
      <c r="U50" s="40" t="e">
        <f ca="1" t="shared" si="0"/>
        <v>#REF!</v>
      </c>
    </row>
    <row r="51" spans="4:21" ht="15">
      <c r="D51" s="34">
        <f t="shared" si="10"/>
        <v>0</v>
      </c>
      <c r="E51" s="3">
        <f>COUNTIF(Vertices[Degree],"&gt;= "&amp;D51)-COUNTIF(Vertices[Degree],"&gt;="&amp;D52)</f>
        <v>0</v>
      </c>
      <c r="F51" s="41">
        <f t="shared" si="11"/>
        <v>5.381818181818183</v>
      </c>
      <c r="G51" s="42">
        <f>COUNTIF(Vertices[In-Degree],"&gt;= "&amp;F51)-COUNTIF(Vertices[In-Degree],"&gt;="&amp;F52)</f>
        <v>0</v>
      </c>
      <c r="H51" s="41">
        <f t="shared" si="12"/>
        <v>6.727272727272724</v>
      </c>
      <c r="I51" s="42">
        <f>COUNTIF(Vertices[Out-Degree],"&gt;= "&amp;H51)-COUNTIF(Vertices[Out-Degree],"&gt;="&amp;H52)</f>
        <v>0</v>
      </c>
      <c r="J51" s="41">
        <f t="shared" si="13"/>
        <v>165.49090909090899</v>
      </c>
      <c r="K51" s="42">
        <f>COUNTIF(Vertices[Betweenness Centrality],"&gt;= "&amp;J51)-COUNTIF(Vertices[Betweenness Centrality],"&gt;="&amp;J52)</f>
        <v>0</v>
      </c>
      <c r="L51" s="41">
        <f t="shared" si="14"/>
        <v>0.03283781818181821</v>
      </c>
      <c r="M51" s="42">
        <f>COUNTIF(Vertices[Closeness Centrality],"&gt;= "&amp;L51)-COUNTIF(Vertices[Closeness Centrality],"&gt;="&amp;L52)</f>
        <v>0</v>
      </c>
      <c r="N51" s="41">
        <f t="shared" si="15"/>
        <v>0.09667812727272725</v>
      </c>
      <c r="O51" s="42">
        <f>COUNTIF(Vertices[Eigenvector Centrality],"&gt;= "&amp;N51)-COUNTIF(Vertices[Eigenvector Centrality],"&gt;="&amp;N52)</f>
        <v>0</v>
      </c>
      <c r="P51" s="41">
        <f t="shared" si="16"/>
        <v>3.1210209818181838</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5.527272727272728</v>
      </c>
      <c r="G52" s="40">
        <f>COUNTIF(Vertices[In-Degree],"&gt;= "&amp;F52)-COUNTIF(Vertices[In-Degree],"&gt;="&amp;F53)</f>
        <v>0</v>
      </c>
      <c r="H52" s="39">
        <f t="shared" si="12"/>
        <v>6.909090909090906</v>
      </c>
      <c r="I52" s="40">
        <f>COUNTIF(Vertices[Out-Degree],"&gt;= "&amp;H52)-COUNTIF(Vertices[Out-Degree],"&gt;="&amp;H53)</f>
        <v>1</v>
      </c>
      <c r="J52" s="39">
        <f t="shared" si="13"/>
        <v>169.96363636363625</v>
      </c>
      <c r="K52" s="40">
        <f>COUNTIF(Vertices[Betweenness Centrality],"&gt;= "&amp;J52)-COUNTIF(Vertices[Betweenness Centrality],"&gt;="&amp;J53)</f>
        <v>0</v>
      </c>
      <c r="L52" s="39">
        <f t="shared" si="14"/>
        <v>0.03315027272727276</v>
      </c>
      <c r="M52" s="40">
        <f>COUNTIF(Vertices[Closeness Centrality],"&gt;= "&amp;L52)-COUNTIF(Vertices[Closeness Centrality],"&gt;="&amp;L53)</f>
        <v>0</v>
      </c>
      <c r="N52" s="39">
        <f t="shared" si="15"/>
        <v>0.09866950909090906</v>
      </c>
      <c r="O52" s="40">
        <f>COUNTIF(Vertices[Eigenvector Centrality],"&gt;= "&amp;N52)-COUNTIF(Vertices[Eigenvector Centrality],"&gt;="&amp;N53)</f>
        <v>0</v>
      </c>
      <c r="P52" s="39">
        <f t="shared" si="16"/>
        <v>3.1945129272727293</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5.672727272727274</v>
      </c>
      <c r="G53" s="42">
        <f>COUNTIF(Vertices[In-Degree],"&gt;= "&amp;F53)-COUNTIF(Vertices[In-Degree],"&gt;="&amp;F54)</f>
        <v>0</v>
      </c>
      <c r="H53" s="41">
        <f t="shared" si="12"/>
        <v>7.090909090909087</v>
      </c>
      <c r="I53" s="42">
        <f>COUNTIF(Vertices[Out-Degree],"&gt;= "&amp;H53)-COUNTIF(Vertices[Out-Degree],"&gt;="&amp;H54)</f>
        <v>0</v>
      </c>
      <c r="J53" s="41">
        <f t="shared" si="13"/>
        <v>174.43636363636352</v>
      </c>
      <c r="K53" s="42">
        <f>COUNTIF(Vertices[Betweenness Centrality],"&gt;= "&amp;J53)-COUNTIF(Vertices[Betweenness Centrality],"&gt;="&amp;J54)</f>
        <v>0</v>
      </c>
      <c r="L53" s="41">
        <f t="shared" si="14"/>
        <v>0.033462727272727304</v>
      </c>
      <c r="M53" s="42">
        <f>COUNTIF(Vertices[Closeness Centrality],"&gt;= "&amp;L53)-COUNTIF(Vertices[Closeness Centrality],"&gt;="&amp;L54)</f>
        <v>0</v>
      </c>
      <c r="N53" s="41">
        <f t="shared" si="15"/>
        <v>0.10066089090909087</v>
      </c>
      <c r="O53" s="42">
        <f>COUNTIF(Vertices[Eigenvector Centrality],"&gt;= "&amp;N53)-COUNTIF(Vertices[Eigenvector Centrality],"&gt;="&amp;N54)</f>
        <v>0</v>
      </c>
      <c r="P53" s="41">
        <f t="shared" si="16"/>
        <v>3.268004872727275</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5.818181818181819</v>
      </c>
      <c r="G54" s="40">
        <f>COUNTIF(Vertices[In-Degree],"&gt;= "&amp;F54)-COUNTIF(Vertices[In-Degree],"&gt;="&amp;F55)</f>
        <v>0</v>
      </c>
      <c r="H54" s="39">
        <f t="shared" si="12"/>
        <v>7.272727272727269</v>
      </c>
      <c r="I54" s="40">
        <f>COUNTIF(Vertices[Out-Degree],"&gt;= "&amp;H54)-COUNTIF(Vertices[Out-Degree],"&gt;="&amp;H55)</f>
        <v>0</v>
      </c>
      <c r="J54" s="39">
        <f t="shared" si="13"/>
        <v>178.9090909090908</v>
      </c>
      <c r="K54" s="40">
        <f>COUNTIF(Vertices[Betweenness Centrality],"&gt;= "&amp;J54)-COUNTIF(Vertices[Betweenness Centrality],"&gt;="&amp;J55)</f>
        <v>0</v>
      </c>
      <c r="L54" s="39">
        <f t="shared" si="14"/>
        <v>0.03377518181818185</v>
      </c>
      <c r="M54" s="40">
        <f>COUNTIF(Vertices[Closeness Centrality],"&gt;= "&amp;L54)-COUNTIF(Vertices[Closeness Centrality],"&gt;="&amp;L55)</f>
        <v>0</v>
      </c>
      <c r="N54" s="39">
        <f t="shared" si="15"/>
        <v>0.10265227272727269</v>
      </c>
      <c r="O54" s="40">
        <f>COUNTIF(Vertices[Eigenvector Centrality],"&gt;= "&amp;N54)-COUNTIF(Vertices[Eigenvector Centrality],"&gt;="&amp;N55)</f>
        <v>0</v>
      </c>
      <c r="P54" s="39">
        <f t="shared" si="16"/>
        <v>3.3414968181818203</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5.963636363636365</v>
      </c>
      <c r="G55" s="42">
        <f>COUNTIF(Vertices[In-Degree],"&gt;= "&amp;F55)-COUNTIF(Vertices[In-Degree],"&gt;="&amp;F56)</f>
        <v>0</v>
      </c>
      <c r="H55" s="41">
        <f t="shared" si="12"/>
        <v>7.454545454545451</v>
      </c>
      <c r="I55" s="42">
        <f>COUNTIF(Vertices[Out-Degree],"&gt;= "&amp;H55)-COUNTIF(Vertices[Out-Degree],"&gt;="&amp;H56)</f>
        <v>0</v>
      </c>
      <c r="J55" s="41">
        <f t="shared" si="13"/>
        <v>183.38181818181806</v>
      </c>
      <c r="K55" s="42">
        <f>COUNTIF(Vertices[Betweenness Centrality],"&gt;= "&amp;J55)-COUNTIF(Vertices[Betweenness Centrality],"&gt;="&amp;J56)</f>
        <v>0</v>
      </c>
      <c r="L55" s="41">
        <f t="shared" si="14"/>
        <v>0.034087636363636396</v>
      </c>
      <c r="M55" s="42">
        <f>COUNTIF(Vertices[Closeness Centrality],"&gt;= "&amp;L55)-COUNTIF(Vertices[Closeness Centrality],"&gt;="&amp;L56)</f>
        <v>0</v>
      </c>
      <c r="N55" s="41">
        <f t="shared" si="15"/>
        <v>0.1046436545454545</v>
      </c>
      <c r="O55" s="42">
        <f>COUNTIF(Vertices[Eigenvector Centrality],"&gt;= "&amp;N55)-COUNTIF(Vertices[Eigenvector Centrality],"&gt;="&amp;N56)</f>
        <v>0</v>
      </c>
      <c r="P55" s="41">
        <f t="shared" si="16"/>
        <v>3.414988763636366</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6.10909090909091</v>
      </c>
      <c r="G56" s="40">
        <f>COUNTIF(Vertices[In-Degree],"&gt;= "&amp;F56)-COUNTIF(Vertices[In-Degree],"&gt;="&amp;F57)</f>
        <v>0</v>
      </c>
      <c r="H56" s="39">
        <f t="shared" si="12"/>
        <v>7.636363636363632</v>
      </c>
      <c r="I56" s="40">
        <f>COUNTIF(Vertices[Out-Degree],"&gt;= "&amp;H56)-COUNTIF(Vertices[Out-Degree],"&gt;="&amp;H57)</f>
        <v>0</v>
      </c>
      <c r="J56" s="39">
        <f t="shared" si="13"/>
        <v>187.85454545454533</v>
      </c>
      <c r="K56" s="40">
        <f>COUNTIF(Vertices[Betweenness Centrality],"&gt;= "&amp;J56)-COUNTIF(Vertices[Betweenness Centrality],"&gt;="&amp;J57)</f>
        <v>0</v>
      </c>
      <c r="L56" s="39">
        <f t="shared" si="14"/>
        <v>0.03440009090909094</v>
      </c>
      <c r="M56" s="40">
        <f>COUNTIF(Vertices[Closeness Centrality],"&gt;= "&amp;L56)-COUNTIF(Vertices[Closeness Centrality],"&gt;="&amp;L57)</f>
        <v>1</v>
      </c>
      <c r="N56" s="39">
        <f t="shared" si="15"/>
        <v>0.10663503636363632</v>
      </c>
      <c r="O56" s="40">
        <f>COUNTIF(Vertices[Eigenvector Centrality],"&gt;= "&amp;N56)-COUNTIF(Vertices[Eigenvector Centrality],"&gt;="&amp;N57)</f>
        <v>1</v>
      </c>
      <c r="P56" s="39">
        <f t="shared" si="16"/>
        <v>3.4884807090909113</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8</v>
      </c>
      <c r="G57" s="44">
        <f>COUNTIF(Vertices[In-Degree],"&gt;= "&amp;F57)-COUNTIF(Vertices[In-Degree],"&gt;="&amp;F58)</f>
        <v>2</v>
      </c>
      <c r="H57" s="43">
        <f>MAX(Vertices[Out-Degree])</f>
        <v>10</v>
      </c>
      <c r="I57" s="44">
        <f>COUNTIF(Vertices[Out-Degree],"&gt;= "&amp;H57)-COUNTIF(Vertices[Out-Degree],"&gt;="&amp;H58)</f>
        <v>1</v>
      </c>
      <c r="J57" s="43">
        <f>MAX(Vertices[Betweenness Centrality])</f>
        <v>246</v>
      </c>
      <c r="K57" s="44">
        <f>COUNTIF(Vertices[Betweenness Centrality],"&gt;= "&amp;J57)-COUNTIF(Vertices[Betweenness Centrality],"&gt;="&amp;J58)</f>
        <v>1</v>
      </c>
      <c r="L57" s="43">
        <f>MAX(Vertices[Closeness Centrality])</f>
        <v>0.038462</v>
      </c>
      <c r="M57" s="44">
        <f>COUNTIF(Vertices[Closeness Centrality],"&gt;= "&amp;L57)-COUNTIF(Vertices[Closeness Centrality],"&gt;="&amp;L58)</f>
        <v>1</v>
      </c>
      <c r="N57" s="43">
        <f>MAX(Vertices[Eigenvector Centrality])</f>
        <v>0.132523</v>
      </c>
      <c r="O57" s="44">
        <f>COUNTIF(Vertices[Eigenvector Centrality],"&gt;= "&amp;N57)-COUNTIF(Vertices[Eigenvector Centrality],"&gt;="&amp;N58)</f>
        <v>1</v>
      </c>
      <c r="P57" s="43">
        <f>MAX(Vertices[PageRank])</f>
        <v>4.443876</v>
      </c>
      <c r="Q57" s="44">
        <f>COUNTIF(Vertices[PageRank],"&gt;= "&amp;P57)-COUNTIF(Vertices[PageRank],"&gt;="&amp;P58)</f>
        <v>1</v>
      </c>
      <c r="R57" s="43">
        <f>MAX(Vertices[Clustering Coefficient])</f>
        <v>1</v>
      </c>
      <c r="S57" s="47">
        <f>COUNTIF(Vertices[Clustering Coefficient],"&gt;= "&amp;R57)-COUNTIF(Vertices[Clustering Coefficient],"&gt;="&amp;R58)</f>
        <v>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8</v>
      </c>
    </row>
    <row r="71" spans="1:2" ht="15">
      <c r="A71" s="35" t="s">
        <v>90</v>
      </c>
      <c r="B71" s="49">
        <f>_xlfn.IFERROR(AVERAGE(Vertices[In-Degree]),NoMetricMessage)</f>
        <v>1.9523809523809523</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10</v>
      </c>
    </row>
    <row r="85" spans="1:2" ht="15">
      <c r="A85" s="35" t="s">
        <v>96</v>
      </c>
      <c r="B85" s="49">
        <f>_xlfn.IFERROR(AVERAGE(Vertices[Out-Degree]),NoMetricMessage)</f>
        <v>1.9523809523809523</v>
      </c>
    </row>
    <row r="86" spans="1:2" ht="15">
      <c r="A86" s="35" t="s">
        <v>97</v>
      </c>
      <c r="B86" s="49">
        <f>_xlfn.IFERROR(MEDIAN(Vertices[Out-Degree]),NoMetricMessage)</f>
        <v>2</v>
      </c>
    </row>
    <row r="97" spans="1:2" ht="15">
      <c r="A97" s="35" t="s">
        <v>100</v>
      </c>
      <c r="B97" s="49">
        <f>IF(COUNT(Vertices[Betweenness Centrality])&gt;0,J2,NoMetricMessage)</f>
        <v>0</v>
      </c>
    </row>
    <row r="98" spans="1:2" ht="15">
      <c r="A98" s="35" t="s">
        <v>101</v>
      </c>
      <c r="B98" s="49">
        <f>IF(COUNT(Vertices[Betweenness Centrality])&gt;0,J57,NoMetricMessage)</f>
        <v>246</v>
      </c>
    </row>
    <row r="99" spans="1:2" ht="15">
      <c r="A99" s="35" t="s">
        <v>102</v>
      </c>
      <c r="B99" s="49">
        <f>_xlfn.IFERROR(AVERAGE(Vertices[Betweenness Centrality]),NoMetricMessage)</f>
        <v>21.80952380952381</v>
      </c>
    </row>
    <row r="100" spans="1:2" ht="15">
      <c r="A100" s="35" t="s">
        <v>103</v>
      </c>
      <c r="B100" s="49">
        <f>_xlfn.IFERROR(MEDIAN(Vertices[Betweenness Centrality]),NoMetricMessage)</f>
        <v>0</v>
      </c>
    </row>
    <row r="111" spans="1:2" ht="15">
      <c r="A111" s="35" t="s">
        <v>106</v>
      </c>
      <c r="B111" s="49">
        <f>IF(COUNT(Vertices[Closeness Centrality])&gt;0,L2,NoMetricMessage)</f>
        <v>0.021277</v>
      </c>
    </row>
    <row r="112" spans="1:2" ht="15">
      <c r="A112" s="35" t="s">
        <v>107</v>
      </c>
      <c r="B112" s="49">
        <f>IF(COUNT(Vertices[Closeness Centrality])&gt;0,L57,NoMetricMessage)</f>
        <v>0.038462</v>
      </c>
    </row>
    <row r="113" spans="1:2" ht="15">
      <c r="A113" s="35" t="s">
        <v>108</v>
      </c>
      <c r="B113" s="49">
        <f>_xlfn.IFERROR(AVERAGE(Vertices[Closeness Centrality]),NoMetricMessage)</f>
        <v>0.024580904761904766</v>
      </c>
    </row>
    <row r="114" spans="1:2" ht="15">
      <c r="A114" s="35" t="s">
        <v>109</v>
      </c>
      <c r="B114" s="49">
        <f>_xlfn.IFERROR(MEDIAN(Vertices[Closeness Centrality]),NoMetricMessage)</f>
        <v>0.022222</v>
      </c>
    </row>
    <row r="125" spans="1:2" ht="15">
      <c r="A125" s="35" t="s">
        <v>112</v>
      </c>
      <c r="B125" s="49">
        <f>IF(COUNT(Vertices[Eigenvector Centrality])&gt;0,N2,NoMetricMessage)</f>
        <v>0.022997</v>
      </c>
    </row>
    <row r="126" spans="1:2" ht="15">
      <c r="A126" s="35" t="s">
        <v>113</v>
      </c>
      <c r="B126" s="49">
        <f>IF(COUNT(Vertices[Eigenvector Centrality])&gt;0,N57,NoMetricMessage)</f>
        <v>0.132523</v>
      </c>
    </row>
    <row r="127" spans="1:2" ht="15">
      <c r="A127" s="35" t="s">
        <v>114</v>
      </c>
      <c r="B127" s="49">
        <f>_xlfn.IFERROR(AVERAGE(Vertices[Eigenvector Centrality]),NoMetricMessage)</f>
        <v>0.04761914285714286</v>
      </c>
    </row>
    <row r="128" spans="1:2" ht="15">
      <c r="A128" s="35" t="s">
        <v>115</v>
      </c>
      <c r="B128" s="49">
        <f>_xlfn.IFERROR(MEDIAN(Vertices[Eigenvector Centrality]),NoMetricMessage)</f>
        <v>0.035942</v>
      </c>
    </row>
    <row r="139" spans="1:2" ht="15">
      <c r="A139" s="35" t="s">
        <v>140</v>
      </c>
      <c r="B139" s="49">
        <f>IF(COUNT(Vertices[PageRank])&gt;0,P2,NoMetricMessage)</f>
        <v>0.401819</v>
      </c>
    </row>
    <row r="140" spans="1:2" ht="15">
      <c r="A140" s="35" t="s">
        <v>141</v>
      </c>
      <c r="B140" s="49">
        <f>IF(COUNT(Vertices[PageRank])&gt;0,P57,NoMetricMessage)</f>
        <v>4.443876</v>
      </c>
    </row>
    <row r="141" spans="1:2" ht="15">
      <c r="A141" s="35" t="s">
        <v>142</v>
      </c>
      <c r="B141" s="49">
        <f>_xlfn.IFERROR(AVERAGE(Vertices[PageRank]),NoMetricMessage)</f>
        <v>0.9999755238095235</v>
      </c>
    </row>
    <row r="142" spans="1:2" ht="15">
      <c r="A142" s="35" t="s">
        <v>143</v>
      </c>
      <c r="B142" s="49">
        <f>_xlfn.IFERROR(MEDIAN(Vertices[PageRank]),NoMetricMessage)</f>
        <v>0.616702</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0.3184712113283542</v>
      </c>
    </row>
    <row r="156" spans="1:2" ht="15">
      <c r="A156" s="35" t="s">
        <v>121</v>
      </c>
      <c r="B156" s="49">
        <f>_xlfn.IFERROR(MEDIAN(Vertices[Clustering Coefficient]),NoMetricMessage)</f>
        <v>0.35</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577</v>
      </c>
      <c r="K7" s="13" t="s">
        <v>578</v>
      </c>
    </row>
    <row r="8" spans="1:11" ht="409.5">
      <c r="A8"/>
      <c r="B8">
        <v>2</v>
      </c>
      <c r="C8">
        <v>2</v>
      </c>
      <c r="D8" t="s">
        <v>61</v>
      </c>
      <c r="E8" t="s">
        <v>61</v>
      </c>
      <c r="H8" t="s">
        <v>73</v>
      </c>
      <c r="J8" t="s">
        <v>579</v>
      </c>
      <c r="K8" s="13" t="s">
        <v>580</v>
      </c>
    </row>
    <row r="9" spans="1:11" ht="409.5">
      <c r="A9"/>
      <c r="B9">
        <v>3</v>
      </c>
      <c r="C9">
        <v>4</v>
      </c>
      <c r="D9" t="s">
        <v>62</v>
      </c>
      <c r="E9" t="s">
        <v>62</v>
      </c>
      <c r="H9" t="s">
        <v>74</v>
      </c>
      <c r="J9" t="s">
        <v>581</v>
      </c>
      <c r="K9" s="13" t="s">
        <v>582</v>
      </c>
    </row>
    <row r="10" spans="1:11" ht="409.5">
      <c r="A10"/>
      <c r="B10">
        <v>4</v>
      </c>
      <c r="D10" t="s">
        <v>63</v>
      </c>
      <c r="E10" t="s">
        <v>63</v>
      </c>
      <c r="H10" t="s">
        <v>75</v>
      </c>
      <c r="J10" t="s">
        <v>583</v>
      </c>
      <c r="K10" s="13" t="s">
        <v>584</v>
      </c>
    </row>
    <row r="11" spans="1:11" ht="15">
      <c r="A11"/>
      <c r="B11">
        <v>5</v>
      </c>
      <c r="D11" t="s">
        <v>46</v>
      </c>
      <c r="E11">
        <v>1</v>
      </c>
      <c r="H11" t="s">
        <v>76</v>
      </c>
      <c r="J11" t="s">
        <v>585</v>
      </c>
      <c r="K11" t="s">
        <v>586</v>
      </c>
    </row>
    <row r="12" spans="1:11" ht="15">
      <c r="A12"/>
      <c r="B12"/>
      <c r="D12" t="s">
        <v>64</v>
      </c>
      <c r="E12">
        <v>2</v>
      </c>
      <c r="H12">
        <v>0</v>
      </c>
      <c r="J12" t="s">
        <v>587</v>
      </c>
      <c r="K12" t="s">
        <v>588</v>
      </c>
    </row>
    <row r="13" spans="1:11" ht="15">
      <c r="A13"/>
      <c r="B13"/>
      <c r="D13">
        <v>1</v>
      </c>
      <c r="E13">
        <v>3</v>
      </c>
      <c r="H13">
        <v>1</v>
      </c>
      <c r="J13" t="s">
        <v>589</v>
      </c>
      <c r="K13" t="s">
        <v>590</v>
      </c>
    </row>
    <row r="14" spans="4:11" ht="15">
      <c r="D14">
        <v>2</v>
      </c>
      <c r="E14">
        <v>4</v>
      </c>
      <c r="H14">
        <v>2</v>
      </c>
      <c r="J14" t="s">
        <v>591</v>
      </c>
      <c r="K14" t="s">
        <v>592</v>
      </c>
    </row>
    <row r="15" spans="4:11" ht="15">
      <c r="D15">
        <v>3</v>
      </c>
      <c r="E15">
        <v>5</v>
      </c>
      <c r="H15">
        <v>3</v>
      </c>
      <c r="J15" t="s">
        <v>593</v>
      </c>
      <c r="K15" t="s">
        <v>594</v>
      </c>
    </row>
    <row r="16" spans="4:11" ht="15">
      <c r="D16">
        <v>4</v>
      </c>
      <c r="E16">
        <v>6</v>
      </c>
      <c r="H16">
        <v>4</v>
      </c>
      <c r="J16" t="s">
        <v>595</v>
      </c>
      <c r="K16" t="s">
        <v>596</v>
      </c>
    </row>
    <row r="17" spans="4:11" ht="15">
      <c r="D17">
        <v>5</v>
      </c>
      <c r="E17">
        <v>7</v>
      </c>
      <c r="H17">
        <v>5</v>
      </c>
      <c r="J17" t="s">
        <v>597</v>
      </c>
      <c r="K17" t="s">
        <v>598</v>
      </c>
    </row>
    <row r="18" spans="4:11" ht="15">
      <c r="D18">
        <v>6</v>
      </c>
      <c r="E18">
        <v>8</v>
      </c>
      <c r="H18">
        <v>6</v>
      </c>
      <c r="J18" t="s">
        <v>599</v>
      </c>
      <c r="K18" t="s">
        <v>600</v>
      </c>
    </row>
    <row r="19" spans="4:11" ht="15">
      <c r="D19">
        <v>7</v>
      </c>
      <c r="E19">
        <v>9</v>
      </c>
      <c r="H19">
        <v>7</v>
      </c>
      <c r="J19" t="s">
        <v>601</v>
      </c>
      <c r="K19" t="s">
        <v>602</v>
      </c>
    </row>
    <row r="20" spans="4:11" ht="15">
      <c r="D20">
        <v>8</v>
      </c>
      <c r="H20">
        <v>8</v>
      </c>
      <c r="J20" t="s">
        <v>603</v>
      </c>
      <c r="K20" t="s">
        <v>604</v>
      </c>
    </row>
    <row r="21" spans="4:11" ht="409.5">
      <c r="D21">
        <v>9</v>
      </c>
      <c r="H21">
        <v>9</v>
      </c>
      <c r="J21" t="s">
        <v>605</v>
      </c>
      <c r="K21" s="13" t="s">
        <v>606</v>
      </c>
    </row>
    <row r="22" spans="4:11" ht="409.5">
      <c r="D22">
        <v>10</v>
      </c>
      <c r="J22" t="s">
        <v>607</v>
      </c>
      <c r="K22" s="13" t="s">
        <v>608</v>
      </c>
    </row>
    <row r="23" spans="4:11" ht="409.5">
      <c r="D23">
        <v>11</v>
      </c>
      <c r="J23" t="s">
        <v>609</v>
      </c>
      <c r="K23" s="13" t="s">
        <v>610</v>
      </c>
    </row>
    <row r="24" spans="10:11" ht="409.5">
      <c r="J24" t="s">
        <v>611</v>
      </c>
      <c r="K24" s="13" t="s">
        <v>885</v>
      </c>
    </row>
    <row r="25" spans="10:11" ht="15">
      <c r="J25" t="s">
        <v>612</v>
      </c>
      <c r="K25" t="b">
        <v>0</v>
      </c>
    </row>
    <row r="26" spans="10:11" ht="15">
      <c r="J26" t="s">
        <v>883</v>
      </c>
      <c r="K26" t="s">
        <v>884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621</v>
      </c>
      <c r="B2" s="128" t="s">
        <v>622</v>
      </c>
      <c r="C2" s="67" t="s">
        <v>623</v>
      </c>
    </row>
    <row r="3" spans="1:3" ht="15">
      <c r="A3" s="127" t="s">
        <v>614</v>
      </c>
      <c r="B3" s="127" t="s">
        <v>614</v>
      </c>
      <c r="C3" s="36">
        <v>20</v>
      </c>
    </row>
    <row r="4" spans="1:3" ht="15">
      <c r="A4" s="127" t="s">
        <v>614</v>
      </c>
      <c r="B4" s="127" t="s">
        <v>615</v>
      </c>
      <c r="C4" s="36">
        <v>4</v>
      </c>
    </row>
    <row r="5" spans="1:3" ht="15">
      <c r="A5" s="127" t="s">
        <v>615</v>
      </c>
      <c r="B5" s="127" t="s">
        <v>614</v>
      </c>
      <c r="C5" s="36">
        <v>6</v>
      </c>
    </row>
    <row r="6" spans="1:3" ht="15">
      <c r="A6" s="127" t="s">
        <v>615</v>
      </c>
      <c r="B6" s="127" t="s">
        <v>615</v>
      </c>
      <c r="C6" s="36">
        <v>20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629</v>
      </c>
      <c r="B1" s="13" t="s">
        <v>630</v>
      </c>
      <c r="C1" s="13" t="s">
        <v>631</v>
      </c>
      <c r="D1" s="13" t="s">
        <v>633</v>
      </c>
      <c r="E1" s="13" t="s">
        <v>632</v>
      </c>
      <c r="F1" s="13" t="s">
        <v>634</v>
      </c>
    </row>
    <row r="2" spans="1:6" ht="15">
      <c r="A2" s="90" t="s">
        <v>260</v>
      </c>
      <c r="B2" s="85">
        <v>2</v>
      </c>
      <c r="C2" s="90" t="s">
        <v>268</v>
      </c>
      <c r="D2" s="85">
        <v>1</v>
      </c>
      <c r="E2" s="90" t="s">
        <v>260</v>
      </c>
      <c r="F2" s="85">
        <v>2</v>
      </c>
    </row>
    <row r="3" spans="1:6" ht="15">
      <c r="A3" s="90" t="s">
        <v>259</v>
      </c>
      <c r="B3" s="85">
        <v>2</v>
      </c>
      <c r="C3" s="90" t="s">
        <v>269</v>
      </c>
      <c r="D3" s="85">
        <v>1</v>
      </c>
      <c r="E3" s="90" t="s">
        <v>265</v>
      </c>
      <c r="F3" s="85">
        <v>1</v>
      </c>
    </row>
    <row r="4" spans="1:6" ht="15">
      <c r="A4" s="90" t="s">
        <v>267</v>
      </c>
      <c r="B4" s="85">
        <v>1</v>
      </c>
      <c r="C4" s="90" t="s">
        <v>270</v>
      </c>
      <c r="D4" s="85">
        <v>1</v>
      </c>
      <c r="E4" s="90" t="s">
        <v>259</v>
      </c>
      <c r="F4" s="85">
        <v>1</v>
      </c>
    </row>
    <row r="5" spans="1:6" ht="15">
      <c r="A5" s="90" t="s">
        <v>266</v>
      </c>
      <c r="B5" s="85">
        <v>1</v>
      </c>
      <c r="C5" s="90" t="s">
        <v>271</v>
      </c>
      <c r="D5" s="85">
        <v>1</v>
      </c>
      <c r="E5" s="85"/>
      <c r="F5" s="85"/>
    </row>
    <row r="6" spans="1:6" ht="15">
      <c r="A6" s="90" t="s">
        <v>263</v>
      </c>
      <c r="B6" s="85">
        <v>1</v>
      </c>
      <c r="C6" s="90" t="s">
        <v>264</v>
      </c>
      <c r="D6" s="85">
        <v>1</v>
      </c>
      <c r="E6" s="85"/>
      <c r="F6" s="85"/>
    </row>
    <row r="7" spans="1:6" ht="15">
      <c r="A7" s="90" t="s">
        <v>262</v>
      </c>
      <c r="B7" s="85">
        <v>1</v>
      </c>
      <c r="C7" s="90" t="s">
        <v>261</v>
      </c>
      <c r="D7" s="85">
        <v>1</v>
      </c>
      <c r="E7" s="85"/>
      <c r="F7" s="85"/>
    </row>
    <row r="8" spans="1:6" ht="15">
      <c r="A8" s="90" t="s">
        <v>261</v>
      </c>
      <c r="B8" s="85">
        <v>1</v>
      </c>
      <c r="C8" s="90" t="s">
        <v>262</v>
      </c>
      <c r="D8" s="85">
        <v>1</v>
      </c>
      <c r="E8" s="85"/>
      <c r="F8" s="85"/>
    </row>
    <row r="9" spans="1:6" ht="15">
      <c r="A9" s="90" t="s">
        <v>264</v>
      </c>
      <c r="B9" s="85">
        <v>1</v>
      </c>
      <c r="C9" s="90" t="s">
        <v>263</v>
      </c>
      <c r="D9" s="85">
        <v>1</v>
      </c>
      <c r="E9" s="85"/>
      <c r="F9" s="85"/>
    </row>
    <row r="10" spans="1:6" ht="15">
      <c r="A10" s="90" t="s">
        <v>265</v>
      </c>
      <c r="B10" s="85">
        <v>1</v>
      </c>
      <c r="C10" s="90" t="s">
        <v>266</v>
      </c>
      <c r="D10" s="85">
        <v>1</v>
      </c>
      <c r="E10" s="85"/>
      <c r="F10" s="85"/>
    </row>
    <row r="11" spans="1:6" ht="15">
      <c r="A11" s="90" t="s">
        <v>271</v>
      </c>
      <c r="B11" s="85">
        <v>1</v>
      </c>
      <c r="C11" s="90" t="s">
        <v>267</v>
      </c>
      <c r="D11" s="85">
        <v>1</v>
      </c>
      <c r="E11" s="85"/>
      <c r="F11" s="85"/>
    </row>
    <row r="14" spans="1:6" ht="15" customHeight="1">
      <c r="A14" s="13" t="s">
        <v>638</v>
      </c>
      <c r="B14" s="13" t="s">
        <v>630</v>
      </c>
      <c r="C14" s="13" t="s">
        <v>639</v>
      </c>
      <c r="D14" s="13" t="s">
        <v>633</v>
      </c>
      <c r="E14" s="13" t="s">
        <v>640</v>
      </c>
      <c r="F14" s="13" t="s">
        <v>634</v>
      </c>
    </row>
    <row r="15" spans="1:6" ht="15">
      <c r="A15" s="85" t="s">
        <v>273</v>
      </c>
      <c r="B15" s="85">
        <v>3</v>
      </c>
      <c r="C15" s="85" t="s">
        <v>275</v>
      </c>
      <c r="D15" s="85">
        <v>2</v>
      </c>
      <c r="E15" s="85" t="s">
        <v>273</v>
      </c>
      <c r="F15" s="85">
        <v>2</v>
      </c>
    </row>
    <row r="16" spans="1:6" ht="15">
      <c r="A16" s="85" t="s">
        <v>272</v>
      </c>
      <c r="B16" s="85">
        <v>3</v>
      </c>
      <c r="C16" s="85" t="s">
        <v>272</v>
      </c>
      <c r="D16" s="85">
        <v>2</v>
      </c>
      <c r="E16" s="85" t="s">
        <v>277</v>
      </c>
      <c r="F16" s="85">
        <v>1</v>
      </c>
    </row>
    <row r="17" spans="1:6" ht="15">
      <c r="A17" s="85" t="s">
        <v>275</v>
      </c>
      <c r="B17" s="85">
        <v>2</v>
      </c>
      <c r="C17" s="85" t="s">
        <v>273</v>
      </c>
      <c r="D17" s="85">
        <v>1</v>
      </c>
      <c r="E17" s="85" t="s">
        <v>272</v>
      </c>
      <c r="F17" s="85">
        <v>1</v>
      </c>
    </row>
    <row r="18" spans="1:6" ht="15">
      <c r="A18" s="85" t="s">
        <v>279</v>
      </c>
      <c r="B18" s="85">
        <v>1</v>
      </c>
      <c r="C18" s="85" t="s">
        <v>280</v>
      </c>
      <c r="D18" s="85">
        <v>1</v>
      </c>
      <c r="E18" s="85"/>
      <c r="F18" s="85"/>
    </row>
    <row r="19" spans="1:6" ht="15">
      <c r="A19" s="85" t="s">
        <v>278</v>
      </c>
      <c r="B19" s="85">
        <v>1</v>
      </c>
      <c r="C19" s="85" t="s">
        <v>281</v>
      </c>
      <c r="D19" s="85">
        <v>1</v>
      </c>
      <c r="E19" s="85"/>
      <c r="F19" s="85"/>
    </row>
    <row r="20" spans="1:6" ht="15">
      <c r="A20" s="85" t="s">
        <v>276</v>
      </c>
      <c r="B20" s="85">
        <v>1</v>
      </c>
      <c r="C20" s="85" t="s">
        <v>274</v>
      </c>
      <c r="D20" s="85">
        <v>1</v>
      </c>
      <c r="E20" s="85"/>
      <c r="F20" s="85"/>
    </row>
    <row r="21" spans="1:6" ht="15">
      <c r="A21" s="85" t="s">
        <v>274</v>
      </c>
      <c r="B21" s="85">
        <v>1</v>
      </c>
      <c r="C21" s="85" t="s">
        <v>276</v>
      </c>
      <c r="D21" s="85">
        <v>1</v>
      </c>
      <c r="E21" s="85"/>
      <c r="F21" s="85"/>
    </row>
    <row r="22" spans="1:6" ht="15">
      <c r="A22" s="85" t="s">
        <v>277</v>
      </c>
      <c r="B22" s="85">
        <v>1</v>
      </c>
      <c r="C22" s="85" t="s">
        <v>278</v>
      </c>
      <c r="D22" s="85">
        <v>1</v>
      </c>
      <c r="E22" s="85"/>
      <c r="F22" s="85"/>
    </row>
    <row r="23" spans="1:6" ht="15">
      <c r="A23" s="85" t="s">
        <v>281</v>
      </c>
      <c r="B23" s="85">
        <v>1</v>
      </c>
      <c r="C23" s="85" t="s">
        <v>279</v>
      </c>
      <c r="D23" s="85">
        <v>1</v>
      </c>
      <c r="E23" s="85"/>
      <c r="F23" s="85"/>
    </row>
    <row r="24" spans="1:6" ht="15">
      <c r="A24" s="85" t="s">
        <v>280</v>
      </c>
      <c r="B24" s="85">
        <v>1</v>
      </c>
      <c r="C24" s="85"/>
      <c r="D24" s="85"/>
      <c r="E24" s="85"/>
      <c r="F24" s="85"/>
    </row>
    <row r="27" spans="1:6" ht="15" customHeight="1">
      <c r="A27" s="13" t="s">
        <v>644</v>
      </c>
      <c r="B27" s="13" t="s">
        <v>630</v>
      </c>
      <c r="C27" s="13" t="s">
        <v>652</v>
      </c>
      <c r="D27" s="13" t="s">
        <v>633</v>
      </c>
      <c r="E27" s="13" t="s">
        <v>658</v>
      </c>
      <c r="F27" s="13" t="s">
        <v>634</v>
      </c>
    </row>
    <row r="28" spans="1:6" ht="15">
      <c r="A28" s="85" t="s">
        <v>220</v>
      </c>
      <c r="B28" s="85">
        <v>6</v>
      </c>
      <c r="C28" s="85" t="s">
        <v>221</v>
      </c>
      <c r="D28" s="85">
        <v>2</v>
      </c>
      <c r="E28" s="85" t="s">
        <v>220</v>
      </c>
      <c r="F28" s="85">
        <v>6</v>
      </c>
    </row>
    <row r="29" spans="1:6" ht="15">
      <c r="A29" s="85" t="s">
        <v>218</v>
      </c>
      <c r="B29" s="85">
        <v>6</v>
      </c>
      <c r="C29" s="85" t="s">
        <v>653</v>
      </c>
      <c r="D29" s="85">
        <v>1</v>
      </c>
      <c r="E29" s="85" t="s">
        <v>218</v>
      </c>
      <c r="F29" s="85">
        <v>6</v>
      </c>
    </row>
    <row r="30" spans="1:6" ht="15">
      <c r="A30" s="85" t="s">
        <v>221</v>
      </c>
      <c r="B30" s="85">
        <v>2</v>
      </c>
      <c r="C30" s="85" t="s">
        <v>654</v>
      </c>
      <c r="D30" s="85">
        <v>1</v>
      </c>
      <c r="E30" s="85" t="s">
        <v>659</v>
      </c>
      <c r="F30" s="85">
        <v>1</v>
      </c>
    </row>
    <row r="31" spans="1:6" ht="15">
      <c r="A31" s="85" t="s">
        <v>645</v>
      </c>
      <c r="B31" s="85">
        <v>2</v>
      </c>
      <c r="C31" s="85" t="s">
        <v>295</v>
      </c>
      <c r="D31" s="85">
        <v>1</v>
      </c>
      <c r="E31" s="85" t="s">
        <v>660</v>
      </c>
      <c r="F31" s="85">
        <v>1</v>
      </c>
    </row>
    <row r="32" spans="1:6" ht="15">
      <c r="A32" s="85" t="s">
        <v>646</v>
      </c>
      <c r="B32" s="85">
        <v>2</v>
      </c>
      <c r="C32" s="85" t="s">
        <v>655</v>
      </c>
      <c r="D32" s="85">
        <v>1</v>
      </c>
      <c r="E32" s="85" t="s">
        <v>645</v>
      </c>
      <c r="F32" s="85">
        <v>1</v>
      </c>
    </row>
    <row r="33" spans="1:6" ht="15">
      <c r="A33" s="85" t="s">
        <v>647</v>
      </c>
      <c r="B33" s="85">
        <v>2</v>
      </c>
      <c r="C33" s="85" t="s">
        <v>297</v>
      </c>
      <c r="D33" s="85">
        <v>1</v>
      </c>
      <c r="E33" s="85" t="s">
        <v>646</v>
      </c>
      <c r="F33" s="85">
        <v>1</v>
      </c>
    </row>
    <row r="34" spans="1:6" ht="15">
      <c r="A34" s="85" t="s">
        <v>648</v>
      </c>
      <c r="B34" s="85">
        <v>1</v>
      </c>
      <c r="C34" s="85" t="s">
        <v>656</v>
      </c>
      <c r="D34" s="85">
        <v>1</v>
      </c>
      <c r="E34" s="85" t="s">
        <v>647</v>
      </c>
      <c r="F34" s="85">
        <v>1</v>
      </c>
    </row>
    <row r="35" spans="1:6" ht="15">
      <c r="A35" s="85" t="s">
        <v>649</v>
      </c>
      <c r="B35" s="85">
        <v>1</v>
      </c>
      <c r="C35" s="85" t="s">
        <v>657</v>
      </c>
      <c r="D35" s="85">
        <v>1</v>
      </c>
      <c r="E35" s="85" t="s">
        <v>661</v>
      </c>
      <c r="F35" s="85">
        <v>1</v>
      </c>
    </row>
    <row r="36" spans="1:6" ht="15">
      <c r="A36" s="85" t="s">
        <v>650</v>
      </c>
      <c r="B36" s="85">
        <v>1</v>
      </c>
      <c r="C36" s="85" t="s">
        <v>285</v>
      </c>
      <c r="D36" s="85">
        <v>1</v>
      </c>
      <c r="E36" s="85"/>
      <c r="F36" s="85"/>
    </row>
    <row r="37" spans="1:6" ht="15">
      <c r="A37" s="85" t="s">
        <v>651</v>
      </c>
      <c r="B37" s="85">
        <v>1</v>
      </c>
      <c r="C37" s="85" t="s">
        <v>286</v>
      </c>
      <c r="D37" s="85">
        <v>1</v>
      </c>
      <c r="E37" s="85"/>
      <c r="F37" s="85"/>
    </row>
    <row r="40" spans="1:6" ht="15" customHeight="1">
      <c r="A40" s="13" t="s">
        <v>665</v>
      </c>
      <c r="B40" s="13" t="s">
        <v>630</v>
      </c>
      <c r="C40" s="13" t="s">
        <v>674</v>
      </c>
      <c r="D40" s="13" t="s">
        <v>633</v>
      </c>
      <c r="E40" s="13" t="s">
        <v>681</v>
      </c>
      <c r="F40" s="13" t="s">
        <v>634</v>
      </c>
    </row>
    <row r="41" spans="1:6" ht="15">
      <c r="A41" s="91" t="s">
        <v>666</v>
      </c>
      <c r="B41" s="91">
        <v>37</v>
      </c>
      <c r="C41" s="91" t="s">
        <v>672</v>
      </c>
      <c r="D41" s="91">
        <v>7</v>
      </c>
      <c r="E41" s="91" t="s">
        <v>220</v>
      </c>
      <c r="F41" s="91">
        <v>6</v>
      </c>
    </row>
    <row r="42" spans="1:6" ht="15">
      <c r="A42" s="91" t="s">
        <v>667</v>
      </c>
      <c r="B42" s="91">
        <v>1</v>
      </c>
      <c r="C42" s="91" t="s">
        <v>673</v>
      </c>
      <c r="D42" s="91">
        <v>6</v>
      </c>
      <c r="E42" s="91" t="s">
        <v>682</v>
      </c>
      <c r="F42" s="91">
        <v>6</v>
      </c>
    </row>
    <row r="43" spans="1:6" ht="15">
      <c r="A43" s="91" t="s">
        <v>668</v>
      </c>
      <c r="B43" s="91">
        <v>0</v>
      </c>
      <c r="C43" s="91" t="s">
        <v>221</v>
      </c>
      <c r="D43" s="91">
        <v>6</v>
      </c>
      <c r="E43" s="91" t="s">
        <v>683</v>
      </c>
      <c r="F43" s="91">
        <v>6</v>
      </c>
    </row>
    <row r="44" spans="1:6" ht="15">
      <c r="A44" s="91" t="s">
        <v>669</v>
      </c>
      <c r="B44" s="91">
        <v>746</v>
      </c>
      <c r="C44" s="91" t="s">
        <v>671</v>
      </c>
      <c r="D44" s="91">
        <v>5</v>
      </c>
      <c r="E44" s="91" t="s">
        <v>684</v>
      </c>
      <c r="F44" s="91">
        <v>6</v>
      </c>
    </row>
    <row r="45" spans="1:6" ht="15">
      <c r="A45" s="91" t="s">
        <v>670</v>
      </c>
      <c r="B45" s="91">
        <v>784</v>
      </c>
      <c r="C45" s="91" t="s">
        <v>675</v>
      </c>
      <c r="D45" s="91">
        <v>5</v>
      </c>
      <c r="E45" s="91" t="s">
        <v>671</v>
      </c>
      <c r="F45" s="91">
        <v>6</v>
      </c>
    </row>
    <row r="46" spans="1:6" ht="15">
      <c r="A46" s="91" t="s">
        <v>671</v>
      </c>
      <c r="B46" s="91">
        <v>11</v>
      </c>
      <c r="C46" s="91" t="s">
        <v>676</v>
      </c>
      <c r="D46" s="91">
        <v>5</v>
      </c>
      <c r="E46" s="91" t="s">
        <v>685</v>
      </c>
      <c r="F46" s="91">
        <v>6</v>
      </c>
    </row>
    <row r="47" spans="1:6" ht="15">
      <c r="A47" s="91" t="s">
        <v>221</v>
      </c>
      <c r="B47" s="91">
        <v>11</v>
      </c>
      <c r="C47" s="91" t="s">
        <v>677</v>
      </c>
      <c r="D47" s="91">
        <v>4</v>
      </c>
      <c r="E47" s="91" t="s">
        <v>686</v>
      </c>
      <c r="F47" s="91">
        <v>6</v>
      </c>
    </row>
    <row r="48" spans="1:6" ht="15">
      <c r="A48" s="91" t="s">
        <v>672</v>
      </c>
      <c r="B48" s="91">
        <v>10</v>
      </c>
      <c r="C48" s="91" t="s">
        <v>678</v>
      </c>
      <c r="D48" s="91">
        <v>4</v>
      </c>
      <c r="E48" s="91" t="s">
        <v>687</v>
      </c>
      <c r="F48" s="91">
        <v>6</v>
      </c>
    </row>
    <row r="49" spans="1:6" ht="15">
      <c r="A49" s="91" t="s">
        <v>220</v>
      </c>
      <c r="B49" s="91">
        <v>8</v>
      </c>
      <c r="C49" s="91" t="s">
        <v>679</v>
      </c>
      <c r="D49" s="91">
        <v>4</v>
      </c>
      <c r="E49" s="91" t="s">
        <v>688</v>
      </c>
      <c r="F49" s="91">
        <v>6</v>
      </c>
    </row>
    <row r="50" spans="1:6" ht="15">
      <c r="A50" s="91" t="s">
        <v>673</v>
      </c>
      <c r="B50" s="91">
        <v>7</v>
      </c>
      <c r="C50" s="91" t="s">
        <v>680</v>
      </c>
      <c r="D50" s="91">
        <v>4</v>
      </c>
      <c r="E50" s="91" t="s">
        <v>689</v>
      </c>
      <c r="F50" s="91">
        <v>6</v>
      </c>
    </row>
    <row r="53" spans="1:6" ht="15" customHeight="1">
      <c r="A53" s="13" t="s">
        <v>693</v>
      </c>
      <c r="B53" s="13" t="s">
        <v>630</v>
      </c>
      <c r="C53" s="13" t="s">
        <v>704</v>
      </c>
      <c r="D53" s="13" t="s">
        <v>633</v>
      </c>
      <c r="E53" s="13" t="s">
        <v>715</v>
      </c>
      <c r="F53" s="13" t="s">
        <v>634</v>
      </c>
    </row>
    <row r="54" spans="1:6" ht="15">
      <c r="A54" s="91" t="s">
        <v>694</v>
      </c>
      <c r="B54" s="91">
        <v>6</v>
      </c>
      <c r="C54" s="91" t="s">
        <v>705</v>
      </c>
      <c r="D54" s="91">
        <v>4</v>
      </c>
      <c r="E54" s="91" t="s">
        <v>694</v>
      </c>
      <c r="F54" s="91">
        <v>6</v>
      </c>
    </row>
    <row r="55" spans="1:6" ht="15">
      <c r="A55" s="91" t="s">
        <v>695</v>
      </c>
      <c r="B55" s="91">
        <v>6</v>
      </c>
      <c r="C55" s="91" t="s">
        <v>706</v>
      </c>
      <c r="D55" s="91">
        <v>4</v>
      </c>
      <c r="E55" s="91" t="s">
        <v>695</v>
      </c>
      <c r="F55" s="91">
        <v>6</v>
      </c>
    </row>
    <row r="56" spans="1:6" ht="15">
      <c r="A56" s="91" t="s">
        <v>696</v>
      </c>
      <c r="B56" s="91">
        <v>6</v>
      </c>
      <c r="C56" s="91" t="s">
        <v>707</v>
      </c>
      <c r="D56" s="91">
        <v>4</v>
      </c>
      <c r="E56" s="91" t="s">
        <v>696</v>
      </c>
      <c r="F56" s="91">
        <v>6</v>
      </c>
    </row>
    <row r="57" spans="1:6" ht="15">
      <c r="A57" s="91" t="s">
        <v>697</v>
      </c>
      <c r="B57" s="91">
        <v>6</v>
      </c>
      <c r="C57" s="91" t="s">
        <v>708</v>
      </c>
      <c r="D57" s="91">
        <v>4</v>
      </c>
      <c r="E57" s="91" t="s">
        <v>697</v>
      </c>
      <c r="F57" s="91">
        <v>6</v>
      </c>
    </row>
    <row r="58" spans="1:6" ht="15">
      <c r="A58" s="91" t="s">
        <v>698</v>
      </c>
      <c r="B58" s="91">
        <v>6</v>
      </c>
      <c r="C58" s="91" t="s">
        <v>709</v>
      </c>
      <c r="D58" s="91">
        <v>4</v>
      </c>
      <c r="E58" s="91" t="s">
        <v>698</v>
      </c>
      <c r="F58" s="91">
        <v>6</v>
      </c>
    </row>
    <row r="59" spans="1:6" ht="15">
      <c r="A59" s="91" t="s">
        <v>699</v>
      </c>
      <c r="B59" s="91">
        <v>6</v>
      </c>
      <c r="C59" s="91" t="s">
        <v>710</v>
      </c>
      <c r="D59" s="91">
        <v>4</v>
      </c>
      <c r="E59" s="91" t="s">
        <v>699</v>
      </c>
      <c r="F59" s="91">
        <v>6</v>
      </c>
    </row>
    <row r="60" spans="1:6" ht="15">
      <c r="A60" s="91" t="s">
        <v>700</v>
      </c>
      <c r="B60" s="91">
        <v>6</v>
      </c>
      <c r="C60" s="91" t="s">
        <v>711</v>
      </c>
      <c r="D60" s="91">
        <v>4</v>
      </c>
      <c r="E60" s="91" t="s">
        <v>700</v>
      </c>
      <c r="F60" s="91">
        <v>6</v>
      </c>
    </row>
    <row r="61" spans="1:6" ht="15">
      <c r="A61" s="91" t="s">
        <v>701</v>
      </c>
      <c r="B61" s="91">
        <v>6</v>
      </c>
      <c r="C61" s="91" t="s">
        <v>712</v>
      </c>
      <c r="D61" s="91">
        <v>4</v>
      </c>
      <c r="E61" s="91" t="s">
        <v>701</v>
      </c>
      <c r="F61" s="91">
        <v>6</v>
      </c>
    </row>
    <row r="62" spans="1:6" ht="15">
      <c r="A62" s="91" t="s">
        <v>702</v>
      </c>
      <c r="B62" s="91">
        <v>6</v>
      </c>
      <c r="C62" s="91" t="s">
        <v>713</v>
      </c>
      <c r="D62" s="91">
        <v>4</v>
      </c>
      <c r="E62" s="91" t="s">
        <v>702</v>
      </c>
      <c r="F62" s="91">
        <v>6</v>
      </c>
    </row>
    <row r="63" spans="1:6" ht="15">
      <c r="A63" s="91" t="s">
        <v>703</v>
      </c>
      <c r="B63" s="91">
        <v>5</v>
      </c>
      <c r="C63" s="91" t="s">
        <v>714</v>
      </c>
      <c r="D63" s="91">
        <v>4</v>
      </c>
      <c r="E63" s="91" t="s">
        <v>716</v>
      </c>
      <c r="F63" s="91">
        <v>5</v>
      </c>
    </row>
    <row r="66" spans="1:6" ht="15" customHeight="1">
      <c r="A66" s="13" t="s">
        <v>720</v>
      </c>
      <c r="B66" s="13" t="s">
        <v>630</v>
      </c>
      <c r="C66" s="13" t="s">
        <v>722</v>
      </c>
      <c r="D66" s="13" t="s">
        <v>633</v>
      </c>
      <c r="E66" s="85" t="s">
        <v>723</v>
      </c>
      <c r="F66" s="85" t="s">
        <v>634</v>
      </c>
    </row>
    <row r="67" spans="1:6" ht="15">
      <c r="A67" s="85" t="s">
        <v>232</v>
      </c>
      <c r="B67" s="85">
        <v>1</v>
      </c>
      <c r="C67" s="85" t="s">
        <v>232</v>
      </c>
      <c r="D67" s="85">
        <v>1</v>
      </c>
      <c r="E67" s="85"/>
      <c r="F67" s="85"/>
    </row>
    <row r="68" spans="1:6" ht="15">
      <c r="A68" s="85" t="s">
        <v>231</v>
      </c>
      <c r="B68" s="85">
        <v>1</v>
      </c>
      <c r="C68" s="85" t="s">
        <v>223</v>
      </c>
      <c r="D68" s="85">
        <v>1</v>
      </c>
      <c r="E68" s="85"/>
      <c r="F68" s="85"/>
    </row>
    <row r="69" spans="1:6" ht="15">
      <c r="A69" s="85" t="s">
        <v>229</v>
      </c>
      <c r="B69" s="85">
        <v>1</v>
      </c>
      <c r="C69" s="85" t="s">
        <v>228</v>
      </c>
      <c r="D69" s="85">
        <v>1</v>
      </c>
      <c r="E69" s="85"/>
      <c r="F69" s="85"/>
    </row>
    <row r="70" spans="1:6" ht="15">
      <c r="A70" s="85" t="s">
        <v>228</v>
      </c>
      <c r="B70" s="85">
        <v>1</v>
      </c>
      <c r="C70" s="85" t="s">
        <v>229</v>
      </c>
      <c r="D70" s="85">
        <v>1</v>
      </c>
      <c r="E70" s="85"/>
      <c r="F70" s="85"/>
    </row>
    <row r="71" spans="1:6" ht="15">
      <c r="A71" s="85" t="s">
        <v>223</v>
      </c>
      <c r="B71" s="85">
        <v>1</v>
      </c>
      <c r="C71" s="85" t="s">
        <v>231</v>
      </c>
      <c r="D71" s="85">
        <v>1</v>
      </c>
      <c r="E71" s="85"/>
      <c r="F71" s="85"/>
    </row>
    <row r="74" spans="1:6" ht="15" customHeight="1">
      <c r="A74" s="13" t="s">
        <v>721</v>
      </c>
      <c r="B74" s="13" t="s">
        <v>630</v>
      </c>
      <c r="C74" s="13" t="s">
        <v>724</v>
      </c>
      <c r="D74" s="13" t="s">
        <v>633</v>
      </c>
      <c r="E74" s="13" t="s">
        <v>725</v>
      </c>
      <c r="F74" s="13" t="s">
        <v>634</v>
      </c>
    </row>
    <row r="75" spans="1:6" ht="15">
      <c r="A75" s="85" t="s">
        <v>221</v>
      </c>
      <c r="B75" s="85">
        <v>11</v>
      </c>
      <c r="C75" s="85" t="s">
        <v>221</v>
      </c>
      <c r="D75" s="85">
        <v>6</v>
      </c>
      <c r="E75" s="85" t="s">
        <v>220</v>
      </c>
      <c r="F75" s="85">
        <v>6</v>
      </c>
    </row>
    <row r="76" spans="1:6" ht="15">
      <c r="A76" s="85" t="s">
        <v>220</v>
      </c>
      <c r="B76" s="85">
        <v>8</v>
      </c>
      <c r="C76" s="85" t="s">
        <v>214</v>
      </c>
      <c r="D76" s="85">
        <v>3</v>
      </c>
      <c r="E76" s="85" t="s">
        <v>224</v>
      </c>
      <c r="F76" s="85">
        <v>6</v>
      </c>
    </row>
    <row r="77" spans="1:6" ht="15">
      <c r="A77" s="85" t="s">
        <v>224</v>
      </c>
      <c r="B77" s="85">
        <v>6</v>
      </c>
      <c r="C77" s="85" t="s">
        <v>220</v>
      </c>
      <c r="D77" s="85">
        <v>2</v>
      </c>
      <c r="E77" s="85" t="s">
        <v>221</v>
      </c>
      <c r="F77" s="85">
        <v>5</v>
      </c>
    </row>
    <row r="78" spans="1:6" ht="15">
      <c r="A78" s="85" t="s">
        <v>214</v>
      </c>
      <c r="B78" s="85">
        <v>3</v>
      </c>
      <c r="C78" s="85" t="s">
        <v>222</v>
      </c>
      <c r="D78" s="85">
        <v>2</v>
      </c>
      <c r="E78" s="85" t="s">
        <v>226</v>
      </c>
      <c r="F78" s="85">
        <v>2</v>
      </c>
    </row>
    <row r="79" spans="1:6" ht="15">
      <c r="A79" s="85" t="s">
        <v>222</v>
      </c>
      <c r="B79" s="85">
        <v>2</v>
      </c>
      <c r="C79" s="85" t="s">
        <v>227</v>
      </c>
      <c r="D79" s="85">
        <v>1</v>
      </c>
      <c r="E79" s="85" t="s">
        <v>225</v>
      </c>
      <c r="F79" s="85">
        <v>2</v>
      </c>
    </row>
    <row r="80" spans="1:6" ht="15">
      <c r="A80" s="85" t="s">
        <v>226</v>
      </c>
      <c r="B80" s="85">
        <v>2</v>
      </c>
      <c r="C80" s="85" t="s">
        <v>230</v>
      </c>
      <c r="D80" s="85">
        <v>1</v>
      </c>
      <c r="E80" s="85" t="s">
        <v>218</v>
      </c>
      <c r="F80" s="85">
        <v>2</v>
      </c>
    </row>
    <row r="81" spans="1:6" ht="15">
      <c r="A81" s="85" t="s">
        <v>225</v>
      </c>
      <c r="B81" s="85">
        <v>2</v>
      </c>
      <c r="C81" s="85" t="s">
        <v>223</v>
      </c>
      <c r="D81" s="85">
        <v>1</v>
      </c>
      <c r="E81" s="85" t="s">
        <v>223</v>
      </c>
      <c r="F81" s="85">
        <v>1</v>
      </c>
    </row>
    <row r="82" spans="1:6" ht="15">
      <c r="A82" s="85" t="s">
        <v>218</v>
      </c>
      <c r="B82" s="85">
        <v>2</v>
      </c>
      <c r="C82" s="85"/>
      <c r="D82" s="85"/>
      <c r="E82" s="85" t="s">
        <v>217</v>
      </c>
      <c r="F82" s="85">
        <v>1</v>
      </c>
    </row>
    <row r="83" spans="1:6" ht="15">
      <c r="A83" s="85" t="s">
        <v>223</v>
      </c>
      <c r="B83" s="85">
        <v>2</v>
      </c>
      <c r="C83" s="85"/>
      <c r="D83" s="85"/>
      <c r="E83" s="85"/>
      <c r="F83" s="85"/>
    </row>
    <row r="84" spans="1:6" ht="15">
      <c r="A84" s="85" t="s">
        <v>230</v>
      </c>
      <c r="B84" s="85">
        <v>1</v>
      </c>
      <c r="C84" s="85"/>
      <c r="D84" s="85"/>
      <c r="E84" s="85"/>
      <c r="F84" s="85"/>
    </row>
    <row r="87" spans="1:6" ht="15" customHeight="1">
      <c r="A87" s="13" t="s">
        <v>731</v>
      </c>
      <c r="B87" s="13" t="s">
        <v>630</v>
      </c>
      <c r="C87" s="13" t="s">
        <v>732</v>
      </c>
      <c r="D87" s="13" t="s">
        <v>633</v>
      </c>
      <c r="E87" s="13" t="s">
        <v>733</v>
      </c>
      <c r="F87" s="13" t="s">
        <v>634</v>
      </c>
    </row>
    <row r="88" spans="1:6" ht="15">
      <c r="A88" s="124" t="s">
        <v>213</v>
      </c>
      <c r="B88" s="85">
        <v>77452</v>
      </c>
      <c r="C88" s="124" t="s">
        <v>213</v>
      </c>
      <c r="D88" s="85">
        <v>77452</v>
      </c>
      <c r="E88" s="124" t="s">
        <v>220</v>
      </c>
      <c r="F88" s="85">
        <v>13736</v>
      </c>
    </row>
    <row r="89" spans="1:6" ht="15">
      <c r="A89" s="124" t="s">
        <v>231</v>
      </c>
      <c r="B89" s="85">
        <v>44401</v>
      </c>
      <c r="C89" s="124" t="s">
        <v>231</v>
      </c>
      <c r="D89" s="85">
        <v>44401</v>
      </c>
      <c r="E89" s="124" t="s">
        <v>224</v>
      </c>
      <c r="F89" s="85">
        <v>3659</v>
      </c>
    </row>
    <row r="90" spans="1:6" ht="15">
      <c r="A90" s="124" t="s">
        <v>228</v>
      </c>
      <c r="B90" s="85">
        <v>40970</v>
      </c>
      <c r="C90" s="124" t="s">
        <v>228</v>
      </c>
      <c r="D90" s="85">
        <v>40970</v>
      </c>
      <c r="E90" s="124" t="s">
        <v>217</v>
      </c>
      <c r="F90" s="85">
        <v>3476</v>
      </c>
    </row>
    <row r="91" spans="1:6" ht="15">
      <c r="A91" s="124" t="s">
        <v>223</v>
      </c>
      <c r="B91" s="85">
        <v>19143</v>
      </c>
      <c r="C91" s="124" t="s">
        <v>223</v>
      </c>
      <c r="D91" s="85">
        <v>19143</v>
      </c>
      <c r="E91" s="124" t="s">
        <v>222</v>
      </c>
      <c r="F91" s="85">
        <v>2406</v>
      </c>
    </row>
    <row r="92" spans="1:6" ht="15">
      <c r="A92" s="124" t="s">
        <v>220</v>
      </c>
      <c r="B92" s="85">
        <v>13736</v>
      </c>
      <c r="C92" s="124" t="s">
        <v>230</v>
      </c>
      <c r="D92" s="85">
        <v>12096</v>
      </c>
      <c r="E92" s="124" t="s">
        <v>218</v>
      </c>
      <c r="F92" s="85">
        <v>1555</v>
      </c>
    </row>
    <row r="93" spans="1:6" ht="15">
      <c r="A93" s="124" t="s">
        <v>230</v>
      </c>
      <c r="B93" s="85">
        <v>12096</v>
      </c>
      <c r="C93" s="124" t="s">
        <v>229</v>
      </c>
      <c r="D93" s="85">
        <v>10654</v>
      </c>
      <c r="E93" s="124" t="s">
        <v>226</v>
      </c>
      <c r="F93" s="85">
        <v>762</v>
      </c>
    </row>
    <row r="94" spans="1:6" ht="15">
      <c r="A94" s="124" t="s">
        <v>229</v>
      </c>
      <c r="B94" s="85">
        <v>10654</v>
      </c>
      <c r="C94" s="124" t="s">
        <v>232</v>
      </c>
      <c r="D94" s="85">
        <v>7054</v>
      </c>
      <c r="E94" s="124" t="s">
        <v>216</v>
      </c>
      <c r="F94" s="85">
        <v>719</v>
      </c>
    </row>
    <row r="95" spans="1:6" ht="15">
      <c r="A95" s="124" t="s">
        <v>232</v>
      </c>
      <c r="B95" s="85">
        <v>7054</v>
      </c>
      <c r="C95" s="124" t="s">
        <v>214</v>
      </c>
      <c r="D95" s="85">
        <v>6398</v>
      </c>
      <c r="E95" s="124" t="s">
        <v>219</v>
      </c>
      <c r="F95" s="85">
        <v>360</v>
      </c>
    </row>
    <row r="96" spans="1:6" ht="15">
      <c r="A96" s="124" t="s">
        <v>214</v>
      </c>
      <c r="B96" s="85">
        <v>6398</v>
      </c>
      <c r="C96" s="124" t="s">
        <v>215</v>
      </c>
      <c r="D96" s="85">
        <v>3436</v>
      </c>
      <c r="E96" s="124" t="s">
        <v>225</v>
      </c>
      <c r="F96" s="85">
        <v>249</v>
      </c>
    </row>
    <row r="97" spans="1:6" ht="15">
      <c r="A97" s="124" t="s">
        <v>224</v>
      </c>
      <c r="B97" s="85">
        <v>3659</v>
      </c>
      <c r="C97" s="124" t="s">
        <v>227</v>
      </c>
      <c r="D97" s="85">
        <v>1571</v>
      </c>
      <c r="E97" s="124"/>
      <c r="F97" s="85"/>
    </row>
  </sheetData>
  <hyperlinks>
    <hyperlink ref="A2" r:id="rId1" display="https://www.vcc.ca/about/college-information/news/article/good-luck-to-vccs-skills-canada-bc-2019-competitors.html"/>
    <hyperlink ref="A3" r:id="rId2" display="https://scoutmagazine.ca/2019/03/14/on-prairie-values-following-your-gut-with-the-craftswoman-behind-old-fashioned-standards/"/>
    <hyperlink ref="A4" r:id="rId3" display="https://www.businessoffashion.com/articles/education/stressed-and-depressed-a-mental-health-guide-for-fashion-students?utm_campaign=d1dad12610-fashion-s-mental-health-problem&amp;utm_medium=email&amp;utm_source=Subscribers&amp;utm_term=0_d2191372b3-d1dad12610-420857781"/>
    <hyperlink ref="A5" r:id="rId4" display="http://digital.films.com/p_Search.aspx?rd=a&amp;q=%22Levi%20Strauss%22&amp;mp=AnyWord&amp;cTitle=Birthday%3a%20Levi%20Strauss%2c%201829&amp;cDate=2_26"/>
    <hyperlink ref="A6" r:id="rId5" display="https://www.apparel.ca/cgi/page.cgi?_id=65&amp;evt=509"/>
    <hyperlink ref="A7" r:id="rId6" display="https://vancouver.ca/parks-recreation-culture/utility-wrap-artist-call.aspx?platform=hootsuite"/>
    <hyperlink ref="A8" r:id="rId7" display="https://www.instagram.com/vccfashion/"/>
    <hyperlink ref="A9" r:id="rId8" display="https://scoutmagazine.ca/2019/03/14/on-prairie-values-following-your-gut-with-the-craftswoman-behind-old-fashioned-standards/?platform=hootsuite"/>
    <hyperlink ref="A10" r:id="rId9" display="https://twitter.com/VCCfashion/status/1121813890910830592"/>
    <hyperlink ref="A11" r:id="rId10" display="https://www.smoc.ca/events?platform=hootsuite"/>
    <hyperlink ref="C2" r:id="rId11" display="https://www.vcc.ca/about/college-information/news/article/immigrant-women-find-sewmates-in-new-vcc-business-program.html?platform=hootsuite"/>
    <hyperlink ref="C3" r:id="rId12" display="https://www.oliobymarilyn.com/2019/04/vancouver-fashion-week-fw19-vancouver.html?fbclid=IwAR2cc2hBzHSfRZEw0pXkEhRoUNqYddWB1HYX7ep8uKyzWB5mdKdVjV_13t0"/>
    <hyperlink ref="C4" r:id="rId13" display="https://vancouver.ca/parks-recreation-culture/open-call-for-artist-initiated-projects.aspx"/>
    <hyperlink ref="C5" r:id="rId14" display="https://www.smoc.ca/events?platform=hootsuite"/>
    <hyperlink ref="C6" r:id="rId15" display="https://scoutmagazine.ca/2019/03/14/on-prairie-values-following-your-gut-with-the-craftswoman-behind-old-fashioned-standards/?platform=hootsuite"/>
    <hyperlink ref="C7" r:id="rId16" display="https://www.instagram.com/vccfashion/"/>
    <hyperlink ref="C8" r:id="rId17" display="https://vancouver.ca/parks-recreation-culture/utility-wrap-artist-call.aspx?platform=hootsuite"/>
    <hyperlink ref="C9" r:id="rId18" display="https://www.apparel.ca/cgi/page.cgi?_id=65&amp;evt=509"/>
    <hyperlink ref="C10" r:id="rId19" display="http://digital.films.com/p_Search.aspx?rd=a&amp;q=%22Levi%20Strauss%22&amp;mp=AnyWord&amp;cTitle=Birthday%3a%20Levi%20Strauss%2c%201829&amp;cDate=2_26"/>
    <hyperlink ref="C11" r:id="rId20" display="https://www.businessoffashion.com/articles/education/stressed-and-depressed-a-mental-health-guide-for-fashion-students?utm_campaign=d1dad12610-fashion-s-mental-health-problem&amp;utm_medium=email&amp;utm_source=Subscribers&amp;utm_term=0_d2191372b3-d1dad12610-420857781"/>
    <hyperlink ref="E2" r:id="rId21" display="https://www.vcc.ca/about/college-information/news/article/good-luck-to-vccs-skills-canada-bc-2019-competitors.html"/>
    <hyperlink ref="E3" r:id="rId22" display="https://twitter.com/VCCfashion/status/1121813890910830592"/>
    <hyperlink ref="E4" r:id="rId23" display="https://scoutmagazine.ca/2019/03/14/on-prairie-values-following-your-gut-with-the-craftswoman-behind-old-fashioned-standards/"/>
  </hyperlinks>
  <printOptions/>
  <pageMargins left="0.7" right="0.7" top="0.75" bottom="0.75" header="0.3" footer="0.3"/>
  <pageSetup orientation="portrait" paperSize="9"/>
  <tableParts>
    <tablePart r:id="rId26"/>
    <tablePart r:id="rId30"/>
    <tablePart r:id="rId31"/>
    <tablePart r:id="rId29"/>
    <tablePart r:id="rId25"/>
    <tablePart r:id="rId24"/>
    <tablePart r:id="rId27"/>
    <tablePart r:id="rId28"/>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2019-05-15T06:42:19Z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