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<sst xmlns="http://schemas.openxmlformats.org/spreadsheetml/2006/main" count="3939" uniqueCount="867">
  <si>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</si>
  <si>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</si>
  <si>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</si>
  <si>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</si>
  <si>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</si>
  <si>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</si>
  <si>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</si>
  <si>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</si>
  <si>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</si>
  <si>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</si>
  <si>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</si>
  <si>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</si>
  <si>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</si>
  <si>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</si>
  <si>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</si>
  <si>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</si>
  <si>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</si>
  <si>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</si>
  <si>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</si>
  <si>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</si>
  <si>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</si>
  <si>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</si>
  <si>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</si>
  <si>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</si>
  <si>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</si>
  <si>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</si>
  <si>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</si>
  <si>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</si>
  <si>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</si>
  <si>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</si>
  <si>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</si>
  <si>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</si>
  <si>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</si>
  <si>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</si>
  <si>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</si>
  <si>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</si>
  <si>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</si>
  <si>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</si>
  <si>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</si>
  <si>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</si>
  <si>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</si>
  <si>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</si>
  <si>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</si>
  <si>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</si>
  <si>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</si>
  <si>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</si>
  <si>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</si>
  <si>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</si>
  <si>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</si>
  <si>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</si>
  <si>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</si>
  <si>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</si>
  <si>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</si>
  <si>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</si>
  <si>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</si>
  <si>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</si>
  <si>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</si>
  <si>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</si>
  <si>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</si>
  <si>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</si>
  <si>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</si>
  <si>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</si>
  <si>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</si>
  <si>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</si>
  <si>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</si>
  <si>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</si>
  <si>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</si>
  <si>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</si>
  <si>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</si>
  <si>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</si>
  <si>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</si>
  <si>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</si>
  <si>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</si>
  <si>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</si>
  <si>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</si>
  <si>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</si>
  <si>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</si>
  <si>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</si>
  <si>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</si>
  <si>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</si>
  <si>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</si>
  <si>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</si>
  <si>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</si>
  <si>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</si>
  <si>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</si>
  <si>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</si>
  <si>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</si>
  <si>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</si>
  <si>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</si>
  <si>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</si>
  <si>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</si>
  <si>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</si>
  <si>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</si>
  <si>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</si>
  <si>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</si>
  <si>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</si>
  <si>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</si>
  <si>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</si>
  <si>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</si>
  <si>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</si>
  <si>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</si>
  <si>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</si>
  <si>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</si>
  <si>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</si>
  <si>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</si>
  <si>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</si>
  <si>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</si>
  <si>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</si>
  <si>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</si>
  <si>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</si>
  <si>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</si>
  <si>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</si>
  <si>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</si>
  <si>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</si>
  <si>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</si>
  <si>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</si>
  <si>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</si>
  <si>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</si>
  <si>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</si>
  <si>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</si>
  <si>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</si>
  <si>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</si>
  <si>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</si>
  <si>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</si>
  <si>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</si>
  <si>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</si>
  <si>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</si>
  <si>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</si>
  <si>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</si>
  <si>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</si>
  <si>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</si>
  <si>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</si>
  <si>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</si>
  <si>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</si>
  <si>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</si>
  <si>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</si>
  <si>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</si>
  <si>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</si>
  <si>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</si>
  <si>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</si>
  <si>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</si>
  <si>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</si>
  <si>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</si>
  <si>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</si>
  <si>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</si>
  <si>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</si>
  <si>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</si>
  <si>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</si>
  <si>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</si>
  <si>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</si>
  <si>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</si>
  <si>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</si>
  <si>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</si>
  <si>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</si>
  <si>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</si>
  <si>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</si>
  <si>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</si>
  <si>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</si>
  <si>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</si>
  <si>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</si>
  <si>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</si>
  <si>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</si>
  <si>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</si>
  <si>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</si>
  <si>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</si>
  <si>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</si>
  <si>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</si>
  <si>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</si>
  <si>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</si>
  <si>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</si>
  <si>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</si>
  <si>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</si>
  <si>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</si>
  <si>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</si>
  <si>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</si>
  <si>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</si>
  <si>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</si>
  <si>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</si>
  <si>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</si>
  <si>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</si>
  <si>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</si>
  <si>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</si>
  <si>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</si>
  <si>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</si>
  <si>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</si>
  <si>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</si>
  <si>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</si>
  <si>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</si>
  <si>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</si>
  <si>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</si>
  <si>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</si>
  <si>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</si>
  <si>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</si>
  <si>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</si>
  <si>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</si>
  <si>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</si>
  <si>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</si>
  <si>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</si>
  <si>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</si>
  <si>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</si>
  <si>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</si>
  <si>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</si>
  <si>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</si>
  <si>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</si>
  <si>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</si>
  <si>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</si>
  <si>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</si>
  <si>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</si>
  <si>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</si>
  <si>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</si>
  <si>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</si>
  <si>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</si>
  <si>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sowmiharsha</t>
  </si>
  <si>
    <t>rvravindran</t>
  </si>
  <si>
    <t>arunkumarsk12</t>
  </si>
  <si>
    <t>imsathishraina3</t>
  </si>
  <si>
    <t>rastogi3sapna</t>
  </si>
  <si>
    <t>sushilk32500244</t>
  </si>
  <si>
    <t>ashwin_jaddu</t>
  </si>
  <si>
    <t>raina_silambu</t>
  </si>
  <si>
    <t>shwetaraina1427</t>
  </si>
  <si>
    <t>pavanraina9</t>
  </si>
  <si>
    <t>nilyadutt</t>
  </si>
  <si>
    <t>_priyankacraina</t>
  </si>
  <si>
    <t>kksamy321</t>
  </si>
  <si>
    <t>gayathri170</t>
  </si>
  <si>
    <t>kadarlapradeep</t>
  </si>
  <si>
    <t>naveen16773677</t>
  </si>
  <si>
    <t>grfcare</t>
  </si>
  <si>
    <t>183chaitanya</t>
  </si>
  <si>
    <t>dr_samirparikh</t>
  </si>
  <si>
    <t>mimansasingh</t>
  </si>
  <si>
    <t>jasrita_d</t>
  </si>
  <si>
    <t>fortis_hospital</t>
  </si>
  <si>
    <t>keshavoncopsych</t>
  </si>
  <si>
    <t>Mentions</t>
  </si>
  <si>
    <t>RT @grfCare: Women #OnTheOtherSide form a vulnerable lot &amp;amp; prison puts them at a greater risk of contracting  reproductive infections becau…</t>
  </si>
  <si>
    <t>RT @grfCare: As per facts, Indian prisons lack proper sanitation, which is one of the primary causes why incarcerated women often suffer fr…</t>
  </si>
  <si>
    <t>RT @grfCare: With our #everymother workshop, we are hoping to equip incarcerated women with knowledge so that they're able to comprehend va…</t>
  </si>
  <si>
    <t>RT @grfCare: Women living behind the bars are confined in spaces that expose them to greater mental &amp;amp; physical health challenges. To help w…</t>
  </si>
  <si>
    <t>RT @grfCare: Incarcerated women live in spaces that are cramped. This alone makes it inhabitable. Making it worse are familial &amp;amp; societal i…</t>
  </si>
  <si>
    <t>RT @grfCare: Our #EveryMother workshop, to be presented by Dr. Nivedita Raizada, will partly focus on making incarcerated women aware of th…</t>
  </si>
  <si>
    <t>RT @grfCare: Our #EveryMother workshop, to be presented by Dr. Keshav Sharma, will focus on making incarcerated women aware of the mental h…</t>
  </si>
  <si>
    <t>RT @mimansasingh: A phenomenal initiative to ensure #mental health care and support for #EveryMother  @keshavoncopsych @fortis_hospital #mi…</t>
  </si>
  <si>
    <t>Women #OnTheOtherSide form a vulnerable lot &amp;amp; prison puts them at a greater risk of contracting  reproductive infections because of its unhygeinic environment. Our #everymother workshop will focus on making incarcerated women aware of reproductive health &amp;amp; mental well-being. https://t.co/xUI175RJ1l</t>
  </si>
  <si>
    <t>As per facts, Indian prisons lack proper sanitation, which is one of the primary causes why incarcerated women often suffer from communicable diseases. #EveryMother workshop aims to address these gaps better, assist women with knowledge on reproductive health &amp;amp; mental health. https://t.co/Lqp5aVSTuL</t>
  </si>
  <si>
    <t>With our #everymother workshop, we are hoping to equip incarcerated women with knowledge so that they're able to comprehend varied complexities that may occur during the prenatal &amp;amp; postnatal phase of pregnancy, and beyond, resulting in healthy mothers &amp;amp; children. https://t.co/nYPwYhAvDQ</t>
  </si>
  <si>
    <t>Incarcerated women live in spaces that are cramped. This alone makes it inhabitable. Making it worse are familial &amp;amp; societal insecurities that arise out of little to no communication with the outside world. Our #everymother workshop aims to address these mental health challenges https://t.co/nratpnNgFc</t>
  </si>
  <si>
    <t>Women living behind the bars are confined in spaces that expose them to greater mental &amp;amp; physical health challenges. To help women tackle health issues better, GRF is holding its #EveryMother workshop at Karnal Jail,  Haryana on April 12, Friday.
#maternalhealth #WomensHealth https://t.co/1dvH6B4QVC</t>
  </si>
  <si>
    <t>Our #EveryMother workshop, to be presented by Dr. Nivedita Raizada, will partly focus on making incarcerated women aware of the varied reproductive health challenges one may face while living at a correctional facility.
#womeninprison #prisonhealth #maternalhealth #HIV #sti https://t.co/r6VjxjSZxO</t>
  </si>
  <si>
    <t>Our #EveryMother workshop, to be presented by Dr. Keshav Sharma, will focus on making incarcerated women aware of the mental health challenges one may face. Crammed spaces, little to no communication with outside world, future relationships, make them a vulnerable lot. https://t.co/T2qJSEoacT</t>
  </si>
  <si>
    <t>A phenomenal initiative to ensure #mental health care and support for #EveryMother  @keshavoncopsych @fortis_hospital #mindspace #MentalHealthMatters #MentalHealthAwareness https://t.co/hLVLOtu4FI</t>
  </si>
  <si>
    <t>https://twitter.com/grfcare/status/1116386943108046848</t>
  </si>
  <si>
    <t>twitter.com</t>
  </si>
  <si>
    <t>ontheotherside</t>
  </si>
  <si>
    <t>everymother</t>
  </si>
  <si>
    <t>mental everymother</t>
  </si>
  <si>
    <t>ontheotherside everymother</t>
  </si>
  <si>
    <t>everymother maternalhealth womenshealth</t>
  </si>
  <si>
    <t>everymother womeninprison prisonhealth maternalhealth hiv sti</t>
  </si>
  <si>
    <t>mental everymother mindspace mentalhealthmatters mentalhealthawareness</t>
  </si>
  <si>
    <t>https://pbs.twimg.com/media/D3xHB4jW4AEGST2.jpg</t>
  </si>
  <si>
    <t>https://pbs.twimg.com/media/D3yiAb6WkAE6kTV.jpg</t>
  </si>
  <si>
    <t>https://pbs.twimg.com/media/D3zPe57XoAIOl5s.jpg</t>
  </si>
  <si>
    <t>https://pbs.twimg.com/media/D33WmboWsAAsYiY.jpg</t>
  </si>
  <si>
    <t>https://pbs.twimg.com/media/D34HVS8WwAIS4OI.jpg</t>
  </si>
  <si>
    <t>https://pbs.twimg.com/media/D34ex1sXkAAaJHg.jpg</t>
  </si>
  <si>
    <t>https://pbs.twimg.com/media/D34z_I1X4AANOu0.jpg</t>
  </si>
  <si>
    <t>http://pbs.twimg.com/profile_images/1113111489232035840/GKErEbLX_normal.jpg</t>
  </si>
  <si>
    <t>http://pbs.twimg.com/profile_images/1105780619378749442/McZQMc2U_normal.jpg</t>
  </si>
  <si>
    <t>http://pbs.twimg.com/profile_images/1087318719435440128/KTyeRGik_normal.jpg</t>
  </si>
  <si>
    <t>http://pbs.twimg.com/profile_images/1109727230094008320/fM2axag__normal.jpg</t>
  </si>
  <si>
    <t>http://pbs.twimg.com/profile_images/981190875949731843/1nSIABEe_normal.jpg</t>
  </si>
  <si>
    <t>http://pbs.twimg.com/profile_images/1109481578638368769/-vQpkeme_normal.jpg</t>
  </si>
  <si>
    <t>http://pbs.twimg.com/profile_images/1109961115604140032/qXhimFb6_normal.jpg</t>
  </si>
  <si>
    <t>http://pbs.twimg.com/profile_images/943429614860353536/Ef1Px6T5_normal.jpg</t>
  </si>
  <si>
    <t>http://pbs.twimg.com/profile_images/1116968786748301312/z4LKJRen_normal.jpg</t>
  </si>
  <si>
    <t>http://pbs.twimg.com/profile_images/1106068329335308289/0TudHTWV_normal.jpg</t>
  </si>
  <si>
    <t>http://pbs.twimg.com/profile_images/1085938180262629376/LJ2nHjOi_normal.jpg</t>
  </si>
  <si>
    <t>http://pbs.twimg.com/profile_images/1106768113792700417/Ccb-gbNZ_normal.jpg</t>
  </si>
  <si>
    <t>http://pbs.twimg.com/profile_images/1104571184249679874/5Im-_pLH_normal.jpg</t>
  </si>
  <si>
    <t>http://pbs.twimg.com/profile_images/1067601018253266944/9d8yiIIn_normal.jpg</t>
  </si>
  <si>
    <t>http://pbs.twimg.com/profile_images/1080293287968235521/XsFKhacX_normal.jpg</t>
  </si>
  <si>
    <t>http://pbs.twimg.com/profile_images/1036940102499328000/u9v4NrbE_normal.jpg</t>
  </si>
  <si>
    <t>http://pbs.twimg.com/profile_images/750965175650390016/WdLb6JgN_normal.jpg</t>
  </si>
  <si>
    <t>http://pbs.twimg.com/profile_images/857447341434978304/U2yZnwH-_normal.jpg</t>
  </si>
  <si>
    <t>http://pbs.twimg.com/profile_images/1060756761290915841/34PffKFw_normal.jpg</t>
  </si>
  <si>
    <t>http://pbs.twimg.com/profile_images/623338527510519808/PfrgGaMm_normal.jpg</t>
  </si>
  <si>
    <t>https://twitter.com/#!/sowmiharsha/status/1115958730514882560</t>
  </si>
  <si>
    <t>https://twitter.com/#!/rvravindran/status/1115967732996919298</t>
  </si>
  <si>
    <t>https://twitter.com/#!/arunkumarsk12/status/1115975023703932929</t>
  </si>
  <si>
    <t>https://twitter.com/#!/imsathishraina3/status/1115975810790203392</t>
  </si>
  <si>
    <t>https://twitter.com/#!/rastogi3sapna/status/1116020595026681856</t>
  </si>
  <si>
    <t>https://twitter.com/#!/sushilk32500244/status/1116086988271054849</t>
  </si>
  <si>
    <t>https://twitter.com/#!/sushilk32500244/status/1116088617955282944</t>
  </si>
  <si>
    <t>https://twitter.com/#!/sushilk32500244/status/1116089078133346304</t>
  </si>
  <si>
    <t>https://twitter.com/#!/ashwin_jaddu/status/1116301536890511360</t>
  </si>
  <si>
    <t>https://twitter.com/#!/raina_silambu/status/1115995032417234944</t>
  </si>
  <si>
    <t>https://twitter.com/#!/raina_silambu/status/1116338184781058048</t>
  </si>
  <si>
    <t>https://twitter.com/#!/shwetaraina1427/status/1115853099523018754</t>
  </si>
  <si>
    <t>https://twitter.com/#!/shwetaraina1427/status/1115964739773796354</t>
  </si>
  <si>
    <t>https://twitter.com/#!/shwetaraina1427/status/1116003053990080512</t>
  </si>
  <si>
    <t>https://twitter.com/#!/shwetaraina1427/status/1116285350349922304</t>
  </si>
  <si>
    <t>https://twitter.com/#!/shwetaraina1427/status/1116346731644370944</t>
  </si>
  <si>
    <t>https://twitter.com/#!/shwetaraina1427/status/1116363831922479104</t>
  </si>
  <si>
    <t>https://twitter.com/#!/shwetaraina1427/status/1116392027535503360</t>
  </si>
  <si>
    <t>https://twitter.com/#!/pavanraina9/status/1115977081723215872</t>
  </si>
  <si>
    <t>https://twitter.com/#!/pavanraina9/status/1115977419280855041</t>
  </si>
  <si>
    <t>https://twitter.com/#!/pavanraina9/status/1116401219705008128</t>
  </si>
  <si>
    <t>https://twitter.com/#!/pavanraina9/status/1116401484239753216</t>
  </si>
  <si>
    <t>https://twitter.com/#!/pavanraina9/status/1116403063550435328</t>
  </si>
  <si>
    <t>https://twitter.com/#!/pavanraina9/status/1116404222679867393</t>
  </si>
  <si>
    <t>https://twitter.com/#!/pavanraina9/status/1116404357782630400</t>
  </si>
  <si>
    <t>https://twitter.com/#!/nilyadutt/status/1116535634854699009</t>
  </si>
  <si>
    <t>https://twitter.com/#!/_priyankacraina/status/1116541393197944832</t>
  </si>
  <si>
    <t>https://twitter.com/#!/kksamy321/status/1116554295963344896</t>
  </si>
  <si>
    <t>https://twitter.com/#!/gayathri170/status/1115875030725013506</t>
  </si>
  <si>
    <t>https://twitter.com/#!/gayathri170/status/1116010195249799169</t>
  </si>
  <si>
    <t>https://twitter.com/#!/gayathri170/status/1116010254968348673</t>
  </si>
  <si>
    <t>https://twitter.com/#!/gayathri170/status/1116351495367053312</t>
  </si>
  <si>
    <t>https://twitter.com/#!/gayathri170/status/1116351655119704064</t>
  </si>
  <si>
    <t>https://twitter.com/#!/gayathri170/status/1116380348353400833</t>
  </si>
  <si>
    <t>https://twitter.com/#!/gayathri170/status/1116559345225854977</t>
  </si>
  <si>
    <t>https://twitter.com/#!/kadarlapradeep/status/1116571587073806338</t>
  </si>
  <si>
    <t>https://twitter.com/#!/naveen16773677/status/1116629923957841922</t>
  </si>
  <si>
    <t>https://twitter.com/#!/grfcare/status/1115844927521472513</t>
  </si>
  <si>
    <t>https://twitter.com/#!/grfcare/status/1115944958874279936</t>
  </si>
  <si>
    <t>https://twitter.com/#!/grfcare/status/1115994959138697217</t>
  </si>
  <si>
    <t>https://twitter.com/#!/grfcare/status/1116284261127073792</t>
  </si>
  <si>
    <t>https://twitter.com/#!/grfcare/status/1116337839543861251</t>
  </si>
  <si>
    <t>https://twitter.com/#!/grfcare/status/1116363623692144640</t>
  </si>
  <si>
    <t>https://twitter.com/#!/grfcare/status/1116386943108046848</t>
  </si>
  <si>
    <t>https://twitter.com/#!/183chaitanya/status/1116694051909038087</t>
  </si>
  <si>
    <t>https://twitter.com/#!/dr_samirparikh/status/1116741815082811393</t>
  </si>
  <si>
    <t>https://twitter.com/#!/mimansasingh/status/1116527458935816193</t>
  </si>
  <si>
    <t>https://twitter.com/#!/jasrita_d/status/1116880901261201415</t>
  </si>
  <si>
    <t>1115958730514882560</t>
  </si>
  <si>
    <t>1115967732996919298</t>
  </si>
  <si>
    <t>1115975023703932929</t>
  </si>
  <si>
    <t>1115975810790203392</t>
  </si>
  <si>
    <t>1116020595026681856</t>
  </si>
  <si>
    <t>1116086988271054849</t>
  </si>
  <si>
    <t>1116088617955282944</t>
  </si>
  <si>
    <t>1116089078133346304</t>
  </si>
  <si>
    <t>1116301536890511360</t>
  </si>
  <si>
    <t>1115995032417234944</t>
  </si>
  <si>
    <t>1116338184781058048</t>
  </si>
  <si>
    <t>1115853099523018754</t>
  </si>
  <si>
    <t>1115964739773796354</t>
  </si>
  <si>
    <t>1116003053990080512</t>
  </si>
  <si>
    <t>1116285350349922304</t>
  </si>
  <si>
    <t>1116346731644370944</t>
  </si>
  <si>
    <t>1116363831922479104</t>
  </si>
  <si>
    <t>1116392027535503360</t>
  </si>
  <si>
    <t>1115977081723215872</t>
  </si>
  <si>
    <t>1115977419280855041</t>
  </si>
  <si>
    <t>1116401219705008128</t>
  </si>
  <si>
    <t>1116401484239753216</t>
  </si>
  <si>
    <t>1116403063550435328</t>
  </si>
  <si>
    <t>1116404222679867393</t>
  </si>
  <si>
    <t>1116404357782630400</t>
  </si>
  <si>
    <t>1116535634854699009</t>
  </si>
  <si>
    <t>1116541393197944832</t>
  </si>
  <si>
    <t>1116554295963344896</t>
  </si>
  <si>
    <t>1115875030725013506</t>
  </si>
  <si>
    <t>1116010195249799169</t>
  </si>
  <si>
    <t>1116010254968348673</t>
  </si>
  <si>
    <t>1116351495367053312</t>
  </si>
  <si>
    <t>1116351655119704064</t>
  </si>
  <si>
    <t>1116380348353400833</t>
  </si>
  <si>
    <t>1116559345225854977</t>
  </si>
  <si>
    <t>1116571587073806338</t>
  </si>
  <si>
    <t>1116629923957841922</t>
  </si>
  <si>
    <t>1115844927521472513</t>
  </si>
  <si>
    <t>1115944958874279936</t>
  </si>
  <si>
    <t>1115994959138697217</t>
  </si>
  <si>
    <t>1116284261127073792</t>
  </si>
  <si>
    <t>1116337839543861251</t>
  </si>
  <si>
    <t>1116363623692144640</t>
  </si>
  <si>
    <t>1116386943108046848</t>
  </si>
  <si>
    <t>1116694051909038087</t>
  </si>
  <si>
    <t>1116741815082811393</t>
  </si>
  <si>
    <t>1116527458935816193</t>
  </si>
  <si>
    <t>1116880901261201415</t>
  </si>
  <si>
    <t/>
  </si>
  <si>
    <t>en</t>
  </si>
  <si>
    <t>Twitter for Android</t>
  </si>
  <si>
    <t>Twitter Web App</t>
  </si>
  <si>
    <t>Twitter Web Client</t>
  </si>
  <si>
    <t>Twitter for iPhone</t>
  </si>
  <si>
    <t>76.84252,28.397657 
77.347652,28.397657 
77.347652,28.879322 
76.84252,28.879322</t>
  </si>
  <si>
    <t>76.67692,29.440689 
77.221927,29.440689 
77.221927,29.99079 
76.67692,29.99079</t>
  </si>
  <si>
    <t>India</t>
  </si>
  <si>
    <t>IN</t>
  </si>
  <si>
    <t>New Delhi, India</t>
  </si>
  <si>
    <t>karnal, India</t>
  </si>
  <si>
    <t>317fcc4b21a604d5</t>
  </si>
  <si>
    <t>302f76e434cea268</t>
  </si>
  <si>
    <t>New Delhi</t>
  </si>
  <si>
    <t>karnal</t>
  </si>
  <si>
    <t>city</t>
  </si>
  <si>
    <t>https://api.twitter.com/1.1/geo/id/317fcc4b21a604d5.json</t>
  </si>
  <si>
    <t>https://api.twitter.com/1.1/geo/id/302f76e434cea268.json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</si>
  <si>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</si>
  <si>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</si>
  <si>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</si>
  <si>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</si>
  <si>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</si>
  <si>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</si>
  <si>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</si>
  <si>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</si>
  <si>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</si>
  <si>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</si>
  <si>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</si>
  <si>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</si>
  <si>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</si>
  <si>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</si>
  <si>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</si>
  <si>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</si>
  <si>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</si>
  <si>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</si>
  <si>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</si>
  <si>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</si>
  <si>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</si>
  <si>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Sowmiharsha</t>
  </si>
  <si>
    <t>Gracia Raina Foundation</t>
  </si>
  <si>
    <t>RavindranRv3_xD83C__xDDEE__xD83C__xDDF3_</t>
  </si>
  <si>
    <t>Arun Kumar</t>
  </si>
  <si>
    <t>ImSathish RAINA (தளபதி)</t>
  </si>
  <si>
    <t>Rastogi SAPNA RAINA ❤❤❤❤❤</t>
  </si>
  <si>
    <t>Sushil Kumar Singh</t>
  </si>
  <si>
    <t>natrinarku iniyan_xD83D__xDE08_</t>
  </si>
  <si>
    <t>Raina Silambu</t>
  </si>
  <si>
    <t>Shweta Raina  _xD83D__xDC70__xD83D__xDC9A_</t>
  </si>
  <si>
    <t>_xD83D__xDC98_ Er. Chhota Raina _xD83D__xDC98_</t>
  </si>
  <si>
    <t>Nilya Dutt</t>
  </si>
  <si>
    <t>Fortis Healthcare</t>
  </si>
  <si>
    <t>Keshav Sharma</t>
  </si>
  <si>
    <t>mimansa singh</t>
  </si>
  <si>
    <t>Priyanka C Raina</t>
  </si>
  <si>
    <t>kksamy kathir</t>
  </si>
  <si>
    <t>Gayathri❤Raina</t>
  </si>
  <si>
    <t>Pradeep Kadarla</t>
  </si>
  <si>
    <t>Naveen</t>
  </si>
  <si>
    <t>Chaitumahi</t>
  </si>
  <si>
    <t>Dr. Samir Parikh</t>
  </si>
  <si>
    <t>Jasrita</t>
  </si>
  <si>
    <t>We empower women, in &amp; on the cusp of their reproductive phase, with tools &amp; awareness that enables them to make informed choices about their health. #SDG3</t>
  </si>
  <si>
    <t>DIE HaRd FaN oF SuriYa,RainA
#JesusChrist
#Thoothukudi
#Sis_lub_xD83D__xDE18_
#Single_xD83C__xDF7A_ #அன்பாவேஇருப்போம்.</t>
  </si>
  <si>
    <t>Ronaldo✌️</t>
  </si>
  <si>
    <t>தமிழன் _xD83D__xDD25__xD83D__xDD25__xD83D__xDD25_
Devotee of THALAIVAR @imraina...
Annan THALAPATHY @actorvijay Veriyan...
Lover of @mskajalaggarwal...</t>
  </si>
  <si>
    <t>_xD83D__xDC49_dikhti hu cute ,rhti hu mute,SB khte h u have so much attitude._xD83D__xDC48_fan of #sureshraina ❤❤_xD83D__xDE18_met raina.11/10/12.My #Champ also follow me_xD83D__xDC47_☺music lover_xD83C__xDFA7__xD83D__xDE18_</t>
  </si>
  <si>
    <t>nallavangaluku nallavan_xD83D__xDE0A_♥️</t>
  </si>
  <si>
    <t>Die hard fan of  _xD83C__xDDEE__xD83C__xDDF3_ Suresh Raina _xD83C__xDDEE__xD83C__xDDF3_</t>
  </si>
  <si>
    <t>Die hard fan of SURESH RAINA_xD83D__xDC9C__xD83D__xDE0D_ ...... the last wish of my life is to meet suresh raina once ...._xD83D__xDE18__xD83D__xDE18__xD83D__xDE18__xD83D__xDE18__xD83D__xDE18_</t>
  </si>
  <si>
    <t>@Imraina love u my champp   , enjoy cricket and thank God for whatever he has given me. Love You #Raina  . @IrfanPathan replied me on 22/12/2016 .</t>
  </si>
  <si>
    <t>Counselling Psychologist, Department of Mental Health and Behavioural Sciences, Fortis Healthcare</t>
  </si>
  <si>
    <t>Leading Super-Specialty Tertiary Care Hospitals.</t>
  </si>
  <si>
    <t>Psycho Oncologist at Department of Mental Health and Behavioural Sciences@ Fortishealthcare</t>
  </si>
  <si>
    <t>Clinical Psychologist and Leads- Clinical Psychology and School Mental Health Program, Mental Health And Behavioural Sciences, Fortis Healthcare</t>
  </si>
  <si>
    <t>Co-founder - @grfCare, #AdolescentHealth | #ReproductiveHealth | #MaternalHealth | #SDG</t>
  </si>
  <si>
    <t>Marketing Executive @ German remedies
      From Usilampatti,Madurai</t>
  </si>
  <si>
    <t>Met Raina at VIT❤❤on 2/2/17 and gotta Autograph_xD83D__xDE0D__xD83D__xDE0D_ on 3/9/17.Got many likes from Great soul @imRaina and He follows me_xD83D__xDC83__xD83D__xDC83_Fan of vijay_xD83D__xDE0D_Fan of Bollywood films</t>
  </si>
  <si>
    <t>From India_xD83C__xDDEE__xD83C__xDDF3_...watch tennis a lot especially for FEDERER, Djokovic.. Fan of cricket,support for Hardik pandya and Maxwell</t>
  </si>
  <si>
    <t>❣️❣️_xD83C__xDFCF_Msdian Forever_xD83C__xDFCF__xD83D__xDC9F_❣️❣️
_xD83D__xDE18__xD83D__xDE18_#தமிழன்_xD83D__xDE18__xD83D__xDE18_
_xD83D__xDD25__xD83D__xDD25_#Proud to be an INDIAN_xD83D__xDD25__xD83D__xDD25_</t>
  </si>
  <si>
    <t>_xD83C__xDDEE__xD83C__xDDF3__xD83C__xDDEE__xD83C__xDDF3__xD83C__xDDEE__xD83C__xDDF3_Indian _xD83C__xDDEE__xD83C__xDDF3__xD83C__xDDEE__xD83C__xDDF3__xD83C__xDDEE__xD83C__xDDF3_</t>
  </si>
  <si>
    <t>Psychiatrist, Speaker, Author, Mentor.
                    Director-Fortis National Mental Health Program.
Fortis Healthcare.</t>
  </si>
  <si>
    <t>Thoothukudi</t>
  </si>
  <si>
    <t>Madurai</t>
  </si>
  <si>
    <t>Tirunelveli,Tamil Nadu,India</t>
  </si>
  <si>
    <t xml:space="preserve"> India</t>
  </si>
  <si>
    <t>ambur</t>
  </si>
  <si>
    <t>Chennai, India</t>
  </si>
  <si>
    <t>Raina's heart _xD83D__xDC93_</t>
  </si>
  <si>
    <t>Atlanta, GA</t>
  </si>
  <si>
    <t>India _xD83C__xDDEE__xD83C__xDDF3_, Netherlands _xD83C__xDDF3__xD83C__xDDF1_</t>
  </si>
  <si>
    <t>Tirunelveli, India</t>
  </si>
  <si>
    <t>Fort Tondiarpet, India</t>
  </si>
  <si>
    <t>https://t.co/lX3TGvZnYX</t>
  </si>
  <si>
    <t>https://t.co/xrrLLqZCNW</t>
  </si>
  <si>
    <t>https://t.co/3bhlV7zQqJ</t>
  </si>
  <si>
    <t>http://t.co/VbPXstYJxn</t>
  </si>
  <si>
    <t>https://pbs.twimg.com/profile_banners/1111451065143091201/1554221471</t>
  </si>
  <si>
    <t>https://pbs.twimg.com/profile_banners/854569465354350593/1551412950</t>
  </si>
  <si>
    <t>https://pbs.twimg.com/profile_banners/948092155964227584/1552572933</t>
  </si>
  <si>
    <t>https://pbs.twimg.com/profile_banners/882903795067256833/1510062701</t>
  </si>
  <si>
    <t>https://pbs.twimg.com/profile_banners/986654010215223296/1553413910</t>
  </si>
  <si>
    <t>https://pbs.twimg.com/profile_banners/917956110199508992/1535951656</t>
  </si>
  <si>
    <t>https://pbs.twimg.com/profile_banners/1055828253816975361/1553356026</t>
  </si>
  <si>
    <t>https://pbs.twimg.com/profile_banners/2437102124/1553470366</t>
  </si>
  <si>
    <t>https://pbs.twimg.com/profile_banners/806013194829328384/1498659460</t>
  </si>
  <si>
    <t>https://pbs.twimg.com/profile_banners/901292260112842752/1554746042</t>
  </si>
  <si>
    <t>https://pbs.twimg.com/profile_banners/775515711338754048/1542986105</t>
  </si>
  <si>
    <t>https://pbs.twimg.com/profile_banners/39211877/1554716004</t>
  </si>
  <si>
    <t>https://pbs.twimg.com/profile_banners/913649943725801478/1546705886</t>
  </si>
  <si>
    <t>https://pbs.twimg.com/profile_banners/3484109354/1511151606</t>
  </si>
  <si>
    <t>https://pbs.twimg.com/profile_banners/772792184441491456/1475204472</t>
  </si>
  <si>
    <t>https://pbs.twimg.com/profile_banners/828235893853081601/1521307291</t>
  </si>
  <si>
    <t>https://pbs.twimg.com/profile_banners/1020681260870479872/1551623430</t>
  </si>
  <si>
    <t>https://pbs.twimg.com/profile_banners/1014163321681920001/1536060759</t>
  </si>
  <si>
    <t>https://pbs.twimg.com/profile_banners/2901219228/1519568416</t>
  </si>
  <si>
    <t>http://abs.twimg.com/images/themes/theme1/bg.png</t>
  </si>
  <si>
    <t>http://abs.twimg.com/images/themes/theme6/bg.gif</t>
  </si>
  <si>
    <t>http://abs.twimg.com/images/themes/theme7/bg.gif</t>
  </si>
  <si>
    <t>http://pbs.twimg.com/profile_images/864060024858869760/OYszJJlg_normal.jpg</t>
  </si>
  <si>
    <t>http://pbs.twimg.com/profile_images/915098892609273861/jVB333eu_normal.jpg</t>
  </si>
  <si>
    <t>http://pbs.twimg.com/profile_images/1068542626138374144/wHnCwqgg_normal.jpg</t>
  </si>
  <si>
    <t>Open Twitter Page for This Person</t>
  </si>
  <si>
    <t>https://twitter.com/sowmiharsha</t>
  </si>
  <si>
    <t>https://twitter.com/grfcare</t>
  </si>
  <si>
    <t>https://twitter.com/rvravindran</t>
  </si>
  <si>
    <t>https://twitter.com/arunkumarsk12</t>
  </si>
  <si>
    <t>https://twitter.com/imsathishraina3</t>
  </si>
  <si>
    <t>https://twitter.com/rastogi3sapna</t>
  </si>
  <si>
    <t>https://twitter.com/sushilk32500244</t>
  </si>
  <si>
    <t>https://twitter.com/ashwin_jaddu</t>
  </si>
  <si>
    <t>https://twitter.com/raina_silambu</t>
  </si>
  <si>
    <t>https://twitter.com/shwetaraina1427</t>
  </si>
  <si>
    <t>https://twitter.com/pavanraina9</t>
  </si>
  <si>
    <t>https://twitter.com/nilyadutt</t>
  </si>
  <si>
    <t>https://twitter.com/fortis_hospital</t>
  </si>
  <si>
    <t>https://twitter.com/keshavoncopsych</t>
  </si>
  <si>
    <t>https://twitter.com/mimansasingh</t>
  </si>
  <si>
    <t>https://twitter.com/_priyankacraina</t>
  </si>
  <si>
    <t>https://twitter.com/kksamy321</t>
  </si>
  <si>
    <t>https://twitter.com/gayathri170</t>
  </si>
  <si>
    <t>https://twitter.com/kadarlapradeep</t>
  </si>
  <si>
    <t>https://twitter.com/naveen16773677</t>
  </si>
  <si>
    <t>https://twitter.com/183chaitanya</t>
  </si>
  <si>
    <t>https://twitter.com/dr_samirparikh</t>
  </si>
  <si>
    <t>https://twitter.com/jasrita_d</t>
  </si>
  <si>
    <t>sowmiharsha
RT @grfCare: Women #OnTheOtherSide
form a vulnerable lot &amp;amp; prison
puts them at a greater risk of
contracting reproductive infections
becau…</t>
  </si>
  <si>
    <t>grfcare
Our #EveryMother workshop, to be
presented by Dr. Keshav Sharma,
will focus on making incarcerated
women aware of the mental health
challenges one may face. Crammed
spaces, little to no communication
with outside world, future relationships,
make them a vulnerable lot. https://t.co/T2qJSEoacT</t>
  </si>
  <si>
    <t>rvravindran
RT @grfCare: As per facts, Indian
prisons lack proper sanitation,
which is one of the primary causes
why incarcerated women often suffer
fr…</t>
  </si>
  <si>
    <t>arunkumarsk12
RT @grfCare: As per facts, Indian
prisons lack proper sanitation,
which is one of the primary causes
why incarcerated women often suffer
fr…</t>
  </si>
  <si>
    <t>imsathishraina3
RT @grfCare: As per facts, Indian
prisons lack proper sanitation,
which is one of the primary causes
why incarcerated women often suffer
fr…</t>
  </si>
  <si>
    <t>rastogi3sapna
RT @grfCare: As per facts, Indian
prisons lack proper sanitation,
which is one of the primary causes
why incarcerated women often suffer
fr…</t>
  </si>
  <si>
    <t>sushilk32500244
RT @grfCare: Women #OnTheOtherSide
form a vulnerable lot &amp;amp; prison
puts them at a greater risk of
contracting reproductive infections
becau…</t>
  </si>
  <si>
    <t>ashwin_jaddu
RT @grfCare: As per facts, Indian
prisons lack proper sanitation,
which is one of the primary causes
why incarcerated women often suffer
fr…</t>
  </si>
  <si>
    <t>raina_silambu
RT @grfCare: Women living behind
the bars are confined in spaces
that expose them to greater mental
&amp;amp; physical health challenges.
To help w…</t>
  </si>
  <si>
    <t>shwetaraina1427
RT @grfCare: Our #EveryMother workshop,
to be presented by Dr. Keshav Sharma,
will focus on making incarcerated
women aware of the mental h…</t>
  </si>
  <si>
    <t>pavanraina9
RT @grfCare: Women living behind
the bars are confined in spaces
that expose them to greater mental
&amp;amp; physical health challenges.
To help w…</t>
  </si>
  <si>
    <t>nilyadutt
RT @mimansasingh: A phenomenal
initiative to ensure #mental health
care and support for #EveryMother
@keshavoncopsych @fortis_hospital
#mi…</t>
  </si>
  <si>
    <t xml:space="preserve">fortis_hospital
</t>
  </si>
  <si>
    <t xml:space="preserve">keshavoncopsych
</t>
  </si>
  <si>
    <t>mimansasingh
A phenomenal initiative to ensure
#mental health care and support
for #EveryMother @keshavoncopsych
@fortis_hospital #mindspace #MentalHealthMatters
#MentalHealthAwareness https://t.co/hLVLOtu4FI</t>
  </si>
  <si>
    <t>_priyankacraina
RT @grfCare: Women living behind
the bars are confined in spaces
that expose them to greater mental
&amp;amp; physical health challenges.
To help w…</t>
  </si>
  <si>
    <t>kksamy321
RT @grfCare: Women living behind
the bars are confined in spaces
that expose them to greater mental
&amp;amp; physical health challenges.
To help w…</t>
  </si>
  <si>
    <t>gayathri170
RT @grfCare: Our #EveryMother workshop,
to be presented by Dr. Keshav Sharma,
will focus on making incarcerated
women aware of the mental h…</t>
  </si>
  <si>
    <t>kadarlapradeep
RT @grfCare: Women living behind
the bars are confined in spaces
that expose them to greater mental
&amp;amp; physical health challenges.
To help w…</t>
  </si>
  <si>
    <t>naveen16773677
RT @grfCare: Women living behind
the bars are confined in spaces
that expose them to greater mental
&amp;amp; physical health challenges.
To help w…</t>
  </si>
  <si>
    <t>183chaitanya
RT @grfCare: Women living behind
the bars are confined in spaces
that expose them to greater mental
&amp;amp; physical health challenges.
To help w…</t>
  </si>
  <si>
    <t>dr_samirparikh
RT @mimansasingh: A phenomenal
initiative to ensure #mental health
care and support for #EveryMother
@keshavoncopsych @fortis_hospital
#mi…</t>
  </si>
  <si>
    <t>jasrita_d
RT @mimansasingh: A phenomenal
initiative to ensure #mental health
care and support for #EveryMother
@keshavoncopsych @fortis_hospital
#mi…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</si>
  <si>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</si>
  <si>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</si>
  <si>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</si>
  <si>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</si>
  <si>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</si>
  <si>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</si>
  <si>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</si>
  <si>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t>
  </si>
  <si>
    <t>Workbook Settings 5</t>
  </si>
  <si>
    <t>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t>
  </si>
  <si>
    <t>Workbook Settings 6</t>
  </si>
  <si>
    <t>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t>
  </si>
  <si>
    <t>Workbook Settings 7</t>
  </si>
  <si>
    <t>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t>
  </si>
  <si>
    <t>Workbook Settings 8</t>
  </si>
  <si>
    <t>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t>
  </si>
  <si>
    <t>Workbook Settings 9</t>
  </si>
  <si>
    <t>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t>
  </si>
  <si>
    <t>Workbook Settings 10</t>
  </si>
  <si>
    <t xml:space="preserv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
  </si>
  <si>
    <t>Workbook Settings 11</t>
  </si>
  <si>
    <t>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t>
  </si>
  <si>
    <t>Workbook Settings 12</t>
  </si>
  <si>
    <t>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
  </si>
  <si>
    <t>Workbook Settings 13</t>
  </si>
  <si>
    <t>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t>
  </si>
  <si>
    <t>Workbook Settings 14</t>
  </si>
  <si>
    <t>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t>
  </si>
  <si>
    <t>Workbook Settings 15</t>
  </si>
  <si>
    <t>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t>
  </si>
  <si>
    <t>Workbook Settings 16</t>
  </si>
  <si>
    <t>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t>
  </si>
  <si>
    <t>Workbook Settings 17</t>
  </si>
  <si>
    <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t>
  </si>
  <si>
    <t>Workbook Settings 18</t>
  </si>
  <si>
    <t>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</si>
  <si>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</si>
  <si>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</si>
  <si>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</si>
  <si>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</si>
  <si>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</si>
  <si>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</si>
  <si>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</si>
  <si>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</si>
  <si>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</si>
  <si>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</si>
  <si>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Group 1</t>
  </si>
  <si>
    <t>Group 2</t>
  </si>
  <si>
    <t>Edges</t>
  </si>
  <si>
    <t>Graph Type</t>
  </si>
  <si>
    <t>Number of Edge Types</t>
  </si>
  <si>
    <t>Modularity</t>
  </si>
  <si>
    <t>NodeXL Version</t>
  </si>
  <si>
    <t>1.0.1.410</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</si>
  <si>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</si>
  <si>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</si>
  <si>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</si>
  <si>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</si>
  <si>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</si>
  <si>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</si>
  <si>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</si>
  <si>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</si>
  <si>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</si>
  <si>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</si>
  <si>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</si>
  <si>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</si>
  <si>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mental</t>
  </si>
  <si>
    <t>maternalhealth</t>
  </si>
  <si>
    <t>mindspace</t>
  </si>
  <si>
    <t>mentalhealthmatters</t>
  </si>
  <si>
    <t>mentalhealthawareness</t>
  </si>
  <si>
    <t>womeninprison</t>
  </si>
  <si>
    <t>prisonhealth</t>
  </si>
  <si>
    <t>hiv</t>
  </si>
  <si>
    <t>Top Hashtags in Tweet in G1</t>
  </si>
  <si>
    <t>womenshealth</t>
  </si>
  <si>
    <t>sti</t>
  </si>
  <si>
    <t>Top Hashtags in Tweet in G2</t>
  </si>
  <si>
    <t>Top Hashtags in Tweet</t>
  </si>
  <si>
    <t>everymother ontheotherside maternalhealth womenshealth womeninprison prisonhealth hiv sti</t>
  </si>
  <si>
    <t>Top Words in Tweet in Entire Graph</t>
  </si>
  <si>
    <t>Words in Sentiment List#1: Positive</t>
  </si>
  <si>
    <t>Words in Sentiment List#2: Negative</t>
  </si>
  <si>
    <t>Words in Sentiment List#3: Angry/Violent</t>
  </si>
  <si>
    <t>Non-categorized Words</t>
  </si>
  <si>
    <t>Total Words</t>
  </si>
  <si>
    <t>women</t>
  </si>
  <si>
    <t>incarcerated</t>
  </si>
  <si>
    <t>#everymother</t>
  </si>
  <si>
    <t>health</t>
  </si>
  <si>
    <t>Top Words in Tweet in G1</t>
  </si>
  <si>
    <t>workshop</t>
  </si>
  <si>
    <t>greater</t>
  </si>
  <si>
    <t>spaces</t>
  </si>
  <si>
    <t>challenges</t>
  </si>
  <si>
    <t>Top Words in Tweet in G2</t>
  </si>
  <si>
    <t>phenomenal</t>
  </si>
  <si>
    <t>initiative</t>
  </si>
  <si>
    <t>ensure</t>
  </si>
  <si>
    <t>#mental</t>
  </si>
  <si>
    <t>care</t>
  </si>
  <si>
    <t>support</t>
  </si>
  <si>
    <t>Top Words in Tweet</t>
  </si>
  <si>
    <t>women grfcare incarcerated #everymother workshop mental health greater spaces challenges</t>
  </si>
  <si>
    <t>phenomenal initiative ensure #mental health care support #everymother keshavoncopsych fortis_hospital</t>
  </si>
  <si>
    <t>Top Word Pairs in Tweet in Entire Graph</t>
  </si>
  <si>
    <t>incarcerated,women</t>
  </si>
  <si>
    <t>#everymother,workshop</t>
  </si>
  <si>
    <t>grfcare,women</t>
  </si>
  <si>
    <t>health,challenges</t>
  </si>
  <si>
    <t>grfcare,#everymother</t>
  </si>
  <si>
    <t>women,living</t>
  </si>
  <si>
    <t>living,behind</t>
  </si>
  <si>
    <t>behind,bars</t>
  </si>
  <si>
    <t>bars,confined</t>
  </si>
  <si>
    <t>confined,spaces</t>
  </si>
  <si>
    <t>Top Word Pairs in Tweet in G1</t>
  </si>
  <si>
    <t>Top Word Pairs in Tweet in G2</t>
  </si>
  <si>
    <t>phenomenal,initiative</t>
  </si>
  <si>
    <t>initiative,ensure</t>
  </si>
  <si>
    <t>ensure,#mental</t>
  </si>
  <si>
    <t>#mental,health</t>
  </si>
  <si>
    <t>health,care</t>
  </si>
  <si>
    <t>care,support</t>
  </si>
  <si>
    <t>support,#everymother</t>
  </si>
  <si>
    <t>#everymother,keshavoncopsych</t>
  </si>
  <si>
    <t>keshavoncopsych,fortis_hospital</t>
  </si>
  <si>
    <t>mimansasingh,phenomenal</t>
  </si>
  <si>
    <t>Top Word Pairs in Tweet</t>
  </si>
  <si>
    <t>incarcerated,women  #everymother,workshop  grfcare,women  health,challenges  grfcare,#everymother  women,living  living,behind  behind,bars  bars,confined  confined,spaces</t>
  </si>
  <si>
    <t>phenomenal,initiative  initiative,ensure  ensure,#mental  #mental,health  health,care  care,support  support,#everymother  #everymother,keshavoncopsych  keshavoncopsych,fortis_hospital  mimansasingh,phenomenal</t>
  </si>
  <si>
    <t>Top Replied-To in Entire Graph</t>
  </si>
  <si>
    <t>Top Mentioned in Entire Graph</t>
  </si>
  <si>
    <t>Top Replied-To in G1</t>
  </si>
  <si>
    <t>Top Replied-To in G2</t>
  </si>
  <si>
    <t>Top Mentioned in G1</t>
  </si>
  <si>
    <t>Top Mentioned in G2</t>
  </si>
  <si>
    <t>Top Replied-To in Tweet</t>
  </si>
  <si>
    <t>Top Mentioned in Tweet</t>
  </si>
  <si>
    <t>keshavoncopsych fortis_hospital mimansasingh</t>
  </si>
  <si>
    <t>Top Tweeters in Entire Graph</t>
  </si>
  <si>
    <t>Top Tweeters in G1</t>
  </si>
  <si>
    <t>Top Tweeters in G2</t>
  </si>
  <si>
    <t>Top Tweeters</t>
  </si>
  <si>
    <t>arunkumarsk12 gayathri170 ashwin_jaddu pavanraina9 imsathishraina3 rastogi3sapna 183chaitanya shwetaraina1427 raina_silambu rvravindran</t>
  </si>
  <si>
    <t>fortis_hospital jasrita_d dr_samirparikh keshavoncopsych nilyadutt mimansasingh</t>
  </si>
  <si>
    <t>Top URLs in Tweet by Count</t>
  </si>
  <si>
    <t>Top URLs in Tweet by Salience</t>
  </si>
  <si>
    <t>Top Domains in Tweet by Count</t>
  </si>
  <si>
    <t>Top Domains in Tweet by Salience</t>
  </si>
  <si>
    <t>Top Hashtags in Tweet by Count</t>
  </si>
  <si>
    <t>everymother maternalhealth womeninprison prisonhealth hiv sti womenshealth ontheotherside</t>
  </si>
  <si>
    <t>everymother ontheotherside</t>
  </si>
  <si>
    <t>Top Hashtags in Tweet by Salience</t>
  </si>
  <si>
    <t>maternalhealth womeninprison prisonhealth hiv sti womenshealth ontheotherside everymother</t>
  </si>
  <si>
    <t>Top Words in Tweet by Count</t>
  </si>
  <si>
    <t>grfcare women #ontheotherside form vulnerable lot prison puts greater risk</t>
  </si>
  <si>
    <t>women health #everymother workshop incarcerated mental making challenges reproductive focus</t>
  </si>
  <si>
    <t>grfcare per facts indian prisons lack proper sanitation one primary</t>
  </si>
  <si>
    <t>grfcare women incarcerated #ontheotherside form vulnerable lot prison puts greater</t>
  </si>
  <si>
    <t>grfcare women living behind bars confined spaces expose greater mental</t>
  </si>
  <si>
    <t>grfcare women incarcerated #everymother workshop making presented dr focus aware</t>
  </si>
  <si>
    <t>grfcare women incarcerated #everymother workshop making spaces greater mental presented</t>
  </si>
  <si>
    <t>mimansasingh phenomenal initiative ensure #mental health care support #everymother keshavoncopsych</t>
  </si>
  <si>
    <t>Top Words in Tweet by Salience</t>
  </si>
  <si>
    <t>reproductive focus aware one spaces presented dr face little communication</t>
  </si>
  <si>
    <t>#ontheotherside form vulnerable lot prison puts greater risk contracting reproductive</t>
  </si>
  <si>
    <t>living behind bars confined spaces expose greater mental physical health</t>
  </si>
  <si>
    <t>#everymother workshop making presented dr focus aware mental spaces greater</t>
  </si>
  <si>
    <t>#everymother workshop making spaces greater mental presented dr focus aware</t>
  </si>
  <si>
    <t>Top Word Pairs in Tweet by Count</t>
  </si>
  <si>
    <t>grfcare,women  women,#ontheotherside  #ontheotherside,form  form,vulnerable  vulnerable,lot  lot,prison  prison,puts  puts,greater  greater,risk  risk,contracting</t>
  </si>
  <si>
    <t>#everymother,workshop  incarcerated,women  health,challenges  focus,making  making,incarcerated  women,aware  mental,health  reproductive,health  workshop,presented  presented,dr</t>
  </si>
  <si>
    <t>grfcare,per  per,facts  facts,indian  indian,prisons  prisons,lack  lack,proper  proper,sanitation  sanitation,one  one,primary  primary,causes</t>
  </si>
  <si>
    <t>incarcerated,women  grfcare,women  women,#ontheotherside  #ontheotherside,form  form,vulnerable  vulnerable,lot  lot,prison  prison,puts  puts,greater  greater,risk</t>
  </si>
  <si>
    <t>grfcare,women  women,living  living,behind  behind,bars  bars,confined  confined,spaces  spaces,expose  expose,greater  greater,mental  mental,physical</t>
  </si>
  <si>
    <t>incarcerated,women  grfcare,#everymother  #everymother,workshop  workshop,presented  presented,dr  focus,making  making,incarcerated  women,aware  grfcare,women  dr,keshav</t>
  </si>
  <si>
    <t>incarcerated,women  grfcare,#everymother  #everymother,workshop  grfcare,women  workshop,presented  presented,dr  focus,making  making,incarcerated  women,aware  women,living</t>
  </si>
  <si>
    <t>mimansasingh,phenomenal  phenomenal,initiative  initiative,ensure  ensure,#mental  #mental,health  health,care  care,support  support,#everymother  #everymother,keshavoncopsych  keshavoncopsych,fortis_hospital</t>
  </si>
  <si>
    <t>phenomenal,initiative  initiative,ensure  ensure,#mental  #mental,health  health,care  care,support  support,#everymother  #everymother,keshavoncopsych  keshavoncopsych,fortis_hospital  fortis_hospital,#mindspace</t>
  </si>
  <si>
    <t>Top Word Pairs in Tweet by Salience</t>
  </si>
  <si>
    <t>focus,making  making,incarcerated  women,aware  mental,health  reproductive,health  workshop,presented  presented,dr  challenges,one  one,face  little,communication</t>
  </si>
  <si>
    <t>grfcare,#everymother  #everymother,workshop  workshop,presented  presented,dr  focus,making  making,incarcerated  women,aware  grfcare,women  dr,keshav  keshav,sharma</t>
  </si>
  <si>
    <t>grfcare,#everymother  #everymother,workshop  grfcare,women  workshop,presented  presented,dr  focus,making  making,incarcerated  women,aware  women,living  living,behind</t>
  </si>
  <si>
    <t>Word</t>
  </si>
  <si>
    <t>making</t>
  </si>
  <si>
    <t>one</t>
  </si>
  <si>
    <t>living</t>
  </si>
  <si>
    <t>behind</t>
  </si>
  <si>
    <t>bars</t>
  </si>
  <si>
    <t>confined</t>
  </si>
  <si>
    <t>expose</t>
  </si>
  <si>
    <t>physical</t>
  </si>
  <si>
    <t>help</t>
  </si>
  <si>
    <t>per</t>
  </si>
  <si>
    <t>facts</t>
  </si>
  <si>
    <t>indian</t>
  </si>
  <si>
    <t>prisons</t>
  </si>
  <si>
    <t>lack</t>
  </si>
  <si>
    <t>proper</t>
  </si>
  <si>
    <t>sanitation</t>
  </si>
  <si>
    <t>primary</t>
  </si>
  <si>
    <t>causes</t>
  </si>
  <si>
    <t>suffer</t>
  </si>
  <si>
    <t>w</t>
  </si>
  <si>
    <t>focus</t>
  </si>
  <si>
    <t>aware</t>
  </si>
  <si>
    <t>fr</t>
  </si>
  <si>
    <t>reproductive</t>
  </si>
  <si>
    <t>presented</t>
  </si>
  <si>
    <t>dr</t>
  </si>
  <si>
    <t>knowledge</t>
  </si>
  <si>
    <t>vulnerable</t>
  </si>
  <si>
    <t>lot</t>
  </si>
  <si>
    <t>hoping</t>
  </si>
  <si>
    <t>equip</t>
  </si>
  <si>
    <t>comprehend</t>
  </si>
  <si>
    <t>#ontheotherside</t>
  </si>
  <si>
    <t>form</t>
  </si>
  <si>
    <t>prison</t>
  </si>
  <si>
    <t>puts</t>
  </si>
  <si>
    <t>risk</t>
  </si>
  <si>
    <t>contracting</t>
  </si>
  <si>
    <t>infections</t>
  </si>
  <si>
    <t>va</t>
  </si>
  <si>
    <t>becau</t>
  </si>
  <si>
    <t>keshav</t>
  </si>
  <si>
    <t>sharma</t>
  </si>
  <si>
    <t>nivedita</t>
  </si>
  <si>
    <t>raizada</t>
  </si>
  <si>
    <t>partly</t>
  </si>
  <si>
    <t>live</t>
  </si>
  <si>
    <t>cramped</t>
  </si>
  <si>
    <t>alone</t>
  </si>
  <si>
    <t>makes</t>
  </si>
  <si>
    <t>inhabitable</t>
  </si>
  <si>
    <t>worse</t>
  </si>
  <si>
    <t>familial</t>
  </si>
  <si>
    <t>societal</t>
  </si>
  <si>
    <t>#mi</t>
  </si>
  <si>
    <t>h</t>
  </si>
  <si>
    <t>th</t>
  </si>
  <si>
    <t>face</t>
  </si>
  <si>
    <t>little</t>
  </si>
  <si>
    <t>communication</t>
  </si>
  <si>
    <t>outside</t>
  </si>
  <si>
    <t>world</t>
  </si>
  <si>
    <t>varied</t>
  </si>
  <si>
    <t>#maternalhealth</t>
  </si>
  <si>
    <t>better</t>
  </si>
  <si>
    <t>aims</t>
  </si>
  <si>
    <t>address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</si>
  <si>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</si>
  <si>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</si>
  <si>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</si>
  <si>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</si>
  <si>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</si>
  <si>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</si>
  <si>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</si>
  <si>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</si>
  <si>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</si>
  <si>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</si>
  <si>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</si>
  <si>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</si>
  <si>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</si>
  <si>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</si>
  <si>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</si>
  <si>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</si>
  <si>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</si>
  <si>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</si>
  <si>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</si>
  <si>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</si>
  <si>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</si>
  <si>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</si>
  <si>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</si>
  <si>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</si>
  <si>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</si>
  <si>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</si>
  <si>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</si>
  <si>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</si>
  <si>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</si>
  <si>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</si>
  <si>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2019</t>
  </si>
  <si>
    <t>Apr</t>
  </si>
  <si>
    <t>10-Apr</t>
  </si>
  <si>
    <t>5 AM</t>
  </si>
  <si>
    <t>7 AM</t>
  </si>
  <si>
    <t>11 AM</t>
  </si>
  <si>
    <t>12 PM</t>
  </si>
  <si>
    <t>1 PM</t>
  </si>
  <si>
    <t>3 PM</t>
  </si>
  <si>
    <t>4 PM</t>
  </si>
  <si>
    <t>9 PM</t>
  </si>
  <si>
    <t>11-Apr</t>
  </si>
  <si>
    <t>10 AM</t>
  </si>
  <si>
    <t>2 PM</t>
  </si>
  <si>
    <t>5 PM</t>
  </si>
  <si>
    <t>6 PM</t>
  </si>
  <si>
    <t>12-Apr</t>
  </si>
  <si>
    <t>2 AM</t>
  </si>
  <si>
    <t>3 AM</t>
  </si>
  <si>
    <t>4 AM</t>
  </si>
  <si>
    <t>9 AM</t>
  </si>
  <si>
    <t>13-Apr</t>
  </si>
  <si>
    <t>1 AM</t>
  </si>
  <si>
    <t>128, 128, 128</t>
  </si>
  <si>
    <t>154, 102, 102</t>
  </si>
  <si>
    <t>Red</t>
  </si>
  <si>
    <t>G1: women grfcare incarcerated #everymother workshop mental health greater spaces challenges</t>
  </si>
  <si>
    <t>G2: phenomenal initiative ensure #mental health care support #everymother keshavoncopsych fortis_hospital</t>
  </si>
  <si>
    <t>Autofill Workbook Results</t>
  </si>
  <si>
    <t>Edge Weight▓2▓7▓0▓True▓Gray▓Red▓▓Edge Weight▓2▓7▓0▓3▓10▓False▓Edge Weight▓2▓7▓0▓35▓12▓False▓▓0▓0▓0▓True▓Black▓Black▓▓Followers▓5▓17022▓0▓162▓1000▓False▓▓0▓0▓0▓0▓0▓False▓▓0▓0▓0▓0▓0▓False▓▓0▓0▓0▓0▓0▓False</t>
  </si>
  <si>
    <t>GraphSource░GraphServerTwitterSearch▓GraphTerm░everymother▓ImportDescription░The graph represents a network of 23 Twitter users whose tweets in the requested range contained "everymother", or who were replied to or mentioned in those tweets.  The network was obtained from the NodeXL Graph Server on Monday, 22 April 2019 at 07:57 UTC.
The requested start date was Monday, 22 April 2019 at 00:01 UTC and the maximum number of days (going backward) was 14.
The maximum number of tweets collected was 5,000.
The tweets in the network were tweeted over the 2-day, 20-hour, 36-minute period from Wednesday, 10 April 2019 at 05:12 UTC to Saturday, 13 April 2019 at 01:48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</si>
</sst>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7"/>
      <tableStyleElement type="headerRow" dxfId="366"/>
    </tableStyle>
    <tableStyle name="NodeXL Table" pivot="0" count="1">
      <tableStyleElement type="headerRow" dxfId="3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9113262"/>
        <c:axId val="60692767"/>
      </c:barChart>
      <c:catAx>
        <c:axId val="291132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692767"/>
        <c:crosses val="autoZero"/>
        <c:auto val="1"/>
        <c:lblOffset val="100"/>
        <c:noMultiLvlLbl val="0"/>
      </c:catAx>
      <c:valAx>
        <c:axId val="60692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13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everymother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Series'!$A$26:$A$56</c:f>
              <c:strCache>
                <c:ptCount val="24"/>
                <c:pt idx="0">
                  <c:v>5 AM
10-Apr
Apr
2019</c:v>
                </c:pt>
                <c:pt idx="1">
                  <c:v>7 AM</c:v>
                </c:pt>
                <c:pt idx="2">
                  <c:v>11 AM</c:v>
                </c:pt>
                <c:pt idx="3">
                  <c:v>12 PM</c:v>
                </c:pt>
                <c:pt idx="4">
                  <c:v>1 PM</c:v>
                </c:pt>
                <c:pt idx="5">
                  <c:v>3 PM</c:v>
                </c:pt>
                <c:pt idx="6">
                  <c:v>4 PM</c:v>
                </c:pt>
                <c:pt idx="7">
                  <c:v>9 PM</c:v>
                </c:pt>
                <c:pt idx="8">
                  <c:v>10 AM
11-Apr</c:v>
                </c:pt>
                <c:pt idx="9">
                  <c:v>11 AM</c:v>
                </c:pt>
                <c:pt idx="10">
                  <c:v>1 PM</c:v>
                </c:pt>
                <c:pt idx="11">
                  <c:v>2 PM</c:v>
                </c:pt>
                <c:pt idx="12">
                  <c:v>3 PM</c:v>
                </c:pt>
                <c:pt idx="13">
                  <c:v>4 PM</c:v>
                </c:pt>
                <c:pt idx="14">
                  <c:v>5 PM</c:v>
                </c:pt>
                <c:pt idx="15">
                  <c:v>6 PM</c:v>
                </c:pt>
                <c:pt idx="16">
                  <c:v>2 AM
12-Apr</c:v>
                </c:pt>
                <c:pt idx="17">
                  <c:v>3 AM</c:v>
                </c:pt>
                <c:pt idx="18">
                  <c:v>4 AM</c:v>
                </c:pt>
                <c:pt idx="19">
                  <c:v>5 AM</c:v>
                </c:pt>
                <c:pt idx="20">
                  <c:v>9 AM</c:v>
                </c:pt>
                <c:pt idx="21">
                  <c:v>1 PM</c:v>
                </c:pt>
                <c:pt idx="22">
                  <c:v>4 PM</c:v>
                </c:pt>
                <c:pt idx="23">
                  <c:v>1 AM
13-Apr</c:v>
                </c:pt>
              </c:strCache>
            </c:strRef>
          </c:cat>
          <c:val>
            <c:numRef>
              <c:f>'Time Series'!$B$26:$B$56</c:f>
              <c:numCache>
                <c:formatCode>General</c:formatCode>
                <c:ptCount val="24"/>
                <c:pt idx="0">
                  <c:v>2</c:v>
                </c:pt>
                <c:pt idx="1">
                  <c:v>1</c:v>
                </c:pt>
                <c:pt idx="2">
                  <c:v>1</c:v>
                </c:pt>
                <c:pt idx="3">
                  <c:v>1</c:v>
                </c:pt>
                <c:pt idx="4">
                  <c:v>6</c:v>
                </c:pt>
                <c:pt idx="5">
                  <c:v>3</c:v>
                </c:pt>
                <c:pt idx="6">
                  <c:v>3</c:v>
                </c:pt>
                <c:pt idx="7">
                  <c:v>3</c:v>
                </c:pt>
                <c:pt idx="8">
                  <c:v>2</c:v>
                </c:pt>
                <c:pt idx="9">
                  <c:v>1</c:v>
                </c:pt>
                <c:pt idx="10">
                  <c:v>2</c:v>
                </c:pt>
                <c:pt idx="11">
                  <c:v>3</c:v>
                </c:pt>
                <c:pt idx="12">
                  <c:v>2</c:v>
                </c:pt>
                <c:pt idx="13">
                  <c:v>1</c:v>
                </c:pt>
                <c:pt idx="14">
                  <c:v>2</c:v>
                </c:pt>
                <c:pt idx="15">
                  <c:v>5</c:v>
                </c:pt>
                <c:pt idx="16">
                  <c:v>2</c:v>
                </c:pt>
                <c:pt idx="17">
                  <c:v>1</c:v>
                </c:pt>
                <c:pt idx="18">
                  <c:v>2</c:v>
                </c:pt>
                <c:pt idx="19">
                  <c:v>1</c:v>
                </c:pt>
                <c:pt idx="20">
                  <c:v>1</c:v>
                </c:pt>
                <c:pt idx="21">
                  <c:v>1</c:v>
                </c:pt>
                <c:pt idx="22">
                  <c:v>1</c:v>
                </c:pt>
                <c:pt idx="23">
                  <c:v>1</c:v>
                </c:pt>
              </c:numCache>
            </c:numRef>
          </c:val>
        </c:ser>
        <c:axId val="30770664"/>
        <c:axId val="8500521"/>
      </c:barChart>
      <c:catAx>
        <c:axId val="30770664"/>
        <c:scaling>
          <c:orientation val="minMax"/>
        </c:scaling>
        <c:axPos val="b"/>
        <c:delete val="0"/>
        <c:numFmt formatCode="General" sourceLinked="1"/>
        <c:majorTickMark val="out"/>
        <c:minorTickMark val="none"/>
        <c:tickLblPos val="nextTo"/>
        <c:crossAx val="8500521"/>
        <c:crosses val="autoZero"/>
        <c:auto val="1"/>
        <c:lblOffset val="100"/>
        <c:noMultiLvlLbl val="0"/>
      </c:catAx>
      <c:valAx>
        <c:axId val="8500521"/>
        <c:scaling>
          <c:orientation val="minMax"/>
        </c:scaling>
        <c:axPos val="l"/>
        <c:majorGridlines/>
        <c:delete val="0"/>
        <c:numFmt formatCode="General" sourceLinked="1"/>
        <c:majorTickMark val="out"/>
        <c:minorTickMark val="none"/>
        <c:tickLblPos val="nextTo"/>
        <c:crossAx val="307706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9363992"/>
        <c:axId val="17167065"/>
      </c:barChart>
      <c:catAx>
        <c:axId val="93639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167065"/>
        <c:crosses val="autoZero"/>
        <c:auto val="1"/>
        <c:lblOffset val="100"/>
        <c:noMultiLvlLbl val="0"/>
      </c:catAx>
      <c:valAx>
        <c:axId val="17167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63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0285858"/>
        <c:axId val="48354995"/>
      </c:barChart>
      <c:catAx>
        <c:axId val="202858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354995"/>
        <c:crosses val="autoZero"/>
        <c:auto val="1"/>
        <c:lblOffset val="100"/>
        <c:noMultiLvlLbl val="0"/>
      </c:catAx>
      <c:valAx>
        <c:axId val="48354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85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2541772"/>
        <c:axId val="24440493"/>
      </c:barChart>
      <c:catAx>
        <c:axId val="325417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440493"/>
        <c:crosses val="autoZero"/>
        <c:auto val="1"/>
        <c:lblOffset val="100"/>
        <c:noMultiLvlLbl val="0"/>
      </c:catAx>
      <c:valAx>
        <c:axId val="24440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41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8637846"/>
        <c:axId val="33522887"/>
      </c:barChart>
      <c:catAx>
        <c:axId val="186378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522887"/>
        <c:crosses val="autoZero"/>
        <c:auto val="1"/>
        <c:lblOffset val="100"/>
        <c:noMultiLvlLbl val="0"/>
      </c:catAx>
      <c:valAx>
        <c:axId val="33522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37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3270528"/>
        <c:axId val="30999297"/>
      </c:barChart>
      <c:catAx>
        <c:axId val="332705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999297"/>
        <c:crosses val="autoZero"/>
        <c:auto val="1"/>
        <c:lblOffset val="100"/>
        <c:noMultiLvlLbl val="0"/>
      </c:catAx>
      <c:valAx>
        <c:axId val="30999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70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0558218"/>
        <c:axId val="27915099"/>
      </c:barChart>
      <c:catAx>
        <c:axId val="105582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915099"/>
        <c:crosses val="autoZero"/>
        <c:auto val="1"/>
        <c:lblOffset val="100"/>
        <c:noMultiLvlLbl val="0"/>
      </c:catAx>
      <c:valAx>
        <c:axId val="27915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58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9909300"/>
        <c:axId val="46530517"/>
      </c:barChart>
      <c:catAx>
        <c:axId val="499093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530517"/>
        <c:crosses val="autoZero"/>
        <c:auto val="1"/>
        <c:lblOffset val="100"/>
        <c:noMultiLvlLbl val="0"/>
      </c:catAx>
      <c:valAx>
        <c:axId val="46530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09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6121470"/>
        <c:axId val="10875503"/>
      </c:barChart>
      <c:catAx>
        <c:axId val="16121470"/>
        <c:scaling>
          <c:orientation val="minMax"/>
        </c:scaling>
        <c:axPos val="b"/>
        <c:delete val="1"/>
        <c:majorTickMark val="out"/>
        <c:minorTickMark val="none"/>
        <c:tickLblPos val="none"/>
        <c:crossAx val="10875503"/>
        <c:crosses val="autoZero"/>
        <c:auto val="1"/>
        <c:lblOffset val="100"/>
        <c:noMultiLvlLbl val="0"/>
      </c:catAx>
      <c:valAx>
        <c:axId val="10875503"/>
        <c:scaling>
          <c:orientation val="minMax"/>
        </c:scaling>
        <c:axPos val="l"/>
        <c:delete val="1"/>
        <c:majorTickMark val="out"/>
        <c:minorTickMark val="none"/>
        <c:tickLblPos val="none"/>
        <c:crossAx val="161214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8" refreshedBy="Marc Smith" refreshedVersion="5">
  <cacheSource type="worksheet">
    <worksheetSource ref="A2:BL5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ontheotherside"/>
        <m/>
        <s v="everymother"/>
        <s v="mental everymother"/>
        <s v="ontheotherside everymother"/>
        <s v="everymother maternalhealth womenshealth"/>
        <s v="everymother womeninprison prisonhealth maternalhealth hiv sti"/>
        <s v="mental everymother mindspace mentalhealthmatters mentalhealthawarenes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8">
        <d v="2019-04-10T12:44:29.000"/>
        <d v="2019-04-10T13:20:15.000"/>
        <d v="2019-04-10T13:49:14.000"/>
        <d v="2019-04-10T13:52:21.000"/>
        <d v="2019-04-10T16:50:19.000"/>
        <d v="2019-04-10T21:14:08.000"/>
        <d v="2019-04-10T21:20:37.000"/>
        <d v="2019-04-10T21:22:26.000"/>
        <d v="2019-04-11T11:26:40.000"/>
        <d v="2019-04-10T15:08:44.000"/>
        <d v="2019-04-11T13:52:18.000"/>
        <d v="2019-04-10T05:44:45.000"/>
        <d v="2019-04-10T13:08:22.000"/>
        <d v="2019-04-10T15:40:37.000"/>
        <d v="2019-04-11T10:22:21.000"/>
        <d v="2019-04-11T14:26:16.000"/>
        <d v="2019-04-11T15:34:13.000"/>
        <d v="2019-04-11T17:26:15.000"/>
        <d v="2019-04-10T13:57:24.000"/>
        <d v="2019-04-10T13:58:45.000"/>
        <d v="2019-04-11T18:02:47.000"/>
        <d v="2019-04-11T18:03:50.000"/>
        <d v="2019-04-11T18:10:06.000"/>
        <d v="2019-04-11T18:14:43.000"/>
        <d v="2019-04-11T18:15:15.000"/>
        <d v="2019-04-12T02:56:54.000"/>
        <d v="2019-04-12T03:19:47.000"/>
        <d v="2019-04-12T04:11:03.000"/>
        <d v="2019-04-10T07:11:53.000"/>
        <d v="2019-04-10T16:08:59.000"/>
        <d v="2019-04-10T16:09:13.000"/>
        <d v="2019-04-11T14:45:11.000"/>
        <d v="2019-04-11T14:45:50.000"/>
        <d v="2019-04-11T16:39:51.000"/>
        <d v="2019-04-12T04:31:07.000"/>
        <d v="2019-04-12T05:19:45.000"/>
        <d v="2019-04-12T09:11:34.000"/>
        <d v="2019-04-10T05:12:16.000"/>
        <d v="2019-04-10T11:49:46.000"/>
        <d v="2019-04-10T15:08:27.000"/>
        <d v="2019-04-11T10:18:02.000"/>
        <d v="2019-04-11T13:50:56.000"/>
        <d v="2019-04-11T15:33:23.000"/>
        <d v="2019-04-11T17:06:03.000"/>
        <d v="2019-04-12T13:26:23.000"/>
        <d v="2019-04-12T16:36:11.000"/>
        <d v="2019-04-12T02:24:24.000"/>
        <d v="2019-04-13T01:48:52.000"/>
      </sharedItems>
      <fieldGroup par="66" base="22">
        <rangePr groupBy="hours" autoEnd="1" autoStart="1" startDate="2019-04-10T05:12:16.000" endDate="2019-04-13T01:48:52.000"/>
        <groupItems count="26">
          <s v="&lt;4/10/2019"/>
          <s v="12 AM"/>
          <s v="1 AM"/>
          <s v="2 AM"/>
          <s v="3 AM"/>
          <s v="4 AM"/>
          <s v="5 AM"/>
          <s v="6 AM"/>
          <s v="7 AM"/>
          <s v="8 AM"/>
          <s v="9 AM"/>
          <s v="10 AM"/>
          <s v="11 AM"/>
          <s v="12 PM"/>
          <s v="1 PM"/>
          <s v="2 PM"/>
          <s v="3 PM"/>
          <s v="4 PM"/>
          <s v="5 PM"/>
          <s v="6 PM"/>
          <s v="7 PM"/>
          <s v="8 PM"/>
          <s v="9 PM"/>
          <s v="10 PM"/>
          <s v="11 PM"/>
          <s v="&gt;4/1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4-10T05:12:16.000" endDate="2019-04-13T01:48:52.000"/>
        <groupItems count="368">
          <s v="&lt;4/1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3/2019"/>
        </groupItems>
      </fieldGroup>
    </cacheField>
    <cacheField name="Months" databaseField="0">
      <sharedItems containsMixedTypes="0" count="0"/>
      <fieldGroup base="22">
        <rangePr groupBy="months" autoEnd="1" autoStart="1" startDate="2019-04-10T05:12:16.000" endDate="2019-04-13T01:48:52.000"/>
        <groupItems count="14">
          <s v="&lt;4/10/2019"/>
          <s v="Jan"/>
          <s v="Feb"/>
          <s v="Mar"/>
          <s v="Apr"/>
          <s v="May"/>
          <s v="Jun"/>
          <s v="Jul"/>
          <s v="Aug"/>
          <s v="Sep"/>
          <s v="Oct"/>
          <s v="Nov"/>
          <s v="Dec"/>
          <s v="&gt;4/13/2019"/>
        </groupItems>
      </fieldGroup>
    </cacheField>
    <cacheField name="Years" databaseField="0">
      <sharedItems containsMixedTypes="0" count="0"/>
      <fieldGroup base="22">
        <rangePr groupBy="years" autoEnd="1" autoStart="1" startDate="2019-04-10T05:12:16.000" endDate="2019-04-13T01:48:52.000"/>
        <groupItems count="3">
          <s v="&lt;4/10/2019"/>
          <s v="2019"/>
          <s v="&gt;4/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8">
  <r>
    <s v="sowmiharsha"/>
    <s v="grfcare"/>
    <m/>
    <m/>
    <m/>
    <m/>
    <m/>
    <m/>
    <m/>
    <m/>
    <s v="No"/>
    <n v="3"/>
    <m/>
    <m/>
    <x v="0"/>
    <d v="2019-04-10T12:44:29.000"/>
    <s v="RT @grfCare: Women #OnTheOtherSide form a vulnerable lot &amp;amp; prison puts them at a greater risk of contracting  reproductive infections becau…"/>
    <m/>
    <m/>
    <x v="0"/>
    <m/>
    <s v="http://pbs.twimg.com/profile_images/1113111489232035840/GKErEbLX_normal.jpg"/>
    <x v="0"/>
    <s v="https://twitter.com/#!/sowmiharsha/status/1115958730514882560"/>
    <m/>
    <m/>
    <s v="1115958730514882560"/>
    <m/>
    <b v="0"/>
    <n v="0"/>
    <s v=""/>
    <b v="0"/>
    <s v="en"/>
    <m/>
    <s v=""/>
    <b v="0"/>
    <n v="5"/>
    <s v="1115844927521472513"/>
    <s v="Twitter for Android"/>
    <b v="0"/>
    <s v="1115844927521472513"/>
    <s v="Tweet"/>
    <n v="0"/>
    <n v="0"/>
    <m/>
    <m/>
    <m/>
    <m/>
    <m/>
    <m/>
    <m/>
    <m/>
    <n v="1"/>
    <s v="1"/>
    <s v="1"/>
    <n v="0"/>
    <n v="0"/>
    <n v="4"/>
    <n v="19.047619047619047"/>
    <n v="0"/>
    <n v="0"/>
    <n v="17"/>
    <n v="80.95238095238095"/>
    <n v="21"/>
  </r>
  <r>
    <s v="rvravindran"/>
    <s v="grfcare"/>
    <m/>
    <m/>
    <m/>
    <m/>
    <m/>
    <m/>
    <m/>
    <m/>
    <s v="No"/>
    <n v="4"/>
    <m/>
    <m/>
    <x v="0"/>
    <d v="2019-04-10T13:20:15.000"/>
    <s v="RT @grfCare: As per facts, Indian prisons lack proper sanitation, which is one of the primary causes why incarcerated women often suffer fr…"/>
    <m/>
    <m/>
    <x v="1"/>
    <m/>
    <s v="http://pbs.twimg.com/profile_images/1105780619378749442/McZQMc2U_normal.jpg"/>
    <x v="1"/>
    <s v="https://twitter.com/#!/rvravindran/status/1115967732996919298"/>
    <m/>
    <m/>
    <s v="1115967732996919298"/>
    <m/>
    <b v="0"/>
    <n v="0"/>
    <s v=""/>
    <b v="0"/>
    <s v="en"/>
    <m/>
    <s v=""/>
    <b v="0"/>
    <n v="8"/>
    <s v="1115944958874279936"/>
    <s v="Twitter for Android"/>
    <b v="0"/>
    <s v="1115944958874279936"/>
    <s v="Tweet"/>
    <n v="0"/>
    <n v="0"/>
    <m/>
    <m/>
    <m/>
    <m/>
    <m/>
    <m/>
    <m/>
    <m/>
    <n v="1"/>
    <s v="1"/>
    <s v="1"/>
    <n v="1"/>
    <n v="4.3478260869565215"/>
    <n v="2"/>
    <n v="8.695652173913043"/>
    <n v="0"/>
    <n v="0"/>
    <n v="20"/>
    <n v="86.95652173913044"/>
    <n v="23"/>
  </r>
  <r>
    <s v="arunkumarsk12"/>
    <s v="grfcare"/>
    <m/>
    <m/>
    <m/>
    <m/>
    <m/>
    <m/>
    <m/>
    <m/>
    <s v="No"/>
    <n v="5"/>
    <m/>
    <m/>
    <x v="0"/>
    <d v="2019-04-10T13:49:14.000"/>
    <s v="RT @grfCare: As per facts, Indian prisons lack proper sanitation, which is one of the primary causes why incarcerated women often suffer fr…"/>
    <m/>
    <m/>
    <x v="1"/>
    <m/>
    <s v="http://pbs.twimg.com/profile_images/1087318719435440128/KTyeRGik_normal.jpg"/>
    <x v="2"/>
    <s v="https://twitter.com/#!/arunkumarsk12/status/1115975023703932929"/>
    <m/>
    <m/>
    <s v="1115975023703932929"/>
    <m/>
    <b v="0"/>
    <n v="0"/>
    <s v=""/>
    <b v="0"/>
    <s v="en"/>
    <m/>
    <s v=""/>
    <b v="0"/>
    <n v="8"/>
    <s v="1115944958874279936"/>
    <s v="Twitter for Android"/>
    <b v="0"/>
    <s v="1115944958874279936"/>
    <s v="Tweet"/>
    <n v="0"/>
    <n v="0"/>
    <m/>
    <m/>
    <m/>
    <m/>
    <m/>
    <m/>
    <m/>
    <m/>
    <n v="1"/>
    <s v="1"/>
    <s v="1"/>
    <n v="1"/>
    <n v="4.3478260869565215"/>
    <n v="2"/>
    <n v="8.695652173913043"/>
    <n v="0"/>
    <n v="0"/>
    <n v="20"/>
    <n v="86.95652173913044"/>
    <n v="23"/>
  </r>
  <r>
    <s v="imsathishraina3"/>
    <s v="grfcare"/>
    <m/>
    <m/>
    <m/>
    <m/>
    <m/>
    <m/>
    <m/>
    <m/>
    <s v="No"/>
    <n v="6"/>
    <m/>
    <m/>
    <x v="0"/>
    <d v="2019-04-10T13:52:21.000"/>
    <s v="RT @grfCare: As per facts, Indian prisons lack proper sanitation, which is one of the primary causes why incarcerated women often suffer fr…"/>
    <m/>
    <m/>
    <x v="1"/>
    <m/>
    <s v="http://pbs.twimg.com/profile_images/1109727230094008320/fM2axag__normal.jpg"/>
    <x v="3"/>
    <s v="https://twitter.com/#!/imsathishraina3/status/1115975810790203392"/>
    <m/>
    <m/>
    <s v="1115975810790203392"/>
    <m/>
    <b v="0"/>
    <n v="0"/>
    <s v=""/>
    <b v="0"/>
    <s v="en"/>
    <m/>
    <s v=""/>
    <b v="0"/>
    <n v="8"/>
    <s v="1115944958874279936"/>
    <s v="Twitter for Android"/>
    <b v="0"/>
    <s v="1115944958874279936"/>
    <s v="Tweet"/>
    <n v="0"/>
    <n v="0"/>
    <m/>
    <m/>
    <m/>
    <m/>
    <m/>
    <m/>
    <m/>
    <m/>
    <n v="1"/>
    <s v="1"/>
    <s v="1"/>
    <n v="1"/>
    <n v="4.3478260869565215"/>
    <n v="2"/>
    <n v="8.695652173913043"/>
    <n v="0"/>
    <n v="0"/>
    <n v="20"/>
    <n v="86.95652173913044"/>
    <n v="23"/>
  </r>
  <r>
    <s v="rastogi3sapna"/>
    <s v="grfcare"/>
    <m/>
    <m/>
    <m/>
    <m/>
    <m/>
    <m/>
    <m/>
    <m/>
    <s v="No"/>
    <n v="7"/>
    <m/>
    <m/>
    <x v="0"/>
    <d v="2019-04-10T16:50:19.000"/>
    <s v="RT @grfCare: As per facts, Indian prisons lack proper sanitation, which is one of the primary causes why incarcerated women often suffer fr…"/>
    <m/>
    <m/>
    <x v="1"/>
    <m/>
    <s v="http://pbs.twimg.com/profile_images/981190875949731843/1nSIABEe_normal.jpg"/>
    <x v="4"/>
    <s v="https://twitter.com/#!/rastogi3sapna/status/1116020595026681856"/>
    <m/>
    <m/>
    <s v="1116020595026681856"/>
    <m/>
    <b v="0"/>
    <n v="0"/>
    <s v=""/>
    <b v="0"/>
    <s v="en"/>
    <m/>
    <s v=""/>
    <b v="0"/>
    <n v="8"/>
    <s v="1115944958874279936"/>
    <s v="Twitter for Android"/>
    <b v="0"/>
    <s v="1115944958874279936"/>
    <s v="Tweet"/>
    <n v="0"/>
    <n v="0"/>
    <m/>
    <m/>
    <m/>
    <m/>
    <m/>
    <m/>
    <m/>
    <m/>
    <n v="1"/>
    <s v="1"/>
    <s v="1"/>
    <n v="1"/>
    <n v="4.3478260869565215"/>
    <n v="2"/>
    <n v="8.695652173913043"/>
    <n v="0"/>
    <n v="0"/>
    <n v="20"/>
    <n v="86.95652173913044"/>
    <n v="23"/>
  </r>
  <r>
    <s v="sushilk32500244"/>
    <s v="grfcare"/>
    <m/>
    <m/>
    <m/>
    <m/>
    <m/>
    <m/>
    <m/>
    <m/>
    <s v="No"/>
    <n v="8"/>
    <m/>
    <m/>
    <x v="0"/>
    <d v="2019-04-10T21:14:08.000"/>
    <s v="RT @grfCare: As per facts, Indian prisons lack proper sanitation, which is one of the primary causes why incarcerated women often suffer fr…"/>
    <m/>
    <m/>
    <x v="1"/>
    <m/>
    <s v="http://pbs.twimg.com/profile_images/1109481578638368769/-vQpkeme_normal.jpg"/>
    <x v="5"/>
    <s v="https://twitter.com/#!/sushilk32500244/status/1116086988271054849"/>
    <m/>
    <m/>
    <s v="1116086988271054849"/>
    <m/>
    <b v="0"/>
    <n v="0"/>
    <s v=""/>
    <b v="0"/>
    <s v="en"/>
    <m/>
    <s v=""/>
    <b v="0"/>
    <n v="8"/>
    <s v="1115944958874279936"/>
    <s v="Twitter Web App"/>
    <b v="0"/>
    <s v="1115944958874279936"/>
    <s v="Tweet"/>
    <n v="0"/>
    <n v="0"/>
    <m/>
    <m/>
    <m/>
    <m/>
    <m/>
    <m/>
    <m/>
    <m/>
    <n v="3"/>
    <s v="1"/>
    <s v="1"/>
    <n v="1"/>
    <n v="4.3478260869565215"/>
    <n v="2"/>
    <n v="8.695652173913043"/>
    <n v="0"/>
    <n v="0"/>
    <n v="20"/>
    <n v="86.95652173913044"/>
    <n v="23"/>
  </r>
  <r>
    <s v="sushilk32500244"/>
    <s v="grfcare"/>
    <m/>
    <m/>
    <m/>
    <m/>
    <m/>
    <m/>
    <m/>
    <m/>
    <s v="No"/>
    <n v="9"/>
    <m/>
    <m/>
    <x v="0"/>
    <d v="2019-04-10T21:20:37.000"/>
    <s v="RT @grfCare: With our #everymother workshop, we are hoping to equip incarcerated women with knowledge so that they're able to comprehend va…"/>
    <m/>
    <m/>
    <x v="2"/>
    <m/>
    <s v="http://pbs.twimg.com/profile_images/1109481578638368769/-vQpkeme_normal.jpg"/>
    <x v="6"/>
    <s v="https://twitter.com/#!/sushilk32500244/status/1116088617955282944"/>
    <m/>
    <m/>
    <s v="1116088617955282944"/>
    <m/>
    <b v="0"/>
    <n v="0"/>
    <s v=""/>
    <b v="0"/>
    <s v="en"/>
    <m/>
    <s v=""/>
    <b v="0"/>
    <n v="4"/>
    <s v="1115994959138697217"/>
    <s v="Twitter Web App"/>
    <b v="0"/>
    <s v="1115994959138697217"/>
    <s v="Tweet"/>
    <n v="0"/>
    <n v="0"/>
    <m/>
    <m/>
    <m/>
    <m/>
    <m/>
    <m/>
    <m/>
    <m/>
    <n v="3"/>
    <s v="1"/>
    <s v="1"/>
    <n v="0"/>
    <n v="0"/>
    <n v="0"/>
    <n v="0"/>
    <n v="0"/>
    <n v="0"/>
    <n v="22"/>
    <n v="100"/>
    <n v="22"/>
  </r>
  <r>
    <s v="sushilk32500244"/>
    <s v="grfcare"/>
    <m/>
    <m/>
    <m/>
    <m/>
    <m/>
    <m/>
    <m/>
    <m/>
    <s v="No"/>
    <n v="10"/>
    <m/>
    <m/>
    <x v="0"/>
    <d v="2019-04-10T21:22:26.000"/>
    <s v="RT @grfCare: Women #OnTheOtherSide form a vulnerable lot &amp;amp; prison puts them at a greater risk of contracting  reproductive infections becau…"/>
    <m/>
    <m/>
    <x v="0"/>
    <m/>
    <s v="http://pbs.twimg.com/profile_images/1109481578638368769/-vQpkeme_normal.jpg"/>
    <x v="7"/>
    <s v="https://twitter.com/#!/sushilk32500244/status/1116089078133346304"/>
    <m/>
    <m/>
    <s v="1116089078133346304"/>
    <m/>
    <b v="0"/>
    <n v="0"/>
    <s v=""/>
    <b v="0"/>
    <s v="en"/>
    <m/>
    <s v=""/>
    <b v="0"/>
    <n v="5"/>
    <s v="1115844927521472513"/>
    <s v="Twitter Web App"/>
    <b v="0"/>
    <s v="1115844927521472513"/>
    <s v="Tweet"/>
    <n v="0"/>
    <n v="0"/>
    <m/>
    <m/>
    <m/>
    <m/>
    <m/>
    <m/>
    <m/>
    <m/>
    <n v="3"/>
    <s v="1"/>
    <s v="1"/>
    <n v="0"/>
    <n v="0"/>
    <n v="4"/>
    <n v="19.047619047619047"/>
    <n v="0"/>
    <n v="0"/>
    <n v="17"/>
    <n v="80.95238095238095"/>
    <n v="21"/>
  </r>
  <r>
    <s v="ashwin_jaddu"/>
    <s v="grfcare"/>
    <m/>
    <m/>
    <m/>
    <m/>
    <m/>
    <m/>
    <m/>
    <m/>
    <s v="No"/>
    <n v="11"/>
    <m/>
    <m/>
    <x v="0"/>
    <d v="2019-04-11T11:26:40.000"/>
    <s v="RT @grfCare: As per facts, Indian prisons lack proper sanitation, which is one of the primary causes why incarcerated women often suffer fr…"/>
    <m/>
    <m/>
    <x v="1"/>
    <m/>
    <s v="http://pbs.twimg.com/profile_images/1109961115604140032/qXhimFb6_normal.jpg"/>
    <x v="8"/>
    <s v="https://twitter.com/#!/ashwin_jaddu/status/1116301536890511360"/>
    <m/>
    <m/>
    <s v="1116301536890511360"/>
    <m/>
    <b v="0"/>
    <n v="0"/>
    <s v=""/>
    <b v="0"/>
    <s v="en"/>
    <m/>
    <s v=""/>
    <b v="0"/>
    <n v="9"/>
    <s v="1115944958874279936"/>
    <s v="Twitter for Android"/>
    <b v="0"/>
    <s v="1115944958874279936"/>
    <s v="Tweet"/>
    <n v="0"/>
    <n v="0"/>
    <m/>
    <m/>
    <m/>
    <m/>
    <m/>
    <m/>
    <m/>
    <m/>
    <n v="1"/>
    <s v="1"/>
    <s v="1"/>
    <n v="1"/>
    <n v="4.3478260869565215"/>
    <n v="2"/>
    <n v="8.695652173913043"/>
    <n v="0"/>
    <n v="0"/>
    <n v="20"/>
    <n v="86.95652173913044"/>
    <n v="23"/>
  </r>
  <r>
    <s v="raina_silambu"/>
    <s v="grfcare"/>
    <m/>
    <m/>
    <m/>
    <m/>
    <m/>
    <m/>
    <m/>
    <m/>
    <s v="No"/>
    <n v="12"/>
    <m/>
    <m/>
    <x v="0"/>
    <d v="2019-04-10T15:08:44.000"/>
    <s v="RT @grfCare: With our #everymother workshop, we are hoping to equip incarcerated women with knowledge so that they're able to comprehend va…"/>
    <m/>
    <m/>
    <x v="2"/>
    <m/>
    <s v="http://pbs.twimg.com/profile_images/943429614860353536/Ef1Px6T5_normal.jpg"/>
    <x v="9"/>
    <s v="https://twitter.com/#!/raina_silambu/status/1115995032417234944"/>
    <m/>
    <m/>
    <s v="1115995032417234944"/>
    <m/>
    <b v="0"/>
    <n v="0"/>
    <s v=""/>
    <b v="0"/>
    <s v="en"/>
    <m/>
    <s v=""/>
    <b v="0"/>
    <n v="4"/>
    <s v="1115994959138697217"/>
    <s v="Twitter Web Client"/>
    <b v="0"/>
    <s v="1115994959138697217"/>
    <s v="Tweet"/>
    <n v="0"/>
    <n v="0"/>
    <m/>
    <m/>
    <m/>
    <m/>
    <m/>
    <m/>
    <m/>
    <m/>
    <n v="2"/>
    <s v="1"/>
    <s v="1"/>
    <n v="0"/>
    <n v="0"/>
    <n v="0"/>
    <n v="0"/>
    <n v="0"/>
    <n v="0"/>
    <n v="22"/>
    <n v="100"/>
    <n v="22"/>
  </r>
  <r>
    <s v="raina_silambu"/>
    <s v="grfcare"/>
    <m/>
    <m/>
    <m/>
    <m/>
    <m/>
    <m/>
    <m/>
    <m/>
    <s v="No"/>
    <n v="13"/>
    <m/>
    <m/>
    <x v="0"/>
    <d v="2019-04-11T13:52:18.000"/>
    <s v="RT @grfCare: Women living behind the bars are confined in spaces that expose them to greater mental &amp;amp; physical health challenges. To help w…"/>
    <m/>
    <m/>
    <x v="1"/>
    <m/>
    <s v="http://pbs.twimg.com/profile_images/943429614860353536/Ef1Px6T5_normal.jpg"/>
    <x v="10"/>
    <s v="https://twitter.com/#!/raina_silambu/status/1116338184781058048"/>
    <m/>
    <m/>
    <s v="1116338184781058048"/>
    <m/>
    <b v="0"/>
    <n v="0"/>
    <s v=""/>
    <b v="0"/>
    <s v="en"/>
    <m/>
    <s v=""/>
    <b v="0"/>
    <n v="9"/>
    <s v="1116337839543861251"/>
    <s v="Twitter Web Client"/>
    <b v="0"/>
    <s v="1116337839543861251"/>
    <s v="Tweet"/>
    <n v="0"/>
    <n v="0"/>
    <m/>
    <m/>
    <m/>
    <m/>
    <m/>
    <m/>
    <m/>
    <m/>
    <n v="2"/>
    <s v="1"/>
    <s v="1"/>
    <n v="0"/>
    <n v="0"/>
    <n v="1"/>
    <n v="4.166666666666667"/>
    <n v="0"/>
    <n v="0"/>
    <n v="23"/>
    <n v="95.83333333333333"/>
    <n v="24"/>
  </r>
  <r>
    <s v="shwetaraina1427"/>
    <s v="grfcare"/>
    <m/>
    <m/>
    <m/>
    <m/>
    <m/>
    <m/>
    <m/>
    <m/>
    <s v="No"/>
    <n v="14"/>
    <m/>
    <m/>
    <x v="0"/>
    <d v="2019-04-10T05:44:45.000"/>
    <s v="RT @grfCare: Women #OnTheOtherSide form a vulnerable lot &amp;amp; prison puts them at a greater risk of contracting  reproductive infections becau…"/>
    <m/>
    <m/>
    <x v="0"/>
    <m/>
    <s v="http://pbs.twimg.com/profile_images/1116968786748301312/z4LKJRen_normal.jpg"/>
    <x v="11"/>
    <s v="https://twitter.com/#!/shwetaraina1427/status/1115853099523018754"/>
    <m/>
    <m/>
    <s v="1115853099523018754"/>
    <m/>
    <b v="0"/>
    <n v="0"/>
    <s v=""/>
    <b v="0"/>
    <s v="en"/>
    <m/>
    <s v=""/>
    <b v="0"/>
    <n v="1"/>
    <s v="1115844927521472513"/>
    <s v="Twitter for Android"/>
    <b v="0"/>
    <s v="1115844927521472513"/>
    <s v="Tweet"/>
    <n v="0"/>
    <n v="0"/>
    <m/>
    <m/>
    <m/>
    <m/>
    <m/>
    <m/>
    <m/>
    <m/>
    <n v="7"/>
    <s v="1"/>
    <s v="1"/>
    <n v="0"/>
    <n v="0"/>
    <n v="4"/>
    <n v="19.047619047619047"/>
    <n v="0"/>
    <n v="0"/>
    <n v="17"/>
    <n v="80.95238095238095"/>
    <n v="21"/>
  </r>
  <r>
    <s v="shwetaraina1427"/>
    <s v="grfcare"/>
    <m/>
    <m/>
    <m/>
    <m/>
    <m/>
    <m/>
    <m/>
    <m/>
    <s v="No"/>
    <n v="15"/>
    <m/>
    <m/>
    <x v="0"/>
    <d v="2019-04-10T13:08:22.000"/>
    <s v="RT @grfCare: As per facts, Indian prisons lack proper sanitation, which is one of the primary causes why incarcerated women often suffer fr…"/>
    <m/>
    <m/>
    <x v="1"/>
    <m/>
    <s v="http://pbs.twimg.com/profile_images/1116968786748301312/z4LKJRen_normal.jpg"/>
    <x v="12"/>
    <s v="https://twitter.com/#!/shwetaraina1427/status/1115964739773796354"/>
    <m/>
    <m/>
    <s v="1115964739773796354"/>
    <m/>
    <b v="0"/>
    <n v="0"/>
    <s v=""/>
    <b v="0"/>
    <s v="en"/>
    <m/>
    <s v=""/>
    <b v="0"/>
    <n v="8"/>
    <s v="1115944958874279936"/>
    <s v="Twitter for Android"/>
    <b v="0"/>
    <s v="1115944958874279936"/>
    <s v="Tweet"/>
    <n v="0"/>
    <n v="0"/>
    <m/>
    <m/>
    <m/>
    <m/>
    <m/>
    <m/>
    <m/>
    <m/>
    <n v="7"/>
    <s v="1"/>
    <s v="1"/>
    <n v="1"/>
    <n v="4.3478260869565215"/>
    <n v="2"/>
    <n v="8.695652173913043"/>
    <n v="0"/>
    <n v="0"/>
    <n v="20"/>
    <n v="86.95652173913044"/>
    <n v="23"/>
  </r>
  <r>
    <s v="shwetaraina1427"/>
    <s v="grfcare"/>
    <m/>
    <m/>
    <m/>
    <m/>
    <m/>
    <m/>
    <m/>
    <m/>
    <s v="No"/>
    <n v="16"/>
    <m/>
    <m/>
    <x v="0"/>
    <d v="2019-04-10T15:40:37.000"/>
    <s v="RT @grfCare: With our #everymother workshop, we are hoping to equip incarcerated women with knowledge so that they're able to comprehend va…"/>
    <m/>
    <m/>
    <x v="2"/>
    <m/>
    <s v="http://pbs.twimg.com/profile_images/1116968786748301312/z4LKJRen_normal.jpg"/>
    <x v="13"/>
    <s v="https://twitter.com/#!/shwetaraina1427/status/1116003053990080512"/>
    <m/>
    <m/>
    <s v="1116003053990080512"/>
    <m/>
    <b v="0"/>
    <n v="0"/>
    <s v=""/>
    <b v="0"/>
    <s v="en"/>
    <m/>
    <s v=""/>
    <b v="0"/>
    <n v="4"/>
    <s v="1115994959138697217"/>
    <s v="Twitter for Android"/>
    <b v="0"/>
    <s v="1115994959138697217"/>
    <s v="Tweet"/>
    <n v="0"/>
    <n v="0"/>
    <m/>
    <m/>
    <m/>
    <m/>
    <m/>
    <m/>
    <m/>
    <m/>
    <n v="7"/>
    <s v="1"/>
    <s v="1"/>
    <n v="0"/>
    <n v="0"/>
    <n v="0"/>
    <n v="0"/>
    <n v="0"/>
    <n v="0"/>
    <n v="22"/>
    <n v="100"/>
    <n v="22"/>
  </r>
  <r>
    <s v="shwetaraina1427"/>
    <s v="grfcare"/>
    <m/>
    <m/>
    <m/>
    <m/>
    <m/>
    <m/>
    <m/>
    <m/>
    <s v="No"/>
    <n v="17"/>
    <m/>
    <m/>
    <x v="0"/>
    <d v="2019-04-11T10:22:21.000"/>
    <s v="RT @grfCare: Incarcerated women live in spaces that are cramped. This alone makes it inhabitable. Making it worse are familial &amp;amp; societal i…"/>
    <m/>
    <m/>
    <x v="1"/>
    <m/>
    <s v="http://pbs.twimg.com/profile_images/1116968786748301312/z4LKJRen_normal.jpg"/>
    <x v="14"/>
    <s v="https://twitter.com/#!/shwetaraina1427/status/1116285350349922304"/>
    <m/>
    <m/>
    <s v="1116285350349922304"/>
    <m/>
    <b v="0"/>
    <n v="0"/>
    <s v=""/>
    <b v="0"/>
    <s v="en"/>
    <m/>
    <s v=""/>
    <b v="0"/>
    <n v="4"/>
    <s v="1116284261127073792"/>
    <s v="Twitter for Android"/>
    <b v="0"/>
    <s v="1116284261127073792"/>
    <s v="Tweet"/>
    <n v="0"/>
    <n v="0"/>
    <m/>
    <m/>
    <m/>
    <m/>
    <m/>
    <m/>
    <m/>
    <m/>
    <n v="7"/>
    <s v="1"/>
    <s v="1"/>
    <n v="0"/>
    <n v="0"/>
    <n v="2"/>
    <n v="8.695652173913043"/>
    <n v="0"/>
    <n v="0"/>
    <n v="21"/>
    <n v="91.30434782608695"/>
    <n v="23"/>
  </r>
  <r>
    <s v="shwetaraina1427"/>
    <s v="grfcare"/>
    <m/>
    <m/>
    <m/>
    <m/>
    <m/>
    <m/>
    <m/>
    <m/>
    <s v="No"/>
    <n v="18"/>
    <m/>
    <m/>
    <x v="0"/>
    <d v="2019-04-11T14:26:16.000"/>
    <s v="RT @grfCare: Women living behind the bars are confined in spaces that expose them to greater mental &amp;amp; physical health challenges. To help w…"/>
    <m/>
    <m/>
    <x v="1"/>
    <m/>
    <s v="http://pbs.twimg.com/profile_images/1116968786748301312/z4LKJRen_normal.jpg"/>
    <x v="15"/>
    <s v="https://twitter.com/#!/shwetaraina1427/status/1116346731644370944"/>
    <m/>
    <m/>
    <s v="1116346731644370944"/>
    <m/>
    <b v="0"/>
    <n v="0"/>
    <s v=""/>
    <b v="0"/>
    <s v="en"/>
    <m/>
    <s v=""/>
    <b v="0"/>
    <n v="9"/>
    <s v="1116337839543861251"/>
    <s v="Twitter for Android"/>
    <b v="0"/>
    <s v="1116337839543861251"/>
    <s v="Tweet"/>
    <n v="0"/>
    <n v="0"/>
    <m/>
    <m/>
    <m/>
    <m/>
    <m/>
    <m/>
    <m/>
    <m/>
    <n v="7"/>
    <s v="1"/>
    <s v="1"/>
    <n v="0"/>
    <n v="0"/>
    <n v="1"/>
    <n v="4.166666666666667"/>
    <n v="0"/>
    <n v="0"/>
    <n v="23"/>
    <n v="95.83333333333333"/>
    <n v="24"/>
  </r>
  <r>
    <s v="shwetaraina1427"/>
    <s v="grfcare"/>
    <m/>
    <m/>
    <m/>
    <m/>
    <m/>
    <m/>
    <m/>
    <m/>
    <s v="No"/>
    <n v="19"/>
    <m/>
    <m/>
    <x v="0"/>
    <d v="2019-04-11T15:34:13.000"/>
    <s v="RT @grfCare: Our #EveryMother workshop, to be presented by Dr. Nivedita Raizada, will partly focus on making incarcerated women aware of th…"/>
    <m/>
    <m/>
    <x v="2"/>
    <m/>
    <s v="http://pbs.twimg.com/profile_images/1116968786748301312/z4LKJRen_normal.jpg"/>
    <x v="16"/>
    <s v="https://twitter.com/#!/shwetaraina1427/status/1116363831922479104"/>
    <m/>
    <m/>
    <s v="1116363831922479104"/>
    <m/>
    <b v="0"/>
    <n v="0"/>
    <s v=""/>
    <b v="0"/>
    <s v="en"/>
    <m/>
    <s v=""/>
    <b v="0"/>
    <n v="3"/>
    <s v="1116363623692144640"/>
    <s v="Twitter for Android"/>
    <b v="0"/>
    <s v="1116363623692144640"/>
    <s v="Tweet"/>
    <n v="0"/>
    <n v="0"/>
    <m/>
    <m/>
    <m/>
    <m/>
    <m/>
    <m/>
    <m/>
    <m/>
    <n v="7"/>
    <s v="1"/>
    <s v="1"/>
    <n v="0"/>
    <n v="0"/>
    <n v="0"/>
    <n v="0"/>
    <n v="0"/>
    <n v="0"/>
    <n v="22"/>
    <n v="100"/>
    <n v="22"/>
  </r>
  <r>
    <s v="shwetaraina1427"/>
    <s v="grfcare"/>
    <m/>
    <m/>
    <m/>
    <m/>
    <m/>
    <m/>
    <m/>
    <m/>
    <s v="No"/>
    <n v="20"/>
    <m/>
    <m/>
    <x v="0"/>
    <d v="2019-04-11T17:26:15.000"/>
    <s v="RT @grfCare: Our #EveryMother workshop, to be presented by Dr. Keshav Sharma, will focus on making incarcerated women aware of the mental h…"/>
    <m/>
    <m/>
    <x v="2"/>
    <m/>
    <s v="http://pbs.twimg.com/profile_images/1116968786748301312/z4LKJRen_normal.jpg"/>
    <x v="17"/>
    <s v="https://twitter.com/#!/shwetaraina1427/status/1116392027535503360"/>
    <m/>
    <m/>
    <s v="1116392027535503360"/>
    <m/>
    <b v="0"/>
    <n v="0"/>
    <s v=""/>
    <b v="0"/>
    <s v="en"/>
    <m/>
    <s v=""/>
    <b v="0"/>
    <n v="4"/>
    <s v="1116386943108046848"/>
    <s v="Twitter for Android"/>
    <b v="0"/>
    <s v="1116386943108046848"/>
    <s v="Tweet"/>
    <n v="0"/>
    <n v="0"/>
    <m/>
    <m/>
    <m/>
    <m/>
    <m/>
    <m/>
    <m/>
    <m/>
    <n v="7"/>
    <s v="1"/>
    <s v="1"/>
    <n v="0"/>
    <n v="0"/>
    <n v="0"/>
    <n v="0"/>
    <n v="0"/>
    <n v="0"/>
    <n v="23"/>
    <n v="100"/>
    <n v="23"/>
  </r>
  <r>
    <s v="pavanraina9"/>
    <s v="grfcare"/>
    <m/>
    <m/>
    <m/>
    <m/>
    <m/>
    <m/>
    <m/>
    <m/>
    <s v="No"/>
    <n v="21"/>
    <m/>
    <m/>
    <x v="0"/>
    <d v="2019-04-10T13:57:24.000"/>
    <s v="RT @grfCare: As per facts, Indian prisons lack proper sanitation, which is one of the primary causes why incarcerated women often suffer fr…"/>
    <m/>
    <m/>
    <x v="1"/>
    <m/>
    <s v="http://pbs.twimg.com/profile_images/1106068329335308289/0TudHTWV_normal.jpg"/>
    <x v="18"/>
    <s v="https://twitter.com/#!/pavanraina9/status/1115977081723215872"/>
    <m/>
    <m/>
    <s v="1115977081723215872"/>
    <m/>
    <b v="0"/>
    <n v="0"/>
    <s v=""/>
    <b v="0"/>
    <s v="en"/>
    <m/>
    <s v=""/>
    <b v="0"/>
    <n v="8"/>
    <s v="1115944958874279936"/>
    <s v="Twitter for Android"/>
    <b v="0"/>
    <s v="1115944958874279936"/>
    <s v="Tweet"/>
    <n v="0"/>
    <n v="0"/>
    <m/>
    <m/>
    <m/>
    <m/>
    <m/>
    <m/>
    <m/>
    <m/>
    <n v="7"/>
    <s v="1"/>
    <s v="1"/>
    <n v="1"/>
    <n v="4.3478260869565215"/>
    <n v="2"/>
    <n v="8.695652173913043"/>
    <n v="0"/>
    <n v="0"/>
    <n v="20"/>
    <n v="86.95652173913044"/>
    <n v="23"/>
  </r>
  <r>
    <s v="pavanraina9"/>
    <s v="grfcare"/>
    <m/>
    <m/>
    <m/>
    <m/>
    <m/>
    <m/>
    <m/>
    <m/>
    <s v="No"/>
    <n v="22"/>
    <m/>
    <m/>
    <x v="0"/>
    <d v="2019-04-10T13:58:45.000"/>
    <s v="RT @grfCare: Women #OnTheOtherSide form a vulnerable lot &amp;amp; prison puts them at a greater risk of contracting  reproductive infections becau…"/>
    <m/>
    <m/>
    <x v="0"/>
    <m/>
    <s v="http://pbs.twimg.com/profile_images/1106068329335308289/0TudHTWV_normal.jpg"/>
    <x v="19"/>
    <s v="https://twitter.com/#!/pavanraina9/status/1115977419280855041"/>
    <m/>
    <m/>
    <s v="1115977419280855041"/>
    <m/>
    <b v="0"/>
    <n v="0"/>
    <s v=""/>
    <b v="0"/>
    <s v="en"/>
    <m/>
    <s v=""/>
    <b v="0"/>
    <n v="5"/>
    <s v="1115844927521472513"/>
    <s v="Twitter for Android"/>
    <b v="0"/>
    <s v="1115844927521472513"/>
    <s v="Tweet"/>
    <n v="0"/>
    <n v="0"/>
    <m/>
    <m/>
    <m/>
    <m/>
    <m/>
    <m/>
    <m/>
    <m/>
    <n v="7"/>
    <s v="1"/>
    <s v="1"/>
    <n v="0"/>
    <n v="0"/>
    <n v="4"/>
    <n v="19.047619047619047"/>
    <n v="0"/>
    <n v="0"/>
    <n v="17"/>
    <n v="80.95238095238095"/>
    <n v="21"/>
  </r>
  <r>
    <s v="pavanraina9"/>
    <s v="grfcare"/>
    <m/>
    <m/>
    <m/>
    <m/>
    <m/>
    <m/>
    <m/>
    <m/>
    <s v="No"/>
    <n v="23"/>
    <m/>
    <m/>
    <x v="0"/>
    <d v="2019-04-11T18:02:47.000"/>
    <s v="RT @grfCare: Incarcerated women live in spaces that are cramped. This alone makes it inhabitable. Making it worse are familial &amp;amp; societal i…"/>
    <m/>
    <m/>
    <x v="1"/>
    <m/>
    <s v="http://pbs.twimg.com/profile_images/1106068329335308289/0TudHTWV_normal.jpg"/>
    <x v="20"/>
    <s v="https://twitter.com/#!/pavanraina9/status/1116401219705008128"/>
    <m/>
    <m/>
    <s v="1116401219705008128"/>
    <m/>
    <b v="0"/>
    <n v="0"/>
    <s v=""/>
    <b v="0"/>
    <s v="en"/>
    <m/>
    <s v=""/>
    <b v="0"/>
    <n v="4"/>
    <s v="1116284261127073792"/>
    <s v="Twitter for Android"/>
    <b v="0"/>
    <s v="1116284261127073792"/>
    <s v="Tweet"/>
    <n v="0"/>
    <n v="0"/>
    <m/>
    <m/>
    <m/>
    <m/>
    <m/>
    <m/>
    <m/>
    <m/>
    <n v="7"/>
    <s v="1"/>
    <s v="1"/>
    <n v="0"/>
    <n v="0"/>
    <n v="2"/>
    <n v="8.695652173913043"/>
    <n v="0"/>
    <n v="0"/>
    <n v="21"/>
    <n v="91.30434782608695"/>
    <n v="23"/>
  </r>
  <r>
    <s v="pavanraina9"/>
    <s v="grfcare"/>
    <m/>
    <m/>
    <m/>
    <m/>
    <m/>
    <m/>
    <m/>
    <m/>
    <s v="No"/>
    <n v="24"/>
    <m/>
    <m/>
    <x v="0"/>
    <d v="2019-04-11T18:03:50.000"/>
    <s v="RT @grfCare: Our #EveryMother workshop, to be presented by Dr. Keshav Sharma, will focus on making incarcerated women aware of the mental h…"/>
    <m/>
    <m/>
    <x v="2"/>
    <m/>
    <s v="http://pbs.twimg.com/profile_images/1106068329335308289/0TudHTWV_normal.jpg"/>
    <x v="21"/>
    <s v="https://twitter.com/#!/pavanraina9/status/1116401484239753216"/>
    <m/>
    <m/>
    <s v="1116401484239753216"/>
    <m/>
    <b v="0"/>
    <n v="0"/>
    <s v=""/>
    <b v="0"/>
    <s v="en"/>
    <m/>
    <s v=""/>
    <b v="0"/>
    <n v="4"/>
    <s v="1116386943108046848"/>
    <s v="Twitter for Android"/>
    <b v="0"/>
    <s v="1116386943108046848"/>
    <s v="Tweet"/>
    <n v="0"/>
    <n v="0"/>
    <m/>
    <m/>
    <m/>
    <m/>
    <m/>
    <m/>
    <m/>
    <m/>
    <n v="7"/>
    <s v="1"/>
    <s v="1"/>
    <n v="0"/>
    <n v="0"/>
    <n v="0"/>
    <n v="0"/>
    <n v="0"/>
    <n v="0"/>
    <n v="23"/>
    <n v="100"/>
    <n v="23"/>
  </r>
  <r>
    <s v="pavanraina9"/>
    <s v="grfcare"/>
    <m/>
    <m/>
    <m/>
    <m/>
    <m/>
    <m/>
    <m/>
    <m/>
    <s v="No"/>
    <n v="25"/>
    <m/>
    <m/>
    <x v="0"/>
    <d v="2019-04-11T18:10:06.000"/>
    <s v="RT @grfCare: With our #everymother workshop, we are hoping to equip incarcerated women with knowledge so that they're able to comprehend va…"/>
    <m/>
    <m/>
    <x v="2"/>
    <m/>
    <s v="http://pbs.twimg.com/profile_images/1106068329335308289/0TudHTWV_normal.jpg"/>
    <x v="22"/>
    <s v="https://twitter.com/#!/pavanraina9/status/1116403063550435328"/>
    <m/>
    <m/>
    <s v="1116403063550435328"/>
    <m/>
    <b v="0"/>
    <n v="0"/>
    <s v=""/>
    <b v="0"/>
    <s v="en"/>
    <m/>
    <s v=""/>
    <b v="0"/>
    <n v="5"/>
    <s v="1115994959138697217"/>
    <s v="Twitter for Android"/>
    <b v="0"/>
    <s v="1115994959138697217"/>
    <s v="Tweet"/>
    <n v="0"/>
    <n v="0"/>
    <m/>
    <m/>
    <m/>
    <m/>
    <m/>
    <m/>
    <m/>
    <m/>
    <n v="7"/>
    <s v="1"/>
    <s v="1"/>
    <n v="0"/>
    <n v="0"/>
    <n v="0"/>
    <n v="0"/>
    <n v="0"/>
    <n v="0"/>
    <n v="22"/>
    <n v="100"/>
    <n v="22"/>
  </r>
  <r>
    <s v="pavanraina9"/>
    <s v="grfcare"/>
    <m/>
    <m/>
    <m/>
    <m/>
    <m/>
    <m/>
    <m/>
    <m/>
    <s v="No"/>
    <n v="26"/>
    <m/>
    <m/>
    <x v="0"/>
    <d v="2019-04-11T18:14:43.000"/>
    <s v="RT @grfCare: Our #EveryMother workshop, to be presented by Dr. Nivedita Raizada, will partly focus on making incarcerated women aware of th…"/>
    <m/>
    <m/>
    <x v="2"/>
    <m/>
    <s v="http://pbs.twimg.com/profile_images/1106068329335308289/0TudHTWV_normal.jpg"/>
    <x v="23"/>
    <s v="https://twitter.com/#!/pavanraina9/status/1116404222679867393"/>
    <m/>
    <m/>
    <s v="1116404222679867393"/>
    <m/>
    <b v="0"/>
    <n v="0"/>
    <s v=""/>
    <b v="0"/>
    <s v="en"/>
    <m/>
    <s v=""/>
    <b v="0"/>
    <n v="3"/>
    <s v="1116363623692144640"/>
    <s v="Twitter for Android"/>
    <b v="0"/>
    <s v="1116363623692144640"/>
    <s v="Tweet"/>
    <n v="0"/>
    <n v="0"/>
    <m/>
    <m/>
    <m/>
    <m/>
    <m/>
    <m/>
    <m/>
    <m/>
    <n v="7"/>
    <s v="1"/>
    <s v="1"/>
    <n v="0"/>
    <n v="0"/>
    <n v="0"/>
    <n v="0"/>
    <n v="0"/>
    <n v="0"/>
    <n v="22"/>
    <n v="100"/>
    <n v="22"/>
  </r>
  <r>
    <s v="pavanraina9"/>
    <s v="grfcare"/>
    <m/>
    <m/>
    <m/>
    <m/>
    <m/>
    <m/>
    <m/>
    <m/>
    <s v="No"/>
    <n v="27"/>
    <m/>
    <m/>
    <x v="0"/>
    <d v="2019-04-11T18:15:15.000"/>
    <s v="RT @grfCare: Women living behind the bars are confined in spaces that expose them to greater mental &amp;amp; physical health challenges. To help w…"/>
    <m/>
    <m/>
    <x v="1"/>
    <m/>
    <s v="http://pbs.twimg.com/profile_images/1106068329335308289/0TudHTWV_normal.jpg"/>
    <x v="24"/>
    <s v="https://twitter.com/#!/pavanraina9/status/1116404357782630400"/>
    <m/>
    <m/>
    <s v="1116404357782630400"/>
    <m/>
    <b v="0"/>
    <n v="0"/>
    <s v=""/>
    <b v="0"/>
    <s v="en"/>
    <m/>
    <s v=""/>
    <b v="0"/>
    <n v="9"/>
    <s v="1116337839543861251"/>
    <s v="Twitter for Android"/>
    <b v="0"/>
    <s v="1116337839543861251"/>
    <s v="Tweet"/>
    <n v="0"/>
    <n v="0"/>
    <m/>
    <m/>
    <m/>
    <m/>
    <m/>
    <m/>
    <m/>
    <m/>
    <n v="7"/>
    <s v="1"/>
    <s v="1"/>
    <n v="0"/>
    <n v="0"/>
    <n v="1"/>
    <n v="4.166666666666667"/>
    <n v="0"/>
    <n v="0"/>
    <n v="23"/>
    <n v="95.83333333333333"/>
    <n v="24"/>
  </r>
  <r>
    <s v="nilyadutt"/>
    <s v="fortis_hospital"/>
    <m/>
    <m/>
    <m/>
    <m/>
    <m/>
    <m/>
    <m/>
    <m/>
    <s v="No"/>
    <n v="28"/>
    <m/>
    <m/>
    <x v="0"/>
    <d v="2019-04-12T02:56:54.000"/>
    <s v="RT @mimansasingh: A phenomenal initiative to ensure #mental health care and support for #EveryMother  @keshavoncopsych @fortis_hospital #mi…"/>
    <m/>
    <m/>
    <x v="3"/>
    <m/>
    <s v="http://pbs.twimg.com/profile_images/1085938180262629376/LJ2nHjOi_normal.jpg"/>
    <x v="25"/>
    <s v="https://twitter.com/#!/nilyadutt/status/1116535634854699009"/>
    <m/>
    <m/>
    <s v="1116535634854699009"/>
    <m/>
    <b v="0"/>
    <n v="0"/>
    <s v=""/>
    <b v="1"/>
    <s v="en"/>
    <m/>
    <s v="1116386943108046848"/>
    <b v="0"/>
    <n v="2"/>
    <s v="1116527458935816193"/>
    <s v="Twitter for iPhone"/>
    <b v="0"/>
    <s v="1116527458935816193"/>
    <s v="Tweet"/>
    <n v="0"/>
    <n v="0"/>
    <m/>
    <m/>
    <m/>
    <m/>
    <m/>
    <m/>
    <m/>
    <m/>
    <n v="1"/>
    <s v="2"/>
    <s v="2"/>
    <m/>
    <m/>
    <m/>
    <m/>
    <m/>
    <m/>
    <m/>
    <m/>
    <m/>
  </r>
  <r>
    <s v="_priyankacraina"/>
    <s v="grfcare"/>
    <m/>
    <m/>
    <m/>
    <m/>
    <m/>
    <m/>
    <m/>
    <m/>
    <s v="No"/>
    <n v="31"/>
    <m/>
    <m/>
    <x v="0"/>
    <d v="2019-04-12T03:19:47.000"/>
    <s v="RT @grfCare: Women living behind the bars are confined in spaces that expose them to greater mental &amp;amp; physical health challenges. To help w…"/>
    <m/>
    <m/>
    <x v="1"/>
    <m/>
    <s v="http://pbs.twimg.com/profile_images/1106768113792700417/Ccb-gbNZ_normal.jpg"/>
    <x v="26"/>
    <s v="https://twitter.com/#!/_priyankacraina/status/1116541393197944832"/>
    <m/>
    <m/>
    <s v="1116541393197944832"/>
    <m/>
    <b v="0"/>
    <n v="0"/>
    <s v=""/>
    <b v="0"/>
    <s v="en"/>
    <m/>
    <s v=""/>
    <b v="0"/>
    <n v="9"/>
    <s v="1116337839543861251"/>
    <s v="Twitter for iPhone"/>
    <b v="0"/>
    <s v="1116337839543861251"/>
    <s v="Tweet"/>
    <n v="0"/>
    <n v="0"/>
    <m/>
    <m/>
    <m/>
    <m/>
    <m/>
    <m/>
    <m/>
    <m/>
    <n v="1"/>
    <s v="1"/>
    <s v="1"/>
    <n v="0"/>
    <n v="0"/>
    <n v="1"/>
    <n v="4.166666666666667"/>
    <n v="0"/>
    <n v="0"/>
    <n v="23"/>
    <n v="95.83333333333333"/>
    <n v="24"/>
  </r>
  <r>
    <s v="kksamy321"/>
    <s v="grfcare"/>
    <m/>
    <m/>
    <m/>
    <m/>
    <m/>
    <m/>
    <m/>
    <m/>
    <s v="No"/>
    <n v="32"/>
    <m/>
    <m/>
    <x v="0"/>
    <d v="2019-04-12T04:11:03.000"/>
    <s v="RT @grfCare: Women living behind the bars are confined in spaces that expose them to greater mental &amp;amp; physical health challenges. To help w…"/>
    <m/>
    <m/>
    <x v="1"/>
    <m/>
    <s v="http://pbs.twimg.com/profile_images/1104571184249679874/5Im-_pLH_normal.jpg"/>
    <x v="27"/>
    <s v="https://twitter.com/#!/kksamy321/status/1116554295963344896"/>
    <m/>
    <m/>
    <s v="1116554295963344896"/>
    <m/>
    <b v="0"/>
    <n v="0"/>
    <s v=""/>
    <b v="0"/>
    <s v="en"/>
    <m/>
    <s v=""/>
    <b v="0"/>
    <n v="9"/>
    <s v="1116337839543861251"/>
    <s v="Twitter for Android"/>
    <b v="0"/>
    <s v="1116337839543861251"/>
    <s v="Tweet"/>
    <n v="0"/>
    <n v="0"/>
    <m/>
    <m/>
    <m/>
    <m/>
    <m/>
    <m/>
    <m/>
    <m/>
    <n v="1"/>
    <s v="1"/>
    <s v="1"/>
    <n v="0"/>
    <n v="0"/>
    <n v="1"/>
    <n v="4.166666666666667"/>
    <n v="0"/>
    <n v="0"/>
    <n v="23"/>
    <n v="95.83333333333333"/>
    <n v="24"/>
  </r>
  <r>
    <s v="gayathri170"/>
    <s v="grfcare"/>
    <m/>
    <m/>
    <m/>
    <m/>
    <m/>
    <m/>
    <m/>
    <m/>
    <s v="No"/>
    <n v="33"/>
    <m/>
    <m/>
    <x v="0"/>
    <d v="2019-04-10T07:11:53.000"/>
    <s v="RT @grfCare: Women #OnTheOtherSide form a vulnerable lot &amp;amp; prison puts them at a greater risk of contracting  reproductive infections becau…"/>
    <m/>
    <m/>
    <x v="0"/>
    <m/>
    <s v="http://pbs.twimg.com/profile_images/1067601018253266944/9d8yiIIn_normal.jpg"/>
    <x v="28"/>
    <s v="https://twitter.com/#!/gayathri170/status/1115875030725013506"/>
    <m/>
    <m/>
    <s v="1115875030725013506"/>
    <m/>
    <b v="0"/>
    <n v="0"/>
    <s v=""/>
    <b v="0"/>
    <s v="en"/>
    <m/>
    <s v=""/>
    <b v="0"/>
    <n v="5"/>
    <s v="1115844927521472513"/>
    <s v="Twitter for Android"/>
    <b v="0"/>
    <s v="1115844927521472513"/>
    <s v="Tweet"/>
    <n v="0"/>
    <n v="0"/>
    <m/>
    <m/>
    <m/>
    <m/>
    <m/>
    <m/>
    <m/>
    <m/>
    <n v="7"/>
    <s v="1"/>
    <s v="1"/>
    <n v="0"/>
    <n v="0"/>
    <n v="4"/>
    <n v="19.047619047619047"/>
    <n v="0"/>
    <n v="0"/>
    <n v="17"/>
    <n v="80.95238095238095"/>
    <n v="21"/>
  </r>
  <r>
    <s v="gayathri170"/>
    <s v="grfcare"/>
    <m/>
    <m/>
    <m/>
    <m/>
    <m/>
    <m/>
    <m/>
    <m/>
    <s v="No"/>
    <n v="34"/>
    <m/>
    <m/>
    <x v="0"/>
    <d v="2019-04-10T16:08:59.000"/>
    <s v="RT @grfCare: As per facts, Indian prisons lack proper sanitation, which is one of the primary causes why incarcerated women often suffer fr…"/>
    <m/>
    <m/>
    <x v="1"/>
    <m/>
    <s v="http://pbs.twimg.com/profile_images/1067601018253266944/9d8yiIIn_normal.jpg"/>
    <x v="29"/>
    <s v="https://twitter.com/#!/gayathri170/status/1116010195249799169"/>
    <m/>
    <m/>
    <s v="1116010195249799169"/>
    <m/>
    <b v="0"/>
    <n v="0"/>
    <s v=""/>
    <b v="0"/>
    <s v="en"/>
    <m/>
    <s v=""/>
    <b v="0"/>
    <n v="8"/>
    <s v="1115944958874279936"/>
    <s v="Twitter for Android"/>
    <b v="0"/>
    <s v="1115944958874279936"/>
    <s v="Tweet"/>
    <n v="0"/>
    <n v="0"/>
    <m/>
    <m/>
    <m/>
    <m/>
    <m/>
    <m/>
    <m/>
    <m/>
    <n v="7"/>
    <s v="1"/>
    <s v="1"/>
    <n v="1"/>
    <n v="4.3478260869565215"/>
    <n v="2"/>
    <n v="8.695652173913043"/>
    <n v="0"/>
    <n v="0"/>
    <n v="20"/>
    <n v="86.95652173913044"/>
    <n v="23"/>
  </r>
  <r>
    <s v="gayathri170"/>
    <s v="grfcare"/>
    <m/>
    <m/>
    <m/>
    <m/>
    <m/>
    <m/>
    <m/>
    <m/>
    <s v="No"/>
    <n v="35"/>
    <m/>
    <m/>
    <x v="0"/>
    <d v="2019-04-10T16:09:13.000"/>
    <s v="RT @grfCare: With our #everymother workshop, we are hoping to equip incarcerated women with knowledge so that they're able to comprehend va…"/>
    <m/>
    <m/>
    <x v="2"/>
    <m/>
    <s v="http://pbs.twimg.com/profile_images/1067601018253266944/9d8yiIIn_normal.jpg"/>
    <x v="30"/>
    <s v="https://twitter.com/#!/gayathri170/status/1116010254968348673"/>
    <m/>
    <m/>
    <s v="1116010254968348673"/>
    <m/>
    <b v="0"/>
    <n v="0"/>
    <s v=""/>
    <b v="0"/>
    <s v="en"/>
    <m/>
    <s v=""/>
    <b v="0"/>
    <n v="4"/>
    <s v="1115994959138697217"/>
    <s v="Twitter for Android"/>
    <b v="0"/>
    <s v="1115994959138697217"/>
    <s v="Tweet"/>
    <n v="0"/>
    <n v="0"/>
    <m/>
    <m/>
    <m/>
    <m/>
    <m/>
    <m/>
    <m/>
    <m/>
    <n v="7"/>
    <s v="1"/>
    <s v="1"/>
    <n v="0"/>
    <n v="0"/>
    <n v="0"/>
    <n v="0"/>
    <n v="0"/>
    <n v="0"/>
    <n v="22"/>
    <n v="100"/>
    <n v="22"/>
  </r>
  <r>
    <s v="gayathri170"/>
    <s v="grfcare"/>
    <m/>
    <m/>
    <m/>
    <m/>
    <m/>
    <m/>
    <m/>
    <m/>
    <s v="No"/>
    <n v="36"/>
    <m/>
    <m/>
    <x v="0"/>
    <d v="2019-04-11T14:45:11.000"/>
    <s v="RT @grfCare: Women living behind the bars are confined in spaces that expose them to greater mental &amp;amp; physical health challenges. To help w…"/>
    <m/>
    <m/>
    <x v="1"/>
    <m/>
    <s v="http://pbs.twimg.com/profile_images/1067601018253266944/9d8yiIIn_normal.jpg"/>
    <x v="31"/>
    <s v="https://twitter.com/#!/gayathri170/status/1116351495367053312"/>
    <m/>
    <m/>
    <s v="1116351495367053312"/>
    <m/>
    <b v="0"/>
    <n v="0"/>
    <s v=""/>
    <b v="0"/>
    <s v="en"/>
    <m/>
    <s v=""/>
    <b v="0"/>
    <n v="9"/>
    <s v="1116337839543861251"/>
    <s v="Twitter for Android"/>
    <b v="0"/>
    <s v="1116337839543861251"/>
    <s v="Tweet"/>
    <n v="0"/>
    <n v="0"/>
    <m/>
    <m/>
    <m/>
    <m/>
    <m/>
    <m/>
    <m/>
    <m/>
    <n v="7"/>
    <s v="1"/>
    <s v="1"/>
    <n v="0"/>
    <n v="0"/>
    <n v="1"/>
    <n v="4.166666666666667"/>
    <n v="0"/>
    <n v="0"/>
    <n v="23"/>
    <n v="95.83333333333333"/>
    <n v="24"/>
  </r>
  <r>
    <s v="gayathri170"/>
    <s v="grfcare"/>
    <m/>
    <m/>
    <m/>
    <m/>
    <m/>
    <m/>
    <m/>
    <m/>
    <s v="No"/>
    <n v="37"/>
    <m/>
    <m/>
    <x v="0"/>
    <d v="2019-04-11T14:45:50.000"/>
    <s v="RT @grfCare: Incarcerated women live in spaces that are cramped. This alone makes it inhabitable. Making it worse are familial &amp;amp; societal i…"/>
    <m/>
    <m/>
    <x v="1"/>
    <m/>
    <s v="http://pbs.twimg.com/profile_images/1067601018253266944/9d8yiIIn_normal.jpg"/>
    <x v="32"/>
    <s v="https://twitter.com/#!/gayathri170/status/1116351655119704064"/>
    <m/>
    <m/>
    <s v="1116351655119704064"/>
    <m/>
    <b v="0"/>
    <n v="0"/>
    <s v=""/>
    <b v="0"/>
    <s v="en"/>
    <m/>
    <s v=""/>
    <b v="0"/>
    <n v="4"/>
    <s v="1116284261127073792"/>
    <s v="Twitter for Android"/>
    <b v="0"/>
    <s v="1116284261127073792"/>
    <s v="Tweet"/>
    <n v="0"/>
    <n v="0"/>
    <m/>
    <m/>
    <m/>
    <m/>
    <m/>
    <m/>
    <m/>
    <m/>
    <n v="7"/>
    <s v="1"/>
    <s v="1"/>
    <n v="0"/>
    <n v="0"/>
    <n v="2"/>
    <n v="8.695652173913043"/>
    <n v="0"/>
    <n v="0"/>
    <n v="21"/>
    <n v="91.30434782608695"/>
    <n v="23"/>
  </r>
  <r>
    <s v="gayathri170"/>
    <s v="grfcare"/>
    <m/>
    <m/>
    <m/>
    <m/>
    <m/>
    <m/>
    <m/>
    <m/>
    <s v="No"/>
    <n v="38"/>
    <m/>
    <m/>
    <x v="0"/>
    <d v="2019-04-11T16:39:51.000"/>
    <s v="RT @grfCare: Our #EveryMother workshop, to be presented by Dr. Nivedita Raizada, will partly focus on making incarcerated women aware of th…"/>
    <m/>
    <m/>
    <x v="2"/>
    <m/>
    <s v="http://pbs.twimg.com/profile_images/1067601018253266944/9d8yiIIn_normal.jpg"/>
    <x v="33"/>
    <s v="https://twitter.com/#!/gayathri170/status/1116380348353400833"/>
    <m/>
    <m/>
    <s v="1116380348353400833"/>
    <m/>
    <b v="0"/>
    <n v="0"/>
    <s v=""/>
    <b v="0"/>
    <s v="en"/>
    <m/>
    <s v=""/>
    <b v="0"/>
    <n v="3"/>
    <s v="1116363623692144640"/>
    <s v="Twitter for Android"/>
    <b v="0"/>
    <s v="1116363623692144640"/>
    <s v="Tweet"/>
    <n v="0"/>
    <n v="0"/>
    <m/>
    <m/>
    <m/>
    <m/>
    <m/>
    <m/>
    <m/>
    <m/>
    <n v="7"/>
    <s v="1"/>
    <s v="1"/>
    <n v="0"/>
    <n v="0"/>
    <n v="0"/>
    <n v="0"/>
    <n v="0"/>
    <n v="0"/>
    <n v="22"/>
    <n v="100"/>
    <n v="22"/>
  </r>
  <r>
    <s v="gayathri170"/>
    <s v="grfcare"/>
    <m/>
    <m/>
    <m/>
    <m/>
    <m/>
    <m/>
    <m/>
    <m/>
    <s v="No"/>
    <n v="39"/>
    <m/>
    <m/>
    <x v="0"/>
    <d v="2019-04-12T04:31:07.000"/>
    <s v="RT @grfCare: Our #EveryMother workshop, to be presented by Dr. Keshav Sharma, will focus on making incarcerated women aware of the mental h…"/>
    <m/>
    <m/>
    <x v="2"/>
    <m/>
    <s v="http://pbs.twimg.com/profile_images/1067601018253266944/9d8yiIIn_normal.jpg"/>
    <x v="34"/>
    <s v="https://twitter.com/#!/gayathri170/status/1116559345225854977"/>
    <m/>
    <m/>
    <s v="1116559345225854977"/>
    <m/>
    <b v="0"/>
    <n v="0"/>
    <s v=""/>
    <b v="0"/>
    <s v="en"/>
    <m/>
    <s v=""/>
    <b v="0"/>
    <n v="4"/>
    <s v="1116386943108046848"/>
    <s v="Twitter for Android"/>
    <b v="0"/>
    <s v="1116386943108046848"/>
    <s v="Tweet"/>
    <n v="0"/>
    <n v="0"/>
    <m/>
    <m/>
    <m/>
    <m/>
    <m/>
    <m/>
    <m/>
    <m/>
    <n v="7"/>
    <s v="1"/>
    <s v="1"/>
    <n v="0"/>
    <n v="0"/>
    <n v="0"/>
    <n v="0"/>
    <n v="0"/>
    <n v="0"/>
    <n v="23"/>
    <n v="100"/>
    <n v="23"/>
  </r>
  <r>
    <s v="kadarlapradeep"/>
    <s v="grfcare"/>
    <m/>
    <m/>
    <m/>
    <m/>
    <m/>
    <m/>
    <m/>
    <m/>
    <s v="No"/>
    <n v="40"/>
    <m/>
    <m/>
    <x v="0"/>
    <d v="2019-04-12T05:19:45.000"/>
    <s v="RT @grfCare: Women living behind the bars are confined in spaces that expose them to greater mental &amp;amp; physical health challenges. To help w…"/>
    <m/>
    <m/>
    <x v="1"/>
    <m/>
    <s v="http://pbs.twimg.com/profile_images/1080293287968235521/XsFKhacX_normal.jpg"/>
    <x v="35"/>
    <s v="https://twitter.com/#!/kadarlapradeep/status/1116571587073806338"/>
    <m/>
    <m/>
    <s v="1116571587073806338"/>
    <m/>
    <b v="0"/>
    <n v="0"/>
    <s v=""/>
    <b v="0"/>
    <s v="en"/>
    <m/>
    <s v=""/>
    <b v="0"/>
    <n v="9"/>
    <s v="1116337839543861251"/>
    <s v="Twitter for Android"/>
    <b v="0"/>
    <s v="1116337839543861251"/>
    <s v="Tweet"/>
    <n v="0"/>
    <n v="0"/>
    <m/>
    <m/>
    <m/>
    <m/>
    <m/>
    <m/>
    <m/>
    <m/>
    <n v="1"/>
    <s v="1"/>
    <s v="1"/>
    <n v="0"/>
    <n v="0"/>
    <n v="1"/>
    <n v="4.166666666666667"/>
    <n v="0"/>
    <n v="0"/>
    <n v="23"/>
    <n v="95.83333333333333"/>
    <n v="24"/>
  </r>
  <r>
    <s v="naveen16773677"/>
    <s v="grfcare"/>
    <m/>
    <m/>
    <m/>
    <m/>
    <m/>
    <m/>
    <m/>
    <m/>
    <s v="No"/>
    <n v="41"/>
    <m/>
    <m/>
    <x v="0"/>
    <d v="2019-04-12T09:11:34.000"/>
    <s v="RT @grfCare: Women living behind the bars are confined in spaces that expose them to greater mental &amp;amp; physical health challenges. To help w…"/>
    <m/>
    <m/>
    <x v="1"/>
    <m/>
    <s v="http://pbs.twimg.com/profile_images/1036940102499328000/u9v4NrbE_normal.jpg"/>
    <x v="36"/>
    <s v="https://twitter.com/#!/naveen16773677/status/1116629923957841922"/>
    <m/>
    <m/>
    <s v="1116629923957841922"/>
    <m/>
    <b v="0"/>
    <n v="0"/>
    <s v=""/>
    <b v="0"/>
    <s v="en"/>
    <m/>
    <s v=""/>
    <b v="0"/>
    <n v="11"/>
    <s v="1116337839543861251"/>
    <s v="Twitter for Android"/>
    <b v="0"/>
    <s v="1116337839543861251"/>
    <s v="Tweet"/>
    <n v="0"/>
    <n v="0"/>
    <m/>
    <m/>
    <m/>
    <m/>
    <m/>
    <m/>
    <m/>
    <m/>
    <n v="1"/>
    <s v="1"/>
    <s v="1"/>
    <n v="0"/>
    <n v="0"/>
    <n v="1"/>
    <n v="4.166666666666667"/>
    <n v="0"/>
    <n v="0"/>
    <n v="23"/>
    <n v="95.83333333333333"/>
    <n v="24"/>
  </r>
  <r>
    <s v="grfcare"/>
    <s v="grfcare"/>
    <m/>
    <m/>
    <m/>
    <m/>
    <m/>
    <m/>
    <m/>
    <m/>
    <s v="No"/>
    <n v="42"/>
    <m/>
    <m/>
    <x v="1"/>
    <d v="2019-04-10T05:12:16.000"/>
    <s v="Women #OnTheOtherSide form a vulnerable lot &amp;amp; prison puts them at a greater risk of contracting  reproductive infections because of its unhygeinic environment. Our #everymother workshop will focus on making incarcerated women aware of reproductive health &amp;amp; mental well-being. https://t.co/xUI175RJ1l"/>
    <m/>
    <m/>
    <x v="4"/>
    <s v="https://pbs.twimg.com/media/D3xHB4jW4AEGST2.jpg"/>
    <s v="https://pbs.twimg.com/media/D3xHB4jW4AEGST2.jpg"/>
    <x v="37"/>
    <s v="https://twitter.com/#!/grfcare/status/1115844927521472513"/>
    <m/>
    <m/>
    <s v="1115844927521472513"/>
    <m/>
    <b v="0"/>
    <n v="10"/>
    <s v=""/>
    <b v="0"/>
    <s v="en"/>
    <m/>
    <s v=""/>
    <b v="0"/>
    <n v="1"/>
    <s v=""/>
    <s v="Twitter for Android"/>
    <b v="0"/>
    <s v="1115844927521472513"/>
    <s v="Tweet"/>
    <n v="0"/>
    <n v="0"/>
    <s v="76.84252,28.397657 _x000a_77.347652,28.397657 _x000a_77.347652,28.879322 _x000a_76.84252,28.879322"/>
    <s v="India"/>
    <s v="IN"/>
    <s v="New Delhi, India"/>
    <s v="317fcc4b21a604d5"/>
    <s v="New Delhi"/>
    <s v="city"/>
    <s v="https://api.twitter.com/1.1/geo/id/317fcc4b21a604d5.json"/>
    <n v="7"/>
    <s v="1"/>
    <s v="1"/>
    <n v="1"/>
    <n v="2.5"/>
    <n v="4"/>
    <n v="10"/>
    <n v="0"/>
    <n v="0"/>
    <n v="35"/>
    <n v="87.5"/>
    <n v="40"/>
  </r>
  <r>
    <s v="grfcare"/>
    <s v="grfcare"/>
    <m/>
    <m/>
    <m/>
    <m/>
    <m/>
    <m/>
    <m/>
    <m/>
    <s v="No"/>
    <n v="43"/>
    <m/>
    <m/>
    <x v="1"/>
    <d v="2019-04-10T11:49:46.000"/>
    <s v="As per facts, Indian prisons lack proper sanitation, which is one of the primary causes why incarcerated women often suffer from communicable diseases. #EveryMother workshop aims to address these gaps better, assist women with knowledge on reproductive health &amp;amp; mental health. https://t.co/Lqp5aVSTuL"/>
    <m/>
    <m/>
    <x v="2"/>
    <s v="https://pbs.twimg.com/media/D3yiAb6WkAE6kTV.jpg"/>
    <s v="https://pbs.twimg.com/media/D3yiAb6WkAE6kTV.jpg"/>
    <x v="38"/>
    <s v="https://twitter.com/#!/grfcare/status/1115944958874279936"/>
    <m/>
    <m/>
    <s v="1115944958874279936"/>
    <m/>
    <b v="0"/>
    <n v="62"/>
    <s v=""/>
    <b v="0"/>
    <s v="en"/>
    <m/>
    <s v=""/>
    <b v="0"/>
    <n v="8"/>
    <s v=""/>
    <s v="Twitter for Android"/>
    <b v="0"/>
    <s v="1115944958874279936"/>
    <s v="Tweet"/>
    <n v="0"/>
    <n v="0"/>
    <s v="76.84252,28.397657 _x000a_77.347652,28.397657 _x000a_77.347652,28.879322 _x000a_76.84252,28.879322"/>
    <s v="India"/>
    <s v="IN"/>
    <s v="New Delhi, India"/>
    <s v="317fcc4b21a604d5"/>
    <s v="New Delhi"/>
    <s v="city"/>
    <s v="https://api.twitter.com/1.1/geo/id/317fcc4b21a604d5.json"/>
    <n v="7"/>
    <s v="1"/>
    <s v="1"/>
    <n v="2"/>
    <n v="4.878048780487805"/>
    <n v="2"/>
    <n v="4.878048780487805"/>
    <n v="0"/>
    <n v="0"/>
    <n v="37"/>
    <n v="90.2439024390244"/>
    <n v="41"/>
  </r>
  <r>
    <s v="grfcare"/>
    <s v="grfcare"/>
    <m/>
    <m/>
    <m/>
    <m/>
    <m/>
    <m/>
    <m/>
    <m/>
    <s v="No"/>
    <n v="44"/>
    <m/>
    <m/>
    <x v="1"/>
    <d v="2019-04-10T15:08:27.000"/>
    <s v="With our #everymother workshop, we are hoping to equip incarcerated women with knowledge so that they're able to comprehend varied complexities that may occur during the prenatal &amp;amp; postnatal phase of pregnancy, and beyond, resulting in healthy mothers &amp;amp; children. https://t.co/nYPwYhAvDQ"/>
    <m/>
    <m/>
    <x v="2"/>
    <s v="https://pbs.twimg.com/media/D3zPe57XoAIOl5s.jpg"/>
    <s v="https://pbs.twimg.com/media/D3zPe57XoAIOl5s.jpg"/>
    <x v="39"/>
    <s v="https://twitter.com/#!/grfcare/status/1115994959138697217"/>
    <m/>
    <m/>
    <s v="1115994959138697217"/>
    <m/>
    <b v="0"/>
    <n v="19"/>
    <s v=""/>
    <b v="0"/>
    <s v="en"/>
    <m/>
    <s v=""/>
    <b v="0"/>
    <n v="4"/>
    <s v=""/>
    <s v="Twitter for Android"/>
    <b v="0"/>
    <s v="1115994959138697217"/>
    <s v="Tweet"/>
    <n v="0"/>
    <n v="0"/>
    <m/>
    <m/>
    <m/>
    <m/>
    <m/>
    <m/>
    <m/>
    <m/>
    <n v="7"/>
    <s v="1"/>
    <s v="1"/>
    <n v="1"/>
    <n v="2.5"/>
    <n v="0"/>
    <n v="0"/>
    <n v="0"/>
    <n v="0"/>
    <n v="39"/>
    <n v="97.5"/>
    <n v="40"/>
  </r>
  <r>
    <s v="grfcare"/>
    <s v="grfcare"/>
    <m/>
    <m/>
    <m/>
    <m/>
    <m/>
    <m/>
    <m/>
    <m/>
    <s v="No"/>
    <n v="45"/>
    <m/>
    <m/>
    <x v="1"/>
    <d v="2019-04-11T10:18:02.000"/>
    <s v="Incarcerated women live in spaces that are cramped. This alone makes it inhabitable. Making it worse are familial &amp;amp; societal insecurities that arise out of little to no communication with the outside world. Our #everymother workshop aims to address these mental health challenges https://t.co/nratpnNgFc"/>
    <m/>
    <m/>
    <x v="2"/>
    <s v="https://pbs.twimg.com/media/D33WmboWsAAsYiY.jpg"/>
    <s v="https://pbs.twimg.com/media/D33WmboWsAAsYiY.jpg"/>
    <x v="40"/>
    <s v="https://twitter.com/#!/grfcare/status/1116284261127073792"/>
    <m/>
    <m/>
    <s v="1116284261127073792"/>
    <m/>
    <b v="0"/>
    <n v="33"/>
    <s v=""/>
    <b v="0"/>
    <s v="en"/>
    <m/>
    <s v=""/>
    <b v="0"/>
    <n v="4"/>
    <s v=""/>
    <s v="Twitter for Android"/>
    <b v="0"/>
    <s v="1116284261127073792"/>
    <s v="Tweet"/>
    <n v="0"/>
    <n v="0"/>
    <s v="76.67692,29.440689 _x000a_77.221927,29.440689 _x000a_77.221927,29.99079 _x000a_76.67692,29.99079"/>
    <s v="India"/>
    <s v="IN"/>
    <s v="karnal, India"/>
    <s v="302f76e434cea268"/>
    <s v="karnal"/>
    <s v="city"/>
    <s v="https://api.twitter.com/1.1/geo/id/302f76e434cea268.json"/>
    <n v="7"/>
    <s v="1"/>
    <s v="1"/>
    <n v="0"/>
    <n v="0"/>
    <n v="2"/>
    <n v="4.651162790697675"/>
    <n v="0"/>
    <n v="0"/>
    <n v="41"/>
    <n v="95.34883720930233"/>
    <n v="43"/>
  </r>
  <r>
    <s v="grfcare"/>
    <s v="grfcare"/>
    <m/>
    <m/>
    <m/>
    <m/>
    <m/>
    <m/>
    <m/>
    <m/>
    <s v="No"/>
    <n v="46"/>
    <m/>
    <m/>
    <x v="1"/>
    <d v="2019-04-11T13:50:56.000"/>
    <s v="Women living behind the bars are confined in spaces that expose them to greater mental &amp;amp; physical health challenges. To help women tackle health issues better, GRF is holding its #EveryMother workshop at Karnal Jail,  Haryana on April 12, Friday._x000a__x000a_#maternalhealth #WomensHealth https://t.co/1dvH6B4QVC"/>
    <m/>
    <m/>
    <x v="5"/>
    <s v="https://pbs.twimg.com/media/D34HVS8WwAIS4OI.jpg"/>
    <s v="https://pbs.twimg.com/media/D34HVS8WwAIS4OI.jpg"/>
    <x v="41"/>
    <s v="https://twitter.com/#!/grfcare/status/1116337839543861251"/>
    <m/>
    <m/>
    <s v="1116337839543861251"/>
    <m/>
    <b v="0"/>
    <n v="70"/>
    <s v=""/>
    <b v="0"/>
    <s v="en"/>
    <m/>
    <s v=""/>
    <b v="0"/>
    <n v="9"/>
    <s v=""/>
    <s v="Twitter for Android"/>
    <b v="0"/>
    <s v="1116337839543861251"/>
    <s v="Tweet"/>
    <n v="0"/>
    <n v="0"/>
    <s v="76.67692,29.440689 _x000a_77.221927,29.440689 _x000a_77.221927,29.99079 _x000a_76.67692,29.99079"/>
    <s v="India"/>
    <s v="IN"/>
    <s v="karnal, India"/>
    <s v="302f76e434cea268"/>
    <s v="karnal"/>
    <s v="city"/>
    <s v="https://api.twitter.com/1.1/geo/id/302f76e434cea268.json"/>
    <n v="7"/>
    <s v="1"/>
    <s v="1"/>
    <n v="1"/>
    <n v="2.380952380952381"/>
    <n v="2"/>
    <n v="4.761904761904762"/>
    <n v="0"/>
    <n v="0"/>
    <n v="39"/>
    <n v="92.85714285714286"/>
    <n v="42"/>
  </r>
  <r>
    <s v="grfcare"/>
    <s v="grfcare"/>
    <m/>
    <m/>
    <m/>
    <m/>
    <m/>
    <m/>
    <m/>
    <m/>
    <s v="No"/>
    <n v="47"/>
    <m/>
    <m/>
    <x v="1"/>
    <d v="2019-04-11T15:33:23.000"/>
    <s v="Our #EveryMother workshop, to be presented by Dr. Nivedita Raizada, will partly focus on making incarcerated women aware of the varied reproductive health challenges one may face while living at a correctional facility._x000a_#womeninprison #prisonhealth #maternalhealth #HIV #sti https://t.co/r6VjxjSZxO"/>
    <m/>
    <m/>
    <x v="6"/>
    <s v="https://pbs.twimg.com/media/D34ex1sXkAAaJHg.jpg"/>
    <s v="https://pbs.twimg.com/media/D34ex1sXkAAaJHg.jpg"/>
    <x v="42"/>
    <s v="https://twitter.com/#!/grfcare/status/1116363623692144640"/>
    <m/>
    <m/>
    <s v="1116363623692144640"/>
    <m/>
    <b v="0"/>
    <n v="18"/>
    <s v=""/>
    <b v="0"/>
    <s v="en"/>
    <m/>
    <s v=""/>
    <b v="0"/>
    <n v="3"/>
    <s v=""/>
    <s v="Twitter for Android"/>
    <b v="0"/>
    <s v="1116363623692144640"/>
    <s v="Tweet"/>
    <n v="0"/>
    <n v="0"/>
    <s v="76.67692,29.440689 _x000a_77.221927,29.440689 _x000a_77.221927,29.99079 _x000a_76.67692,29.99079"/>
    <s v="India"/>
    <s v="IN"/>
    <s v="karnal, India"/>
    <s v="302f76e434cea268"/>
    <s v="karnal"/>
    <s v="city"/>
    <s v="https://api.twitter.com/1.1/geo/id/302f76e434cea268.json"/>
    <n v="7"/>
    <s v="1"/>
    <s v="1"/>
    <n v="0"/>
    <n v="0"/>
    <n v="0"/>
    <n v="0"/>
    <n v="0"/>
    <n v="0"/>
    <n v="38"/>
    <n v="100"/>
    <n v="38"/>
  </r>
  <r>
    <s v="grfcare"/>
    <s v="grfcare"/>
    <m/>
    <m/>
    <m/>
    <m/>
    <m/>
    <m/>
    <m/>
    <m/>
    <s v="No"/>
    <n v="48"/>
    <m/>
    <m/>
    <x v="1"/>
    <d v="2019-04-11T17:06:03.000"/>
    <s v="Our #EveryMother workshop, to be presented by Dr. Keshav Sharma, will focus on making incarcerated women aware of the mental health challenges one may face. Crammed spaces, little to no communication with outside world, future relationships, make them a vulnerable lot. https://t.co/T2qJSEoacT"/>
    <m/>
    <m/>
    <x v="2"/>
    <s v="https://pbs.twimg.com/media/D34z_I1X4AANOu0.jpg"/>
    <s v="https://pbs.twimg.com/media/D34z_I1X4AANOu0.jpg"/>
    <x v="43"/>
    <s v="https://twitter.com/#!/grfcare/status/1116386943108046848"/>
    <m/>
    <m/>
    <s v="1116386943108046848"/>
    <m/>
    <b v="0"/>
    <n v="24"/>
    <s v=""/>
    <b v="0"/>
    <s v="en"/>
    <m/>
    <s v=""/>
    <b v="0"/>
    <n v="4"/>
    <s v=""/>
    <s v="Twitter for Android"/>
    <b v="0"/>
    <s v="1116386943108046848"/>
    <s v="Tweet"/>
    <n v="0"/>
    <n v="0"/>
    <s v="76.67692,29.440689 _x000a_77.221927,29.440689 _x000a_77.221927,29.99079 _x000a_76.67692,29.99079"/>
    <s v="India"/>
    <s v="IN"/>
    <s v="karnal, India"/>
    <s v="302f76e434cea268"/>
    <s v="karnal"/>
    <s v="city"/>
    <s v="https://api.twitter.com/1.1/geo/id/302f76e434cea268.json"/>
    <n v="7"/>
    <s v="1"/>
    <s v="1"/>
    <n v="0"/>
    <n v="0"/>
    <n v="1"/>
    <n v="2.4390243902439024"/>
    <n v="0"/>
    <n v="0"/>
    <n v="40"/>
    <n v="97.5609756097561"/>
    <n v="41"/>
  </r>
  <r>
    <s v="183chaitanya"/>
    <s v="grfcare"/>
    <m/>
    <m/>
    <m/>
    <m/>
    <m/>
    <m/>
    <m/>
    <m/>
    <s v="No"/>
    <n v="49"/>
    <m/>
    <m/>
    <x v="0"/>
    <d v="2019-04-12T13:26:23.000"/>
    <s v="RT @grfCare: Women living behind the bars are confined in spaces that expose them to greater mental &amp;amp; physical health challenges. To help w…"/>
    <m/>
    <m/>
    <x v="1"/>
    <m/>
    <s v="http://pbs.twimg.com/profile_images/750965175650390016/WdLb6JgN_normal.jpg"/>
    <x v="44"/>
    <s v="https://twitter.com/#!/183chaitanya/status/1116694051909038087"/>
    <m/>
    <m/>
    <s v="1116694051909038087"/>
    <m/>
    <b v="0"/>
    <n v="0"/>
    <s v=""/>
    <b v="0"/>
    <s v="en"/>
    <m/>
    <s v=""/>
    <b v="0"/>
    <n v="11"/>
    <s v="1116337839543861251"/>
    <s v="Twitter for Android"/>
    <b v="0"/>
    <s v="1116337839543861251"/>
    <s v="Tweet"/>
    <n v="0"/>
    <n v="0"/>
    <m/>
    <m/>
    <m/>
    <m/>
    <m/>
    <m/>
    <m/>
    <m/>
    <n v="1"/>
    <s v="1"/>
    <s v="1"/>
    <n v="0"/>
    <n v="0"/>
    <n v="1"/>
    <n v="4.166666666666667"/>
    <n v="0"/>
    <n v="0"/>
    <n v="23"/>
    <n v="95.83333333333333"/>
    <n v="24"/>
  </r>
  <r>
    <s v="dr_samirparikh"/>
    <s v="fortis_hospital"/>
    <m/>
    <m/>
    <m/>
    <m/>
    <m/>
    <m/>
    <m/>
    <m/>
    <s v="No"/>
    <n v="50"/>
    <m/>
    <m/>
    <x v="0"/>
    <d v="2019-04-12T16:36:11.000"/>
    <s v="RT @mimansasingh: A phenomenal initiative to ensure #mental health care and support for #EveryMother  @keshavoncopsych @fortis_hospital #mi…"/>
    <m/>
    <m/>
    <x v="3"/>
    <m/>
    <s v="http://pbs.twimg.com/profile_images/857447341434978304/U2yZnwH-_normal.jpg"/>
    <x v="45"/>
    <s v="https://twitter.com/#!/dr_samirparikh/status/1116741815082811393"/>
    <m/>
    <m/>
    <s v="1116741815082811393"/>
    <m/>
    <b v="0"/>
    <n v="0"/>
    <s v=""/>
    <b v="1"/>
    <s v="en"/>
    <m/>
    <s v="1116386943108046848"/>
    <b v="0"/>
    <n v="4"/>
    <s v="1116527458935816193"/>
    <s v="Twitter for Android"/>
    <b v="0"/>
    <s v="1116527458935816193"/>
    <s v="Tweet"/>
    <n v="0"/>
    <n v="0"/>
    <m/>
    <m/>
    <m/>
    <m/>
    <m/>
    <m/>
    <m/>
    <m/>
    <n v="1"/>
    <s v="2"/>
    <s v="2"/>
    <m/>
    <m/>
    <m/>
    <m/>
    <m/>
    <m/>
    <m/>
    <m/>
    <m/>
  </r>
  <r>
    <s v="mimansasingh"/>
    <s v="fortis_hospital"/>
    <m/>
    <m/>
    <m/>
    <m/>
    <m/>
    <m/>
    <m/>
    <m/>
    <s v="No"/>
    <n v="53"/>
    <m/>
    <m/>
    <x v="0"/>
    <d v="2019-04-12T02:24:24.000"/>
    <s v="A phenomenal initiative to ensure #mental health care and support for #EveryMother  @keshavoncopsych @fortis_hospital #mindspace #MentalHealthMatters #MentalHealthAwareness https://t.co/hLVLOtu4FI"/>
    <s v="https://twitter.com/grfcare/status/1116386943108046848"/>
    <s v="twitter.com"/>
    <x v="7"/>
    <m/>
    <s v="http://pbs.twimg.com/profile_images/1060756761290915841/34PffKFw_normal.jpg"/>
    <x v="46"/>
    <s v="https://twitter.com/#!/mimansasingh/status/1116527458935816193"/>
    <m/>
    <m/>
    <s v="1116527458935816193"/>
    <m/>
    <b v="0"/>
    <n v="2"/>
    <s v=""/>
    <b v="1"/>
    <s v="en"/>
    <m/>
    <s v="1116386943108046848"/>
    <b v="0"/>
    <n v="2"/>
    <s v=""/>
    <s v="Twitter for iPhone"/>
    <b v="0"/>
    <s v="1116527458935816193"/>
    <s v="Tweet"/>
    <n v="0"/>
    <n v="0"/>
    <m/>
    <m/>
    <m/>
    <m/>
    <m/>
    <m/>
    <m/>
    <m/>
    <n v="1"/>
    <s v="2"/>
    <s v="2"/>
    <m/>
    <m/>
    <m/>
    <m/>
    <m/>
    <m/>
    <m/>
    <m/>
    <m/>
  </r>
  <r>
    <s v="jasrita_d"/>
    <s v="fortis_hospital"/>
    <m/>
    <m/>
    <m/>
    <m/>
    <m/>
    <m/>
    <m/>
    <m/>
    <s v="No"/>
    <n v="54"/>
    <m/>
    <m/>
    <x v="0"/>
    <d v="2019-04-13T01:48:52.000"/>
    <s v="RT @mimansasingh: A phenomenal initiative to ensure #mental health care and support for #EveryMother  @keshavoncopsych @fortis_hospital #mi…"/>
    <m/>
    <m/>
    <x v="3"/>
    <m/>
    <s v="http://pbs.twimg.com/profile_images/623338527510519808/PfrgGaMm_normal.jpg"/>
    <x v="47"/>
    <s v="https://twitter.com/#!/jasrita_d/status/1116880901261201415"/>
    <m/>
    <m/>
    <s v="1116880901261201415"/>
    <m/>
    <b v="0"/>
    <n v="0"/>
    <s v=""/>
    <b v="1"/>
    <s v="en"/>
    <m/>
    <s v="1116386943108046848"/>
    <b v="0"/>
    <n v="4"/>
    <s v="1116527458935816193"/>
    <s v="Twitter for iPhone"/>
    <b v="0"/>
    <s v="1116527458935816193"/>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31">
    <i>
      <x v="1"/>
    </i>
    <i r="1">
      <x v="4"/>
    </i>
    <i r="2">
      <x v="101"/>
    </i>
    <i r="3">
      <x v="6"/>
    </i>
    <i r="3">
      <x v="8"/>
    </i>
    <i r="3">
      <x v="12"/>
    </i>
    <i r="3">
      <x v="13"/>
    </i>
    <i r="3">
      <x v="14"/>
    </i>
    <i r="3">
      <x v="16"/>
    </i>
    <i r="3">
      <x v="17"/>
    </i>
    <i r="3">
      <x v="22"/>
    </i>
    <i r="2">
      <x v="102"/>
    </i>
    <i r="3">
      <x v="11"/>
    </i>
    <i r="3">
      <x v="12"/>
    </i>
    <i r="3">
      <x v="14"/>
    </i>
    <i r="3">
      <x v="15"/>
    </i>
    <i r="3">
      <x v="16"/>
    </i>
    <i r="3">
      <x v="17"/>
    </i>
    <i r="3">
      <x v="18"/>
    </i>
    <i r="3">
      <x v="19"/>
    </i>
    <i r="2">
      <x v="103"/>
    </i>
    <i r="3">
      <x v="3"/>
    </i>
    <i r="3">
      <x v="4"/>
    </i>
    <i r="3">
      <x v="5"/>
    </i>
    <i r="3">
      <x v="6"/>
    </i>
    <i r="3">
      <x v="10"/>
    </i>
    <i r="3">
      <x v="14"/>
    </i>
    <i r="3">
      <x v="17"/>
    </i>
    <i r="2">
      <x v="104"/>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8">
        <i x="2" s="1"/>
        <i x="5" s="1"/>
        <i x="6" s="1"/>
        <i x="3" s="1"/>
        <i x="7" s="1"/>
        <i x="0"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7" totalsRowShown="0" headerRowDxfId="364" dataDxfId="363">
  <autoFilter ref="A2:BL57"/>
  <tableColumns count="64">
    <tableColumn id="1" name="Vertex 1" dataDxfId="362"/>
    <tableColumn id="2" name="Vertex 2" dataDxfId="361"/>
    <tableColumn id="3" name="Color" dataDxfId="360"/>
    <tableColumn id="4" name="Width" dataDxfId="359"/>
    <tableColumn id="11" name="Style" dataDxfId="358"/>
    <tableColumn id="5" name="Opacity" dataDxfId="357"/>
    <tableColumn id="6" name="Visibility" dataDxfId="356"/>
    <tableColumn id="10" name="Label" dataDxfId="355"/>
    <tableColumn id="12" name="Label Text Color" dataDxfId="354"/>
    <tableColumn id="13" name="Label Font Size" dataDxfId="353"/>
    <tableColumn id="14" name="Reciprocated?" dataDxfId="94"/>
    <tableColumn id="7" name="ID" dataDxfId="352"/>
    <tableColumn id="9" name="Dynamic Filter" dataDxfId="351"/>
    <tableColumn id="8" name="Add Your Own Columns Here" dataDxfId="350"/>
    <tableColumn id="15" name="Relationship" dataDxfId="349"/>
    <tableColumn id="16" name="Relationship Date (UTC)" dataDxfId="348"/>
    <tableColumn id="17" name="Tweet" dataDxfId="347"/>
    <tableColumn id="18" name="URLs in Tweet" dataDxfId="346"/>
    <tableColumn id="19" name="Domains in Tweet" dataDxfId="345"/>
    <tableColumn id="20" name="Hashtags in Tweet" dataDxfId="344"/>
    <tableColumn id="21" name="Media in Tweet" dataDxfId="343"/>
    <tableColumn id="22" name="Tweet Image File" dataDxfId="342"/>
    <tableColumn id="23" name="Tweet Date (UTC)" dataDxfId="341"/>
    <tableColumn id="24" name="Twitter Page for Tweet" dataDxfId="340"/>
    <tableColumn id="25" name="Latitude" dataDxfId="339"/>
    <tableColumn id="26" name="Longitude" dataDxfId="338"/>
    <tableColumn id="27" name="Imported ID" dataDxfId="337"/>
    <tableColumn id="28" name="In-Reply-To Tweet ID" dataDxfId="336"/>
    <tableColumn id="29" name="Favorited" dataDxfId="335"/>
    <tableColumn id="30" name="Favorite Count" dataDxfId="334"/>
    <tableColumn id="31" name="In-Reply-To User ID" dataDxfId="333"/>
    <tableColumn id="32" name="Is Quote Status" dataDxfId="332"/>
    <tableColumn id="33" name="Language" dataDxfId="331"/>
    <tableColumn id="34" name="Possibly Sensitive" dataDxfId="330"/>
    <tableColumn id="35" name="Quoted Status ID" dataDxfId="329"/>
    <tableColumn id="36" name="Retweeted" dataDxfId="328"/>
    <tableColumn id="37" name="Retweet Count" dataDxfId="327"/>
    <tableColumn id="38" name="Retweet ID" dataDxfId="326"/>
    <tableColumn id="39" name="Source" dataDxfId="325"/>
    <tableColumn id="40" name="Truncated" dataDxfId="324"/>
    <tableColumn id="41" name="Unified Twitter ID" dataDxfId="323"/>
    <tableColumn id="42" name="Imported Tweet Type" dataDxfId="322"/>
    <tableColumn id="43" name="Added By Extended Analysis" dataDxfId="321"/>
    <tableColumn id="44" name="Corrected By Extended Analysis" dataDxfId="320"/>
    <tableColumn id="45" name="Place Bounding Box" dataDxfId="319"/>
    <tableColumn id="46" name="Place Country" dataDxfId="318"/>
    <tableColumn id="47" name="Place Country Code" dataDxfId="317"/>
    <tableColumn id="48" name="Place Full Name" dataDxfId="316"/>
    <tableColumn id="49" name="Place ID" dataDxfId="315"/>
    <tableColumn id="50" name="Place Name" dataDxfId="314"/>
    <tableColumn id="51" name="Place Type" dataDxfId="313"/>
    <tableColumn id="52" name="Place URL" dataDxfId="312"/>
    <tableColumn id="53" name="Edge Weight"/>
    <tableColumn id="54" name="Vertex 1 Group" dataDxfId="235">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 totalsRowShown="0" headerRowDxfId="234" dataDxfId="233">
  <autoFilter ref="A2:C4"/>
  <tableColumns count="3">
    <tableColumn id="1" name="Group 1" dataDxfId="232"/>
    <tableColumn id="2" name="Group 2" dataDxfId="231"/>
    <tableColumn id="3" name="Edges"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F2" totalsRowShown="0" headerRowDxfId="227" dataDxfId="226">
  <autoFilter ref="A1:F2"/>
  <tableColumns count="6">
    <tableColumn id="1" name="Top URLs in Tweet in Entire Graph" dataDxfId="225"/>
    <tableColumn id="2" name="Entire Graph Count" dataDxfId="224"/>
    <tableColumn id="3" name="Top URLs in Tweet in G1" dataDxfId="223"/>
    <tableColumn id="4" name="G1 Count" dataDxfId="222"/>
    <tableColumn id="5" name="Top URLs in Tweet in G2" dataDxfId="221"/>
    <tableColumn id="6" name="G2 Count" dataDxfId="220"/>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5:F6" totalsRowShown="0" headerRowDxfId="219" dataDxfId="218">
  <autoFilter ref="A5:F6"/>
  <tableColumns count="6">
    <tableColumn id="1" name="Top Domains in Tweet in Entire Graph" dataDxfId="217"/>
    <tableColumn id="2" name="Entire Graph Count" dataDxfId="216"/>
    <tableColumn id="3" name="Top Domains in Tweet in G1" dataDxfId="215"/>
    <tableColumn id="4" name="G1 Count" dataDxfId="214"/>
    <tableColumn id="5" name="Top Domains in Tweet in G2" dataDxfId="213"/>
    <tableColumn id="6" name="G2 Count" dataDxfId="212"/>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9:F19" totalsRowShown="0" headerRowDxfId="211" dataDxfId="210">
  <autoFilter ref="A9:F19"/>
  <tableColumns count="6">
    <tableColumn id="1" name="Top Hashtags in Tweet in Entire Graph" dataDxfId="209"/>
    <tableColumn id="2" name="Entire Graph Count" dataDxfId="208"/>
    <tableColumn id="3" name="Top Hashtags in Tweet in G1" dataDxfId="207"/>
    <tableColumn id="4" name="G1 Count" dataDxfId="206"/>
    <tableColumn id="5" name="Top Hashtags in Tweet in G2" dataDxfId="205"/>
    <tableColumn id="6" name="G2 Count" dataDxfId="20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2:F32" totalsRowShown="0" headerRowDxfId="202" dataDxfId="201">
  <autoFilter ref="A22:F32"/>
  <tableColumns count="6">
    <tableColumn id="1" name="Top Words in Tweet in Entire Graph" dataDxfId="200"/>
    <tableColumn id="2" name="Entire Graph Count" dataDxfId="199"/>
    <tableColumn id="3" name="Top Words in Tweet in G1" dataDxfId="198"/>
    <tableColumn id="4" name="G1 Count" dataDxfId="197"/>
    <tableColumn id="5" name="Top Words in Tweet in G2" dataDxfId="196"/>
    <tableColumn id="6" name="G2 Count" dataDxfId="195"/>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5:F45" totalsRowShown="0" headerRowDxfId="193" dataDxfId="192">
  <autoFilter ref="A35:F45"/>
  <tableColumns count="6">
    <tableColumn id="1" name="Top Word Pairs in Tweet in Entire Graph" dataDxfId="191"/>
    <tableColumn id="2" name="Entire Graph Count" dataDxfId="190"/>
    <tableColumn id="3" name="Top Word Pairs in Tweet in G1" dataDxfId="189"/>
    <tableColumn id="4" name="G1 Count" dataDxfId="188"/>
    <tableColumn id="5" name="Top Word Pairs in Tweet in G2" dataDxfId="187"/>
    <tableColumn id="6" name="G2 Count" dataDxfId="18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8:F49" totalsRowShown="0" headerRowDxfId="184" dataDxfId="183">
  <autoFilter ref="A48:F49"/>
  <tableColumns count="6">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2"/>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1:F55" totalsRowShown="0" headerRowDxfId="181" dataDxfId="180">
  <autoFilter ref="A51:F55"/>
  <tableColumns count="6">
    <tableColumn id="1" name="Top Mentioned in Entire Graph" dataDxfId="179"/>
    <tableColumn id="2" name="Entire Graph Count" dataDxfId="176"/>
    <tableColumn id="3" name="Top Mentioned in G1" dataDxfId="175"/>
    <tableColumn id="4" name="G1 Count" dataDxfId="171"/>
    <tableColumn id="5" name="Top Mentioned in G2" dataDxfId="170"/>
    <tableColumn id="6" name="G2 Count" dataDxfId="169"/>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58:F68" totalsRowShown="0" headerRowDxfId="166" dataDxfId="165">
  <autoFilter ref="A58:F68"/>
  <tableColumns count="6">
    <tableColumn id="1" name="Top Tweeters in Entire Graph" dataDxfId="164"/>
    <tableColumn id="2" name="Entire Graph Count" dataDxfId="163"/>
    <tableColumn id="3" name="Top Tweeters in G1" dataDxfId="162"/>
    <tableColumn id="4" name="G1 Count" dataDxfId="161"/>
    <tableColumn id="5" name="Top Tweeters in G2" dataDxfId="160"/>
    <tableColumn id="6" name="G2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5" totalsRowShown="0" headerRowDxfId="311" dataDxfId="310">
  <autoFilter ref="A2:BS25"/>
  <tableColumns count="71">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92"/>
    <tableColumn id="28" name="Dynamic Filter" dataDxfId="291"/>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71"/>
    <tableColumn id="49" name="Custom Menu Item Text" dataDxfId="270"/>
    <tableColumn id="50" name="Custom Menu Item Action" dataDxfId="269"/>
    <tableColumn id="51" name="Tweeted Search Term?" dataDxfId="236"/>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80" totalsRowShown="0" headerRowDxfId="147" dataDxfId="146">
  <autoFilter ref="A1:G180"/>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91" totalsRowShown="0" headerRowDxfId="138" dataDxfId="137">
  <autoFilter ref="A1:L19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50" totalsRowShown="0" headerRowDxfId="64" dataDxfId="63">
  <autoFilter ref="A2:BL5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68">
  <autoFilter ref="A2:AO4"/>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03"/>
    <tableColumn id="27" name="Top Hashtags in Tweet" dataDxfId="194"/>
    <tableColumn id="28" name="Top Words in Tweet" dataDxfId="185"/>
    <tableColumn id="29" name="Top Word Pairs in Tweet" dataDxfId="168"/>
    <tableColumn id="30" name="Top Replied-To in Tweet" dataDxfId="167"/>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265" dataDxfId="264">
  <autoFilter ref="A1:C24"/>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29"/>
    <tableColumn id="2" name="Value" dataDxfId="22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grfcare/status/1116386943108046848" TargetMode="External" /><Relationship Id="rId2" Type="http://schemas.openxmlformats.org/officeDocument/2006/relationships/hyperlink" Target="https://twitter.com/grfcare/status/1116386943108046848" TargetMode="External" /><Relationship Id="rId3" Type="http://schemas.openxmlformats.org/officeDocument/2006/relationships/hyperlink" Target="https://pbs.twimg.com/media/D3xHB4jW4AEGST2.jpg" TargetMode="External" /><Relationship Id="rId4" Type="http://schemas.openxmlformats.org/officeDocument/2006/relationships/hyperlink" Target="https://pbs.twimg.com/media/D3yiAb6WkAE6kTV.jpg" TargetMode="External" /><Relationship Id="rId5" Type="http://schemas.openxmlformats.org/officeDocument/2006/relationships/hyperlink" Target="https://pbs.twimg.com/media/D3zPe57XoAIOl5s.jpg" TargetMode="External" /><Relationship Id="rId6" Type="http://schemas.openxmlformats.org/officeDocument/2006/relationships/hyperlink" Target="https://pbs.twimg.com/media/D33WmboWsAAsYiY.jpg" TargetMode="External" /><Relationship Id="rId7" Type="http://schemas.openxmlformats.org/officeDocument/2006/relationships/hyperlink" Target="https://pbs.twimg.com/media/D34HVS8WwAIS4OI.jpg" TargetMode="External" /><Relationship Id="rId8" Type="http://schemas.openxmlformats.org/officeDocument/2006/relationships/hyperlink" Target="https://pbs.twimg.com/media/D34ex1sXkAAaJHg.jpg" TargetMode="External" /><Relationship Id="rId9" Type="http://schemas.openxmlformats.org/officeDocument/2006/relationships/hyperlink" Target="https://pbs.twimg.com/media/D34z_I1X4AANOu0.jpg" TargetMode="External" /><Relationship Id="rId10" Type="http://schemas.openxmlformats.org/officeDocument/2006/relationships/hyperlink" Target="http://pbs.twimg.com/profile_images/1113111489232035840/GKErEbLX_normal.jpg" TargetMode="External" /><Relationship Id="rId11" Type="http://schemas.openxmlformats.org/officeDocument/2006/relationships/hyperlink" Target="http://pbs.twimg.com/profile_images/1105780619378749442/McZQMc2U_normal.jpg" TargetMode="External" /><Relationship Id="rId12" Type="http://schemas.openxmlformats.org/officeDocument/2006/relationships/hyperlink" Target="http://pbs.twimg.com/profile_images/1087318719435440128/KTyeRGik_normal.jpg" TargetMode="External" /><Relationship Id="rId13" Type="http://schemas.openxmlformats.org/officeDocument/2006/relationships/hyperlink" Target="http://pbs.twimg.com/profile_images/1109727230094008320/fM2axag__normal.jpg" TargetMode="External" /><Relationship Id="rId14" Type="http://schemas.openxmlformats.org/officeDocument/2006/relationships/hyperlink" Target="http://pbs.twimg.com/profile_images/981190875949731843/1nSIABEe_normal.jpg" TargetMode="External" /><Relationship Id="rId15" Type="http://schemas.openxmlformats.org/officeDocument/2006/relationships/hyperlink" Target="http://pbs.twimg.com/profile_images/1109481578638368769/-vQpkeme_normal.jpg" TargetMode="External" /><Relationship Id="rId16" Type="http://schemas.openxmlformats.org/officeDocument/2006/relationships/hyperlink" Target="http://pbs.twimg.com/profile_images/1109481578638368769/-vQpkeme_normal.jpg" TargetMode="External" /><Relationship Id="rId17" Type="http://schemas.openxmlformats.org/officeDocument/2006/relationships/hyperlink" Target="http://pbs.twimg.com/profile_images/1109481578638368769/-vQpkeme_normal.jpg" TargetMode="External" /><Relationship Id="rId18" Type="http://schemas.openxmlformats.org/officeDocument/2006/relationships/hyperlink" Target="http://pbs.twimg.com/profile_images/1109961115604140032/qXhimFb6_normal.jpg" TargetMode="External" /><Relationship Id="rId19" Type="http://schemas.openxmlformats.org/officeDocument/2006/relationships/hyperlink" Target="http://pbs.twimg.com/profile_images/943429614860353536/Ef1Px6T5_normal.jpg" TargetMode="External" /><Relationship Id="rId20" Type="http://schemas.openxmlformats.org/officeDocument/2006/relationships/hyperlink" Target="http://pbs.twimg.com/profile_images/943429614860353536/Ef1Px6T5_normal.jpg" TargetMode="External" /><Relationship Id="rId21" Type="http://schemas.openxmlformats.org/officeDocument/2006/relationships/hyperlink" Target="http://pbs.twimg.com/profile_images/1116968786748301312/z4LKJRen_normal.jpg" TargetMode="External" /><Relationship Id="rId22" Type="http://schemas.openxmlformats.org/officeDocument/2006/relationships/hyperlink" Target="http://pbs.twimg.com/profile_images/1116968786748301312/z4LKJRen_normal.jpg" TargetMode="External" /><Relationship Id="rId23" Type="http://schemas.openxmlformats.org/officeDocument/2006/relationships/hyperlink" Target="http://pbs.twimg.com/profile_images/1116968786748301312/z4LKJRen_normal.jpg" TargetMode="External" /><Relationship Id="rId24" Type="http://schemas.openxmlformats.org/officeDocument/2006/relationships/hyperlink" Target="http://pbs.twimg.com/profile_images/1116968786748301312/z4LKJRen_normal.jpg" TargetMode="External" /><Relationship Id="rId25" Type="http://schemas.openxmlformats.org/officeDocument/2006/relationships/hyperlink" Target="http://pbs.twimg.com/profile_images/1116968786748301312/z4LKJRen_normal.jpg" TargetMode="External" /><Relationship Id="rId26" Type="http://schemas.openxmlformats.org/officeDocument/2006/relationships/hyperlink" Target="http://pbs.twimg.com/profile_images/1116968786748301312/z4LKJRen_normal.jpg" TargetMode="External" /><Relationship Id="rId27" Type="http://schemas.openxmlformats.org/officeDocument/2006/relationships/hyperlink" Target="http://pbs.twimg.com/profile_images/1116968786748301312/z4LKJRen_normal.jpg" TargetMode="External" /><Relationship Id="rId28" Type="http://schemas.openxmlformats.org/officeDocument/2006/relationships/hyperlink" Target="http://pbs.twimg.com/profile_images/1106068329335308289/0TudHTWV_normal.jpg" TargetMode="External" /><Relationship Id="rId29" Type="http://schemas.openxmlformats.org/officeDocument/2006/relationships/hyperlink" Target="http://pbs.twimg.com/profile_images/1106068329335308289/0TudHTWV_normal.jpg" TargetMode="External" /><Relationship Id="rId30" Type="http://schemas.openxmlformats.org/officeDocument/2006/relationships/hyperlink" Target="http://pbs.twimg.com/profile_images/1106068329335308289/0TudHTWV_normal.jpg" TargetMode="External" /><Relationship Id="rId31" Type="http://schemas.openxmlformats.org/officeDocument/2006/relationships/hyperlink" Target="http://pbs.twimg.com/profile_images/1106068329335308289/0TudHTWV_normal.jpg" TargetMode="External" /><Relationship Id="rId32" Type="http://schemas.openxmlformats.org/officeDocument/2006/relationships/hyperlink" Target="http://pbs.twimg.com/profile_images/1106068329335308289/0TudHTWV_normal.jpg" TargetMode="External" /><Relationship Id="rId33" Type="http://schemas.openxmlformats.org/officeDocument/2006/relationships/hyperlink" Target="http://pbs.twimg.com/profile_images/1106068329335308289/0TudHTWV_normal.jpg" TargetMode="External" /><Relationship Id="rId34" Type="http://schemas.openxmlformats.org/officeDocument/2006/relationships/hyperlink" Target="http://pbs.twimg.com/profile_images/1106068329335308289/0TudHTWV_normal.jpg" TargetMode="External" /><Relationship Id="rId35" Type="http://schemas.openxmlformats.org/officeDocument/2006/relationships/hyperlink" Target="http://pbs.twimg.com/profile_images/1085938180262629376/LJ2nHjOi_normal.jpg" TargetMode="External" /><Relationship Id="rId36" Type="http://schemas.openxmlformats.org/officeDocument/2006/relationships/hyperlink" Target="http://pbs.twimg.com/profile_images/1085938180262629376/LJ2nHjOi_normal.jpg" TargetMode="External" /><Relationship Id="rId37" Type="http://schemas.openxmlformats.org/officeDocument/2006/relationships/hyperlink" Target="http://pbs.twimg.com/profile_images/1085938180262629376/LJ2nHjOi_normal.jpg" TargetMode="External" /><Relationship Id="rId38" Type="http://schemas.openxmlformats.org/officeDocument/2006/relationships/hyperlink" Target="http://pbs.twimg.com/profile_images/1106768113792700417/Ccb-gbNZ_normal.jpg" TargetMode="External" /><Relationship Id="rId39" Type="http://schemas.openxmlformats.org/officeDocument/2006/relationships/hyperlink" Target="http://pbs.twimg.com/profile_images/1104571184249679874/5Im-_pLH_normal.jpg" TargetMode="External" /><Relationship Id="rId40" Type="http://schemas.openxmlformats.org/officeDocument/2006/relationships/hyperlink" Target="http://pbs.twimg.com/profile_images/1067601018253266944/9d8yiIIn_normal.jpg" TargetMode="External" /><Relationship Id="rId41" Type="http://schemas.openxmlformats.org/officeDocument/2006/relationships/hyperlink" Target="http://pbs.twimg.com/profile_images/1067601018253266944/9d8yiIIn_normal.jpg" TargetMode="External" /><Relationship Id="rId42" Type="http://schemas.openxmlformats.org/officeDocument/2006/relationships/hyperlink" Target="http://pbs.twimg.com/profile_images/1067601018253266944/9d8yiIIn_normal.jpg" TargetMode="External" /><Relationship Id="rId43" Type="http://schemas.openxmlformats.org/officeDocument/2006/relationships/hyperlink" Target="http://pbs.twimg.com/profile_images/1067601018253266944/9d8yiIIn_normal.jpg" TargetMode="External" /><Relationship Id="rId44" Type="http://schemas.openxmlformats.org/officeDocument/2006/relationships/hyperlink" Target="http://pbs.twimg.com/profile_images/1067601018253266944/9d8yiIIn_normal.jpg" TargetMode="External" /><Relationship Id="rId45" Type="http://schemas.openxmlformats.org/officeDocument/2006/relationships/hyperlink" Target="http://pbs.twimg.com/profile_images/1067601018253266944/9d8yiIIn_normal.jpg" TargetMode="External" /><Relationship Id="rId46" Type="http://schemas.openxmlformats.org/officeDocument/2006/relationships/hyperlink" Target="http://pbs.twimg.com/profile_images/1067601018253266944/9d8yiIIn_normal.jpg" TargetMode="External" /><Relationship Id="rId47" Type="http://schemas.openxmlformats.org/officeDocument/2006/relationships/hyperlink" Target="http://pbs.twimg.com/profile_images/1080293287968235521/XsFKhacX_normal.jpg" TargetMode="External" /><Relationship Id="rId48" Type="http://schemas.openxmlformats.org/officeDocument/2006/relationships/hyperlink" Target="http://pbs.twimg.com/profile_images/1036940102499328000/u9v4NrbE_normal.jpg" TargetMode="External" /><Relationship Id="rId49" Type="http://schemas.openxmlformats.org/officeDocument/2006/relationships/hyperlink" Target="https://pbs.twimg.com/media/D3xHB4jW4AEGST2.jpg" TargetMode="External" /><Relationship Id="rId50" Type="http://schemas.openxmlformats.org/officeDocument/2006/relationships/hyperlink" Target="https://pbs.twimg.com/media/D3yiAb6WkAE6kTV.jpg" TargetMode="External" /><Relationship Id="rId51" Type="http://schemas.openxmlformats.org/officeDocument/2006/relationships/hyperlink" Target="https://pbs.twimg.com/media/D3zPe57XoAIOl5s.jpg" TargetMode="External" /><Relationship Id="rId52" Type="http://schemas.openxmlformats.org/officeDocument/2006/relationships/hyperlink" Target="https://pbs.twimg.com/media/D33WmboWsAAsYiY.jpg" TargetMode="External" /><Relationship Id="rId53" Type="http://schemas.openxmlformats.org/officeDocument/2006/relationships/hyperlink" Target="https://pbs.twimg.com/media/D34HVS8WwAIS4OI.jpg" TargetMode="External" /><Relationship Id="rId54" Type="http://schemas.openxmlformats.org/officeDocument/2006/relationships/hyperlink" Target="https://pbs.twimg.com/media/D34ex1sXkAAaJHg.jpg" TargetMode="External" /><Relationship Id="rId55" Type="http://schemas.openxmlformats.org/officeDocument/2006/relationships/hyperlink" Target="https://pbs.twimg.com/media/D34z_I1X4AANOu0.jpg" TargetMode="External" /><Relationship Id="rId56" Type="http://schemas.openxmlformats.org/officeDocument/2006/relationships/hyperlink" Target="http://pbs.twimg.com/profile_images/750965175650390016/WdLb6JgN_normal.jpg" TargetMode="External" /><Relationship Id="rId57" Type="http://schemas.openxmlformats.org/officeDocument/2006/relationships/hyperlink" Target="http://pbs.twimg.com/profile_images/857447341434978304/U2yZnwH-_normal.jpg" TargetMode="External" /><Relationship Id="rId58" Type="http://schemas.openxmlformats.org/officeDocument/2006/relationships/hyperlink" Target="http://pbs.twimg.com/profile_images/857447341434978304/U2yZnwH-_normal.jpg" TargetMode="External" /><Relationship Id="rId59" Type="http://schemas.openxmlformats.org/officeDocument/2006/relationships/hyperlink" Target="http://pbs.twimg.com/profile_images/857447341434978304/U2yZnwH-_normal.jpg" TargetMode="External" /><Relationship Id="rId60" Type="http://schemas.openxmlformats.org/officeDocument/2006/relationships/hyperlink" Target="http://pbs.twimg.com/profile_images/1060756761290915841/34PffKFw_normal.jpg" TargetMode="External" /><Relationship Id="rId61" Type="http://schemas.openxmlformats.org/officeDocument/2006/relationships/hyperlink" Target="http://pbs.twimg.com/profile_images/623338527510519808/PfrgGaMm_normal.jpg" TargetMode="External" /><Relationship Id="rId62" Type="http://schemas.openxmlformats.org/officeDocument/2006/relationships/hyperlink" Target="http://pbs.twimg.com/profile_images/1060756761290915841/34PffKFw_normal.jpg" TargetMode="External" /><Relationship Id="rId63" Type="http://schemas.openxmlformats.org/officeDocument/2006/relationships/hyperlink" Target="http://pbs.twimg.com/profile_images/623338527510519808/PfrgGaMm_normal.jpg" TargetMode="External" /><Relationship Id="rId64" Type="http://schemas.openxmlformats.org/officeDocument/2006/relationships/hyperlink" Target="http://pbs.twimg.com/profile_images/623338527510519808/PfrgGaMm_normal.jpg" TargetMode="External" /><Relationship Id="rId65" Type="http://schemas.openxmlformats.org/officeDocument/2006/relationships/hyperlink" Target="https://twitter.com/#!/sowmiharsha/status/1115958730514882560" TargetMode="External" /><Relationship Id="rId66" Type="http://schemas.openxmlformats.org/officeDocument/2006/relationships/hyperlink" Target="https://twitter.com/#!/rvravindran/status/1115967732996919298" TargetMode="External" /><Relationship Id="rId67" Type="http://schemas.openxmlformats.org/officeDocument/2006/relationships/hyperlink" Target="https://twitter.com/#!/arunkumarsk12/status/1115975023703932929" TargetMode="External" /><Relationship Id="rId68" Type="http://schemas.openxmlformats.org/officeDocument/2006/relationships/hyperlink" Target="https://twitter.com/#!/imsathishraina3/status/1115975810790203392" TargetMode="External" /><Relationship Id="rId69" Type="http://schemas.openxmlformats.org/officeDocument/2006/relationships/hyperlink" Target="https://twitter.com/#!/rastogi3sapna/status/1116020595026681856" TargetMode="External" /><Relationship Id="rId70" Type="http://schemas.openxmlformats.org/officeDocument/2006/relationships/hyperlink" Target="https://twitter.com/#!/sushilk32500244/status/1116086988271054849" TargetMode="External" /><Relationship Id="rId71" Type="http://schemas.openxmlformats.org/officeDocument/2006/relationships/hyperlink" Target="https://twitter.com/#!/sushilk32500244/status/1116088617955282944" TargetMode="External" /><Relationship Id="rId72" Type="http://schemas.openxmlformats.org/officeDocument/2006/relationships/hyperlink" Target="https://twitter.com/#!/sushilk32500244/status/1116089078133346304" TargetMode="External" /><Relationship Id="rId73" Type="http://schemas.openxmlformats.org/officeDocument/2006/relationships/hyperlink" Target="https://twitter.com/#!/ashwin_jaddu/status/1116301536890511360" TargetMode="External" /><Relationship Id="rId74" Type="http://schemas.openxmlformats.org/officeDocument/2006/relationships/hyperlink" Target="https://twitter.com/#!/raina_silambu/status/1115995032417234944" TargetMode="External" /><Relationship Id="rId75" Type="http://schemas.openxmlformats.org/officeDocument/2006/relationships/hyperlink" Target="https://twitter.com/#!/raina_silambu/status/1116338184781058048" TargetMode="External" /><Relationship Id="rId76" Type="http://schemas.openxmlformats.org/officeDocument/2006/relationships/hyperlink" Target="https://twitter.com/#!/shwetaraina1427/status/1115853099523018754" TargetMode="External" /><Relationship Id="rId77" Type="http://schemas.openxmlformats.org/officeDocument/2006/relationships/hyperlink" Target="https://twitter.com/#!/shwetaraina1427/status/1115964739773796354" TargetMode="External" /><Relationship Id="rId78" Type="http://schemas.openxmlformats.org/officeDocument/2006/relationships/hyperlink" Target="https://twitter.com/#!/shwetaraina1427/status/1116003053990080512" TargetMode="External" /><Relationship Id="rId79" Type="http://schemas.openxmlformats.org/officeDocument/2006/relationships/hyperlink" Target="https://twitter.com/#!/shwetaraina1427/status/1116285350349922304" TargetMode="External" /><Relationship Id="rId80" Type="http://schemas.openxmlformats.org/officeDocument/2006/relationships/hyperlink" Target="https://twitter.com/#!/shwetaraina1427/status/1116346731644370944" TargetMode="External" /><Relationship Id="rId81" Type="http://schemas.openxmlformats.org/officeDocument/2006/relationships/hyperlink" Target="https://twitter.com/#!/shwetaraina1427/status/1116363831922479104" TargetMode="External" /><Relationship Id="rId82" Type="http://schemas.openxmlformats.org/officeDocument/2006/relationships/hyperlink" Target="https://twitter.com/#!/shwetaraina1427/status/1116392027535503360" TargetMode="External" /><Relationship Id="rId83" Type="http://schemas.openxmlformats.org/officeDocument/2006/relationships/hyperlink" Target="https://twitter.com/#!/pavanraina9/status/1115977081723215872" TargetMode="External" /><Relationship Id="rId84" Type="http://schemas.openxmlformats.org/officeDocument/2006/relationships/hyperlink" Target="https://twitter.com/#!/pavanraina9/status/1115977419280855041" TargetMode="External" /><Relationship Id="rId85" Type="http://schemas.openxmlformats.org/officeDocument/2006/relationships/hyperlink" Target="https://twitter.com/#!/pavanraina9/status/1116401219705008128" TargetMode="External" /><Relationship Id="rId86" Type="http://schemas.openxmlformats.org/officeDocument/2006/relationships/hyperlink" Target="https://twitter.com/#!/pavanraina9/status/1116401484239753216" TargetMode="External" /><Relationship Id="rId87" Type="http://schemas.openxmlformats.org/officeDocument/2006/relationships/hyperlink" Target="https://twitter.com/#!/pavanraina9/status/1116403063550435328" TargetMode="External" /><Relationship Id="rId88" Type="http://schemas.openxmlformats.org/officeDocument/2006/relationships/hyperlink" Target="https://twitter.com/#!/pavanraina9/status/1116404222679867393" TargetMode="External" /><Relationship Id="rId89" Type="http://schemas.openxmlformats.org/officeDocument/2006/relationships/hyperlink" Target="https://twitter.com/#!/pavanraina9/status/1116404357782630400" TargetMode="External" /><Relationship Id="rId90" Type="http://schemas.openxmlformats.org/officeDocument/2006/relationships/hyperlink" Target="https://twitter.com/#!/nilyadutt/status/1116535634854699009" TargetMode="External" /><Relationship Id="rId91" Type="http://schemas.openxmlformats.org/officeDocument/2006/relationships/hyperlink" Target="https://twitter.com/#!/nilyadutt/status/1116535634854699009" TargetMode="External" /><Relationship Id="rId92" Type="http://schemas.openxmlformats.org/officeDocument/2006/relationships/hyperlink" Target="https://twitter.com/#!/nilyadutt/status/1116535634854699009" TargetMode="External" /><Relationship Id="rId93" Type="http://schemas.openxmlformats.org/officeDocument/2006/relationships/hyperlink" Target="https://twitter.com/#!/_priyankacraina/status/1116541393197944832" TargetMode="External" /><Relationship Id="rId94" Type="http://schemas.openxmlformats.org/officeDocument/2006/relationships/hyperlink" Target="https://twitter.com/#!/kksamy321/status/1116554295963344896" TargetMode="External" /><Relationship Id="rId95" Type="http://schemas.openxmlformats.org/officeDocument/2006/relationships/hyperlink" Target="https://twitter.com/#!/gayathri170/status/1115875030725013506" TargetMode="External" /><Relationship Id="rId96" Type="http://schemas.openxmlformats.org/officeDocument/2006/relationships/hyperlink" Target="https://twitter.com/#!/gayathri170/status/1116010195249799169" TargetMode="External" /><Relationship Id="rId97" Type="http://schemas.openxmlformats.org/officeDocument/2006/relationships/hyperlink" Target="https://twitter.com/#!/gayathri170/status/1116010254968348673" TargetMode="External" /><Relationship Id="rId98" Type="http://schemas.openxmlformats.org/officeDocument/2006/relationships/hyperlink" Target="https://twitter.com/#!/gayathri170/status/1116351495367053312" TargetMode="External" /><Relationship Id="rId99" Type="http://schemas.openxmlformats.org/officeDocument/2006/relationships/hyperlink" Target="https://twitter.com/#!/gayathri170/status/1116351655119704064" TargetMode="External" /><Relationship Id="rId100" Type="http://schemas.openxmlformats.org/officeDocument/2006/relationships/hyperlink" Target="https://twitter.com/#!/gayathri170/status/1116380348353400833" TargetMode="External" /><Relationship Id="rId101" Type="http://schemas.openxmlformats.org/officeDocument/2006/relationships/hyperlink" Target="https://twitter.com/#!/gayathri170/status/1116559345225854977" TargetMode="External" /><Relationship Id="rId102" Type="http://schemas.openxmlformats.org/officeDocument/2006/relationships/hyperlink" Target="https://twitter.com/#!/kadarlapradeep/status/1116571587073806338" TargetMode="External" /><Relationship Id="rId103" Type="http://schemas.openxmlformats.org/officeDocument/2006/relationships/hyperlink" Target="https://twitter.com/#!/naveen16773677/status/1116629923957841922" TargetMode="External" /><Relationship Id="rId104" Type="http://schemas.openxmlformats.org/officeDocument/2006/relationships/hyperlink" Target="https://twitter.com/#!/grfcare/status/1115844927521472513" TargetMode="External" /><Relationship Id="rId105" Type="http://schemas.openxmlformats.org/officeDocument/2006/relationships/hyperlink" Target="https://twitter.com/#!/grfcare/status/1115944958874279936" TargetMode="External" /><Relationship Id="rId106" Type="http://schemas.openxmlformats.org/officeDocument/2006/relationships/hyperlink" Target="https://twitter.com/#!/grfcare/status/1115994959138697217" TargetMode="External" /><Relationship Id="rId107" Type="http://schemas.openxmlformats.org/officeDocument/2006/relationships/hyperlink" Target="https://twitter.com/#!/grfcare/status/1116284261127073792" TargetMode="External" /><Relationship Id="rId108" Type="http://schemas.openxmlformats.org/officeDocument/2006/relationships/hyperlink" Target="https://twitter.com/#!/grfcare/status/1116337839543861251" TargetMode="External" /><Relationship Id="rId109" Type="http://schemas.openxmlformats.org/officeDocument/2006/relationships/hyperlink" Target="https://twitter.com/#!/grfcare/status/1116363623692144640" TargetMode="External" /><Relationship Id="rId110" Type="http://schemas.openxmlformats.org/officeDocument/2006/relationships/hyperlink" Target="https://twitter.com/#!/grfcare/status/1116386943108046848" TargetMode="External" /><Relationship Id="rId111" Type="http://schemas.openxmlformats.org/officeDocument/2006/relationships/hyperlink" Target="https://twitter.com/#!/183chaitanya/status/1116694051909038087" TargetMode="External" /><Relationship Id="rId112" Type="http://schemas.openxmlformats.org/officeDocument/2006/relationships/hyperlink" Target="https://twitter.com/#!/dr_samirparikh/status/1116741815082811393" TargetMode="External" /><Relationship Id="rId113" Type="http://schemas.openxmlformats.org/officeDocument/2006/relationships/hyperlink" Target="https://twitter.com/#!/dr_samirparikh/status/1116741815082811393" TargetMode="External" /><Relationship Id="rId114" Type="http://schemas.openxmlformats.org/officeDocument/2006/relationships/hyperlink" Target="https://twitter.com/#!/dr_samirparikh/status/1116741815082811393" TargetMode="External" /><Relationship Id="rId115" Type="http://schemas.openxmlformats.org/officeDocument/2006/relationships/hyperlink" Target="https://twitter.com/#!/mimansasingh/status/1116527458935816193" TargetMode="External" /><Relationship Id="rId116" Type="http://schemas.openxmlformats.org/officeDocument/2006/relationships/hyperlink" Target="https://twitter.com/#!/jasrita_d/status/1116880901261201415" TargetMode="External" /><Relationship Id="rId117" Type="http://schemas.openxmlformats.org/officeDocument/2006/relationships/hyperlink" Target="https://twitter.com/#!/mimansasingh/status/1116527458935816193" TargetMode="External" /><Relationship Id="rId118" Type="http://schemas.openxmlformats.org/officeDocument/2006/relationships/hyperlink" Target="https://twitter.com/#!/jasrita_d/status/1116880901261201415" TargetMode="External" /><Relationship Id="rId119" Type="http://schemas.openxmlformats.org/officeDocument/2006/relationships/hyperlink" Target="https://twitter.com/#!/jasrita_d/status/1116880901261201415" TargetMode="External" /><Relationship Id="rId120" Type="http://schemas.openxmlformats.org/officeDocument/2006/relationships/hyperlink" Target="https://api.twitter.com/1.1/geo/id/317fcc4b21a604d5.json" TargetMode="External" /><Relationship Id="rId121" Type="http://schemas.openxmlformats.org/officeDocument/2006/relationships/hyperlink" Target="https://api.twitter.com/1.1/geo/id/317fcc4b21a604d5.json" TargetMode="External" /><Relationship Id="rId122" Type="http://schemas.openxmlformats.org/officeDocument/2006/relationships/hyperlink" Target="https://api.twitter.com/1.1/geo/id/302f76e434cea268.json" TargetMode="External" /><Relationship Id="rId123" Type="http://schemas.openxmlformats.org/officeDocument/2006/relationships/hyperlink" Target="https://api.twitter.com/1.1/geo/id/302f76e434cea268.json" TargetMode="External" /><Relationship Id="rId124" Type="http://schemas.openxmlformats.org/officeDocument/2006/relationships/hyperlink" Target="https://api.twitter.com/1.1/geo/id/302f76e434cea268.json" TargetMode="External" /><Relationship Id="rId125" Type="http://schemas.openxmlformats.org/officeDocument/2006/relationships/hyperlink" Target="https://api.twitter.com/1.1/geo/id/302f76e434cea268.json" TargetMode="External" /><Relationship Id="rId126" Type="http://schemas.openxmlformats.org/officeDocument/2006/relationships/comments" Target="../comments1.xml" /><Relationship Id="rId127" Type="http://schemas.openxmlformats.org/officeDocument/2006/relationships/vmlDrawing" Target="../drawings/vmlDrawing1.vml" /><Relationship Id="rId128" Type="http://schemas.openxmlformats.org/officeDocument/2006/relationships/table" Target="../tables/table1.xml" /><Relationship Id="rId12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grfcare/status/1116386943108046848" TargetMode="External" /><Relationship Id="rId2" Type="http://schemas.openxmlformats.org/officeDocument/2006/relationships/hyperlink" Target="https://pbs.twimg.com/media/D3xHB4jW4AEGST2.jpg" TargetMode="External" /><Relationship Id="rId3" Type="http://schemas.openxmlformats.org/officeDocument/2006/relationships/hyperlink" Target="https://pbs.twimg.com/media/D3yiAb6WkAE6kTV.jpg" TargetMode="External" /><Relationship Id="rId4" Type="http://schemas.openxmlformats.org/officeDocument/2006/relationships/hyperlink" Target="https://pbs.twimg.com/media/D3zPe57XoAIOl5s.jpg" TargetMode="External" /><Relationship Id="rId5" Type="http://schemas.openxmlformats.org/officeDocument/2006/relationships/hyperlink" Target="https://pbs.twimg.com/media/D33WmboWsAAsYiY.jpg" TargetMode="External" /><Relationship Id="rId6" Type="http://schemas.openxmlformats.org/officeDocument/2006/relationships/hyperlink" Target="https://pbs.twimg.com/media/D34HVS8WwAIS4OI.jpg" TargetMode="External" /><Relationship Id="rId7" Type="http://schemas.openxmlformats.org/officeDocument/2006/relationships/hyperlink" Target="https://pbs.twimg.com/media/D34ex1sXkAAaJHg.jpg" TargetMode="External" /><Relationship Id="rId8" Type="http://schemas.openxmlformats.org/officeDocument/2006/relationships/hyperlink" Target="https://pbs.twimg.com/media/D34z_I1X4AANOu0.jpg" TargetMode="External" /><Relationship Id="rId9" Type="http://schemas.openxmlformats.org/officeDocument/2006/relationships/hyperlink" Target="http://pbs.twimg.com/profile_images/1113111489232035840/GKErEbLX_normal.jpg" TargetMode="External" /><Relationship Id="rId10" Type="http://schemas.openxmlformats.org/officeDocument/2006/relationships/hyperlink" Target="http://pbs.twimg.com/profile_images/1105780619378749442/McZQMc2U_normal.jpg" TargetMode="External" /><Relationship Id="rId11" Type="http://schemas.openxmlformats.org/officeDocument/2006/relationships/hyperlink" Target="http://pbs.twimg.com/profile_images/1087318719435440128/KTyeRGik_normal.jpg" TargetMode="External" /><Relationship Id="rId12" Type="http://schemas.openxmlformats.org/officeDocument/2006/relationships/hyperlink" Target="http://pbs.twimg.com/profile_images/1109727230094008320/fM2axag__normal.jpg" TargetMode="External" /><Relationship Id="rId13" Type="http://schemas.openxmlformats.org/officeDocument/2006/relationships/hyperlink" Target="http://pbs.twimg.com/profile_images/981190875949731843/1nSIABEe_normal.jpg" TargetMode="External" /><Relationship Id="rId14" Type="http://schemas.openxmlformats.org/officeDocument/2006/relationships/hyperlink" Target="http://pbs.twimg.com/profile_images/1109481578638368769/-vQpkeme_normal.jpg" TargetMode="External" /><Relationship Id="rId15" Type="http://schemas.openxmlformats.org/officeDocument/2006/relationships/hyperlink" Target="http://pbs.twimg.com/profile_images/1109481578638368769/-vQpkeme_normal.jpg" TargetMode="External" /><Relationship Id="rId16" Type="http://schemas.openxmlformats.org/officeDocument/2006/relationships/hyperlink" Target="http://pbs.twimg.com/profile_images/1109481578638368769/-vQpkeme_normal.jpg" TargetMode="External" /><Relationship Id="rId17" Type="http://schemas.openxmlformats.org/officeDocument/2006/relationships/hyperlink" Target="http://pbs.twimg.com/profile_images/1109961115604140032/qXhimFb6_normal.jpg" TargetMode="External" /><Relationship Id="rId18" Type="http://schemas.openxmlformats.org/officeDocument/2006/relationships/hyperlink" Target="http://pbs.twimg.com/profile_images/943429614860353536/Ef1Px6T5_normal.jpg" TargetMode="External" /><Relationship Id="rId19" Type="http://schemas.openxmlformats.org/officeDocument/2006/relationships/hyperlink" Target="http://pbs.twimg.com/profile_images/943429614860353536/Ef1Px6T5_normal.jpg" TargetMode="External" /><Relationship Id="rId20" Type="http://schemas.openxmlformats.org/officeDocument/2006/relationships/hyperlink" Target="http://pbs.twimg.com/profile_images/1116968786748301312/z4LKJRen_normal.jpg" TargetMode="External" /><Relationship Id="rId21" Type="http://schemas.openxmlformats.org/officeDocument/2006/relationships/hyperlink" Target="http://pbs.twimg.com/profile_images/1116968786748301312/z4LKJRen_normal.jpg" TargetMode="External" /><Relationship Id="rId22" Type="http://schemas.openxmlformats.org/officeDocument/2006/relationships/hyperlink" Target="http://pbs.twimg.com/profile_images/1116968786748301312/z4LKJRen_normal.jpg" TargetMode="External" /><Relationship Id="rId23" Type="http://schemas.openxmlformats.org/officeDocument/2006/relationships/hyperlink" Target="http://pbs.twimg.com/profile_images/1116968786748301312/z4LKJRen_normal.jpg" TargetMode="External" /><Relationship Id="rId24" Type="http://schemas.openxmlformats.org/officeDocument/2006/relationships/hyperlink" Target="http://pbs.twimg.com/profile_images/1116968786748301312/z4LKJRen_normal.jpg" TargetMode="External" /><Relationship Id="rId25" Type="http://schemas.openxmlformats.org/officeDocument/2006/relationships/hyperlink" Target="http://pbs.twimg.com/profile_images/1116968786748301312/z4LKJRen_normal.jpg" TargetMode="External" /><Relationship Id="rId26" Type="http://schemas.openxmlformats.org/officeDocument/2006/relationships/hyperlink" Target="http://pbs.twimg.com/profile_images/1116968786748301312/z4LKJRen_normal.jpg" TargetMode="External" /><Relationship Id="rId27" Type="http://schemas.openxmlformats.org/officeDocument/2006/relationships/hyperlink" Target="http://pbs.twimg.com/profile_images/1106068329335308289/0TudHTWV_normal.jpg" TargetMode="External" /><Relationship Id="rId28" Type="http://schemas.openxmlformats.org/officeDocument/2006/relationships/hyperlink" Target="http://pbs.twimg.com/profile_images/1106068329335308289/0TudHTWV_normal.jpg" TargetMode="External" /><Relationship Id="rId29" Type="http://schemas.openxmlformats.org/officeDocument/2006/relationships/hyperlink" Target="http://pbs.twimg.com/profile_images/1106068329335308289/0TudHTWV_normal.jpg" TargetMode="External" /><Relationship Id="rId30" Type="http://schemas.openxmlformats.org/officeDocument/2006/relationships/hyperlink" Target="http://pbs.twimg.com/profile_images/1106068329335308289/0TudHTWV_normal.jpg" TargetMode="External" /><Relationship Id="rId31" Type="http://schemas.openxmlformats.org/officeDocument/2006/relationships/hyperlink" Target="http://pbs.twimg.com/profile_images/1106068329335308289/0TudHTWV_normal.jpg" TargetMode="External" /><Relationship Id="rId32" Type="http://schemas.openxmlformats.org/officeDocument/2006/relationships/hyperlink" Target="http://pbs.twimg.com/profile_images/1106068329335308289/0TudHTWV_normal.jpg" TargetMode="External" /><Relationship Id="rId33" Type="http://schemas.openxmlformats.org/officeDocument/2006/relationships/hyperlink" Target="http://pbs.twimg.com/profile_images/1106068329335308289/0TudHTWV_normal.jpg" TargetMode="External" /><Relationship Id="rId34" Type="http://schemas.openxmlformats.org/officeDocument/2006/relationships/hyperlink" Target="http://pbs.twimg.com/profile_images/1085938180262629376/LJ2nHjOi_normal.jpg" TargetMode="External" /><Relationship Id="rId35" Type="http://schemas.openxmlformats.org/officeDocument/2006/relationships/hyperlink" Target="http://pbs.twimg.com/profile_images/1106768113792700417/Ccb-gbNZ_normal.jpg" TargetMode="External" /><Relationship Id="rId36" Type="http://schemas.openxmlformats.org/officeDocument/2006/relationships/hyperlink" Target="http://pbs.twimg.com/profile_images/1104571184249679874/5Im-_pLH_normal.jpg" TargetMode="External" /><Relationship Id="rId37" Type="http://schemas.openxmlformats.org/officeDocument/2006/relationships/hyperlink" Target="http://pbs.twimg.com/profile_images/1067601018253266944/9d8yiIIn_normal.jpg" TargetMode="External" /><Relationship Id="rId38" Type="http://schemas.openxmlformats.org/officeDocument/2006/relationships/hyperlink" Target="http://pbs.twimg.com/profile_images/1067601018253266944/9d8yiIIn_normal.jpg" TargetMode="External" /><Relationship Id="rId39" Type="http://schemas.openxmlformats.org/officeDocument/2006/relationships/hyperlink" Target="http://pbs.twimg.com/profile_images/1067601018253266944/9d8yiIIn_normal.jpg" TargetMode="External" /><Relationship Id="rId40" Type="http://schemas.openxmlformats.org/officeDocument/2006/relationships/hyperlink" Target="http://pbs.twimg.com/profile_images/1067601018253266944/9d8yiIIn_normal.jpg" TargetMode="External" /><Relationship Id="rId41" Type="http://schemas.openxmlformats.org/officeDocument/2006/relationships/hyperlink" Target="http://pbs.twimg.com/profile_images/1067601018253266944/9d8yiIIn_normal.jpg" TargetMode="External" /><Relationship Id="rId42" Type="http://schemas.openxmlformats.org/officeDocument/2006/relationships/hyperlink" Target="http://pbs.twimg.com/profile_images/1067601018253266944/9d8yiIIn_normal.jpg" TargetMode="External" /><Relationship Id="rId43" Type="http://schemas.openxmlformats.org/officeDocument/2006/relationships/hyperlink" Target="http://pbs.twimg.com/profile_images/1067601018253266944/9d8yiIIn_normal.jpg" TargetMode="External" /><Relationship Id="rId44" Type="http://schemas.openxmlformats.org/officeDocument/2006/relationships/hyperlink" Target="http://pbs.twimg.com/profile_images/1080293287968235521/XsFKhacX_normal.jpg" TargetMode="External" /><Relationship Id="rId45" Type="http://schemas.openxmlformats.org/officeDocument/2006/relationships/hyperlink" Target="http://pbs.twimg.com/profile_images/1036940102499328000/u9v4NrbE_normal.jpg" TargetMode="External" /><Relationship Id="rId46" Type="http://schemas.openxmlformats.org/officeDocument/2006/relationships/hyperlink" Target="https://pbs.twimg.com/media/D3xHB4jW4AEGST2.jpg" TargetMode="External" /><Relationship Id="rId47" Type="http://schemas.openxmlformats.org/officeDocument/2006/relationships/hyperlink" Target="https://pbs.twimg.com/media/D3yiAb6WkAE6kTV.jpg" TargetMode="External" /><Relationship Id="rId48" Type="http://schemas.openxmlformats.org/officeDocument/2006/relationships/hyperlink" Target="https://pbs.twimg.com/media/D3zPe57XoAIOl5s.jpg" TargetMode="External" /><Relationship Id="rId49" Type="http://schemas.openxmlformats.org/officeDocument/2006/relationships/hyperlink" Target="https://pbs.twimg.com/media/D33WmboWsAAsYiY.jpg" TargetMode="External" /><Relationship Id="rId50" Type="http://schemas.openxmlformats.org/officeDocument/2006/relationships/hyperlink" Target="https://pbs.twimg.com/media/D34HVS8WwAIS4OI.jpg" TargetMode="External" /><Relationship Id="rId51" Type="http://schemas.openxmlformats.org/officeDocument/2006/relationships/hyperlink" Target="https://pbs.twimg.com/media/D34ex1sXkAAaJHg.jpg" TargetMode="External" /><Relationship Id="rId52" Type="http://schemas.openxmlformats.org/officeDocument/2006/relationships/hyperlink" Target="https://pbs.twimg.com/media/D34z_I1X4AANOu0.jpg" TargetMode="External" /><Relationship Id="rId53" Type="http://schemas.openxmlformats.org/officeDocument/2006/relationships/hyperlink" Target="http://pbs.twimg.com/profile_images/750965175650390016/WdLb6JgN_normal.jpg" TargetMode="External" /><Relationship Id="rId54" Type="http://schemas.openxmlformats.org/officeDocument/2006/relationships/hyperlink" Target="http://pbs.twimg.com/profile_images/857447341434978304/U2yZnwH-_normal.jpg" TargetMode="External" /><Relationship Id="rId55" Type="http://schemas.openxmlformats.org/officeDocument/2006/relationships/hyperlink" Target="http://pbs.twimg.com/profile_images/1060756761290915841/34PffKFw_normal.jpg" TargetMode="External" /><Relationship Id="rId56" Type="http://schemas.openxmlformats.org/officeDocument/2006/relationships/hyperlink" Target="http://pbs.twimg.com/profile_images/623338527510519808/PfrgGaMm_normal.jpg" TargetMode="External" /><Relationship Id="rId57" Type="http://schemas.openxmlformats.org/officeDocument/2006/relationships/hyperlink" Target="https://twitter.com/#!/sowmiharsha/status/1115958730514882560" TargetMode="External" /><Relationship Id="rId58" Type="http://schemas.openxmlformats.org/officeDocument/2006/relationships/hyperlink" Target="https://twitter.com/#!/rvravindran/status/1115967732996919298" TargetMode="External" /><Relationship Id="rId59" Type="http://schemas.openxmlformats.org/officeDocument/2006/relationships/hyperlink" Target="https://twitter.com/#!/arunkumarsk12/status/1115975023703932929" TargetMode="External" /><Relationship Id="rId60" Type="http://schemas.openxmlformats.org/officeDocument/2006/relationships/hyperlink" Target="https://twitter.com/#!/imsathishraina3/status/1115975810790203392" TargetMode="External" /><Relationship Id="rId61" Type="http://schemas.openxmlformats.org/officeDocument/2006/relationships/hyperlink" Target="https://twitter.com/#!/rastogi3sapna/status/1116020595026681856" TargetMode="External" /><Relationship Id="rId62" Type="http://schemas.openxmlformats.org/officeDocument/2006/relationships/hyperlink" Target="https://twitter.com/#!/sushilk32500244/status/1116086988271054849" TargetMode="External" /><Relationship Id="rId63" Type="http://schemas.openxmlformats.org/officeDocument/2006/relationships/hyperlink" Target="https://twitter.com/#!/sushilk32500244/status/1116088617955282944" TargetMode="External" /><Relationship Id="rId64" Type="http://schemas.openxmlformats.org/officeDocument/2006/relationships/hyperlink" Target="https://twitter.com/#!/sushilk32500244/status/1116089078133346304" TargetMode="External" /><Relationship Id="rId65" Type="http://schemas.openxmlformats.org/officeDocument/2006/relationships/hyperlink" Target="https://twitter.com/#!/ashwin_jaddu/status/1116301536890511360" TargetMode="External" /><Relationship Id="rId66" Type="http://schemas.openxmlformats.org/officeDocument/2006/relationships/hyperlink" Target="https://twitter.com/#!/raina_silambu/status/1115995032417234944" TargetMode="External" /><Relationship Id="rId67" Type="http://schemas.openxmlformats.org/officeDocument/2006/relationships/hyperlink" Target="https://twitter.com/#!/raina_silambu/status/1116338184781058048" TargetMode="External" /><Relationship Id="rId68" Type="http://schemas.openxmlformats.org/officeDocument/2006/relationships/hyperlink" Target="https://twitter.com/#!/shwetaraina1427/status/1115853099523018754" TargetMode="External" /><Relationship Id="rId69" Type="http://schemas.openxmlformats.org/officeDocument/2006/relationships/hyperlink" Target="https://twitter.com/#!/shwetaraina1427/status/1115964739773796354" TargetMode="External" /><Relationship Id="rId70" Type="http://schemas.openxmlformats.org/officeDocument/2006/relationships/hyperlink" Target="https://twitter.com/#!/shwetaraina1427/status/1116003053990080512" TargetMode="External" /><Relationship Id="rId71" Type="http://schemas.openxmlformats.org/officeDocument/2006/relationships/hyperlink" Target="https://twitter.com/#!/shwetaraina1427/status/1116285350349922304" TargetMode="External" /><Relationship Id="rId72" Type="http://schemas.openxmlformats.org/officeDocument/2006/relationships/hyperlink" Target="https://twitter.com/#!/shwetaraina1427/status/1116346731644370944" TargetMode="External" /><Relationship Id="rId73" Type="http://schemas.openxmlformats.org/officeDocument/2006/relationships/hyperlink" Target="https://twitter.com/#!/shwetaraina1427/status/1116363831922479104" TargetMode="External" /><Relationship Id="rId74" Type="http://schemas.openxmlformats.org/officeDocument/2006/relationships/hyperlink" Target="https://twitter.com/#!/shwetaraina1427/status/1116392027535503360" TargetMode="External" /><Relationship Id="rId75" Type="http://schemas.openxmlformats.org/officeDocument/2006/relationships/hyperlink" Target="https://twitter.com/#!/pavanraina9/status/1115977081723215872" TargetMode="External" /><Relationship Id="rId76" Type="http://schemas.openxmlformats.org/officeDocument/2006/relationships/hyperlink" Target="https://twitter.com/#!/pavanraina9/status/1115977419280855041" TargetMode="External" /><Relationship Id="rId77" Type="http://schemas.openxmlformats.org/officeDocument/2006/relationships/hyperlink" Target="https://twitter.com/#!/pavanraina9/status/1116401219705008128" TargetMode="External" /><Relationship Id="rId78" Type="http://schemas.openxmlformats.org/officeDocument/2006/relationships/hyperlink" Target="https://twitter.com/#!/pavanraina9/status/1116401484239753216" TargetMode="External" /><Relationship Id="rId79" Type="http://schemas.openxmlformats.org/officeDocument/2006/relationships/hyperlink" Target="https://twitter.com/#!/pavanraina9/status/1116403063550435328" TargetMode="External" /><Relationship Id="rId80" Type="http://schemas.openxmlformats.org/officeDocument/2006/relationships/hyperlink" Target="https://twitter.com/#!/pavanraina9/status/1116404222679867393" TargetMode="External" /><Relationship Id="rId81" Type="http://schemas.openxmlformats.org/officeDocument/2006/relationships/hyperlink" Target="https://twitter.com/#!/pavanraina9/status/1116404357782630400" TargetMode="External" /><Relationship Id="rId82" Type="http://schemas.openxmlformats.org/officeDocument/2006/relationships/hyperlink" Target="https://twitter.com/#!/nilyadutt/status/1116535634854699009" TargetMode="External" /><Relationship Id="rId83" Type="http://schemas.openxmlformats.org/officeDocument/2006/relationships/hyperlink" Target="https://twitter.com/#!/_priyankacraina/status/1116541393197944832" TargetMode="External" /><Relationship Id="rId84" Type="http://schemas.openxmlformats.org/officeDocument/2006/relationships/hyperlink" Target="https://twitter.com/#!/kksamy321/status/1116554295963344896" TargetMode="External" /><Relationship Id="rId85" Type="http://schemas.openxmlformats.org/officeDocument/2006/relationships/hyperlink" Target="https://twitter.com/#!/gayathri170/status/1115875030725013506" TargetMode="External" /><Relationship Id="rId86" Type="http://schemas.openxmlformats.org/officeDocument/2006/relationships/hyperlink" Target="https://twitter.com/#!/gayathri170/status/1116010195249799169" TargetMode="External" /><Relationship Id="rId87" Type="http://schemas.openxmlformats.org/officeDocument/2006/relationships/hyperlink" Target="https://twitter.com/#!/gayathri170/status/1116010254968348673" TargetMode="External" /><Relationship Id="rId88" Type="http://schemas.openxmlformats.org/officeDocument/2006/relationships/hyperlink" Target="https://twitter.com/#!/gayathri170/status/1116351495367053312" TargetMode="External" /><Relationship Id="rId89" Type="http://schemas.openxmlformats.org/officeDocument/2006/relationships/hyperlink" Target="https://twitter.com/#!/gayathri170/status/1116351655119704064" TargetMode="External" /><Relationship Id="rId90" Type="http://schemas.openxmlformats.org/officeDocument/2006/relationships/hyperlink" Target="https://twitter.com/#!/gayathri170/status/1116380348353400833" TargetMode="External" /><Relationship Id="rId91" Type="http://schemas.openxmlformats.org/officeDocument/2006/relationships/hyperlink" Target="https://twitter.com/#!/gayathri170/status/1116559345225854977" TargetMode="External" /><Relationship Id="rId92" Type="http://schemas.openxmlformats.org/officeDocument/2006/relationships/hyperlink" Target="https://twitter.com/#!/kadarlapradeep/status/1116571587073806338" TargetMode="External" /><Relationship Id="rId93" Type="http://schemas.openxmlformats.org/officeDocument/2006/relationships/hyperlink" Target="https://twitter.com/#!/naveen16773677/status/1116629923957841922" TargetMode="External" /><Relationship Id="rId94" Type="http://schemas.openxmlformats.org/officeDocument/2006/relationships/hyperlink" Target="https://twitter.com/#!/grfcare/status/1115844927521472513" TargetMode="External" /><Relationship Id="rId95" Type="http://schemas.openxmlformats.org/officeDocument/2006/relationships/hyperlink" Target="https://twitter.com/#!/grfcare/status/1115944958874279936" TargetMode="External" /><Relationship Id="rId96" Type="http://schemas.openxmlformats.org/officeDocument/2006/relationships/hyperlink" Target="https://twitter.com/#!/grfcare/status/1115994959138697217" TargetMode="External" /><Relationship Id="rId97" Type="http://schemas.openxmlformats.org/officeDocument/2006/relationships/hyperlink" Target="https://twitter.com/#!/grfcare/status/1116284261127073792" TargetMode="External" /><Relationship Id="rId98" Type="http://schemas.openxmlformats.org/officeDocument/2006/relationships/hyperlink" Target="https://twitter.com/#!/grfcare/status/1116337839543861251" TargetMode="External" /><Relationship Id="rId99" Type="http://schemas.openxmlformats.org/officeDocument/2006/relationships/hyperlink" Target="https://twitter.com/#!/grfcare/status/1116363623692144640" TargetMode="External" /><Relationship Id="rId100" Type="http://schemas.openxmlformats.org/officeDocument/2006/relationships/hyperlink" Target="https://twitter.com/#!/grfcare/status/1116386943108046848" TargetMode="External" /><Relationship Id="rId101" Type="http://schemas.openxmlformats.org/officeDocument/2006/relationships/hyperlink" Target="https://twitter.com/#!/183chaitanya/status/1116694051909038087" TargetMode="External" /><Relationship Id="rId102" Type="http://schemas.openxmlformats.org/officeDocument/2006/relationships/hyperlink" Target="https://twitter.com/#!/dr_samirparikh/status/1116741815082811393" TargetMode="External" /><Relationship Id="rId103" Type="http://schemas.openxmlformats.org/officeDocument/2006/relationships/hyperlink" Target="https://twitter.com/#!/mimansasingh/status/1116527458935816193" TargetMode="External" /><Relationship Id="rId104" Type="http://schemas.openxmlformats.org/officeDocument/2006/relationships/hyperlink" Target="https://twitter.com/#!/jasrita_d/status/1116880901261201415" TargetMode="External" /><Relationship Id="rId105" Type="http://schemas.openxmlformats.org/officeDocument/2006/relationships/hyperlink" Target="https://api.twitter.com/1.1/geo/id/317fcc4b21a604d5.json" TargetMode="External" /><Relationship Id="rId106" Type="http://schemas.openxmlformats.org/officeDocument/2006/relationships/hyperlink" Target="https://api.twitter.com/1.1/geo/id/317fcc4b21a604d5.json" TargetMode="External" /><Relationship Id="rId107" Type="http://schemas.openxmlformats.org/officeDocument/2006/relationships/hyperlink" Target="https://api.twitter.com/1.1/geo/id/302f76e434cea268.json" TargetMode="External" /><Relationship Id="rId108" Type="http://schemas.openxmlformats.org/officeDocument/2006/relationships/hyperlink" Target="https://api.twitter.com/1.1/geo/id/302f76e434cea268.json" TargetMode="External" /><Relationship Id="rId109" Type="http://schemas.openxmlformats.org/officeDocument/2006/relationships/hyperlink" Target="https://api.twitter.com/1.1/geo/id/302f76e434cea268.json" TargetMode="External" /><Relationship Id="rId110" Type="http://schemas.openxmlformats.org/officeDocument/2006/relationships/hyperlink" Target="https://api.twitter.com/1.1/geo/id/302f76e434cea268.json" TargetMode="External" /><Relationship Id="rId111" Type="http://schemas.openxmlformats.org/officeDocument/2006/relationships/comments" Target="../comments12.xml" /><Relationship Id="rId112" Type="http://schemas.openxmlformats.org/officeDocument/2006/relationships/vmlDrawing" Target="../drawings/vmlDrawing6.vml" /><Relationship Id="rId113" Type="http://schemas.openxmlformats.org/officeDocument/2006/relationships/table" Target="../tables/table22.xml" /><Relationship Id="rId11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lX3TGvZnYX" TargetMode="External" /><Relationship Id="rId2" Type="http://schemas.openxmlformats.org/officeDocument/2006/relationships/hyperlink" Target="https://t.co/xrrLLqZCNW" TargetMode="External" /><Relationship Id="rId3" Type="http://schemas.openxmlformats.org/officeDocument/2006/relationships/hyperlink" Target="https://t.co/3bhlV7zQqJ" TargetMode="External" /><Relationship Id="rId4" Type="http://schemas.openxmlformats.org/officeDocument/2006/relationships/hyperlink" Target="http://t.co/VbPXstYJxn" TargetMode="External" /><Relationship Id="rId5" Type="http://schemas.openxmlformats.org/officeDocument/2006/relationships/hyperlink" Target="https://t.co/lX3TGvZnYX" TargetMode="External" /><Relationship Id="rId6" Type="http://schemas.openxmlformats.org/officeDocument/2006/relationships/hyperlink" Target="https://pbs.twimg.com/profile_banners/1111451065143091201/1554221471" TargetMode="External" /><Relationship Id="rId7" Type="http://schemas.openxmlformats.org/officeDocument/2006/relationships/hyperlink" Target="https://pbs.twimg.com/profile_banners/854569465354350593/1551412950" TargetMode="External" /><Relationship Id="rId8" Type="http://schemas.openxmlformats.org/officeDocument/2006/relationships/hyperlink" Target="https://pbs.twimg.com/profile_banners/948092155964227584/1552572933" TargetMode="External" /><Relationship Id="rId9" Type="http://schemas.openxmlformats.org/officeDocument/2006/relationships/hyperlink" Target="https://pbs.twimg.com/profile_banners/882903795067256833/1510062701" TargetMode="External" /><Relationship Id="rId10" Type="http://schemas.openxmlformats.org/officeDocument/2006/relationships/hyperlink" Target="https://pbs.twimg.com/profile_banners/986654010215223296/1553413910" TargetMode="External" /><Relationship Id="rId11" Type="http://schemas.openxmlformats.org/officeDocument/2006/relationships/hyperlink" Target="https://pbs.twimg.com/profile_banners/917956110199508992/1535951656" TargetMode="External" /><Relationship Id="rId12" Type="http://schemas.openxmlformats.org/officeDocument/2006/relationships/hyperlink" Target="https://pbs.twimg.com/profile_banners/1055828253816975361/1553356026" TargetMode="External" /><Relationship Id="rId13" Type="http://schemas.openxmlformats.org/officeDocument/2006/relationships/hyperlink" Target="https://pbs.twimg.com/profile_banners/2437102124/1553470366" TargetMode="External" /><Relationship Id="rId14" Type="http://schemas.openxmlformats.org/officeDocument/2006/relationships/hyperlink" Target="https://pbs.twimg.com/profile_banners/806013194829328384/1498659460" TargetMode="External" /><Relationship Id="rId15" Type="http://schemas.openxmlformats.org/officeDocument/2006/relationships/hyperlink" Target="https://pbs.twimg.com/profile_banners/901292260112842752/1554746042" TargetMode="External" /><Relationship Id="rId16" Type="http://schemas.openxmlformats.org/officeDocument/2006/relationships/hyperlink" Target="https://pbs.twimg.com/profile_banners/775515711338754048/1542986105" TargetMode="External" /><Relationship Id="rId17" Type="http://schemas.openxmlformats.org/officeDocument/2006/relationships/hyperlink" Target="https://pbs.twimg.com/profile_banners/39211877/1554716004" TargetMode="External" /><Relationship Id="rId18" Type="http://schemas.openxmlformats.org/officeDocument/2006/relationships/hyperlink" Target="https://pbs.twimg.com/profile_banners/913649943725801478/1546705886" TargetMode="External" /><Relationship Id="rId19" Type="http://schemas.openxmlformats.org/officeDocument/2006/relationships/hyperlink" Target="https://pbs.twimg.com/profile_banners/3484109354/1511151606" TargetMode="External" /><Relationship Id="rId20" Type="http://schemas.openxmlformats.org/officeDocument/2006/relationships/hyperlink" Target="https://pbs.twimg.com/profile_banners/772792184441491456/1475204472" TargetMode="External" /><Relationship Id="rId21" Type="http://schemas.openxmlformats.org/officeDocument/2006/relationships/hyperlink" Target="https://pbs.twimg.com/profile_banners/828235893853081601/1521307291" TargetMode="External" /><Relationship Id="rId22" Type="http://schemas.openxmlformats.org/officeDocument/2006/relationships/hyperlink" Target="https://pbs.twimg.com/profile_banners/1020681260870479872/1551623430" TargetMode="External" /><Relationship Id="rId23" Type="http://schemas.openxmlformats.org/officeDocument/2006/relationships/hyperlink" Target="https://pbs.twimg.com/profile_banners/1014163321681920001/1536060759" TargetMode="External" /><Relationship Id="rId24" Type="http://schemas.openxmlformats.org/officeDocument/2006/relationships/hyperlink" Target="https://pbs.twimg.com/profile_banners/2901219228/1519568416"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6/bg.gif" TargetMode="External" /><Relationship Id="rId30" Type="http://schemas.openxmlformats.org/officeDocument/2006/relationships/hyperlink" Target="http://abs.twimg.com/images/themes/theme7/bg.gif"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pbs.twimg.com/profile_images/1113111489232035840/GKErEbLX_normal.jpg" TargetMode="External" /><Relationship Id="rId37" Type="http://schemas.openxmlformats.org/officeDocument/2006/relationships/hyperlink" Target="http://pbs.twimg.com/profile_images/864060024858869760/OYszJJlg_normal.jpg" TargetMode="External" /><Relationship Id="rId38" Type="http://schemas.openxmlformats.org/officeDocument/2006/relationships/hyperlink" Target="http://pbs.twimg.com/profile_images/1105780619378749442/McZQMc2U_normal.jpg" TargetMode="External" /><Relationship Id="rId39" Type="http://schemas.openxmlformats.org/officeDocument/2006/relationships/hyperlink" Target="http://pbs.twimg.com/profile_images/1087318719435440128/KTyeRGik_normal.jpg" TargetMode="External" /><Relationship Id="rId40" Type="http://schemas.openxmlformats.org/officeDocument/2006/relationships/hyperlink" Target="http://pbs.twimg.com/profile_images/1109727230094008320/fM2axag__normal.jpg" TargetMode="External" /><Relationship Id="rId41" Type="http://schemas.openxmlformats.org/officeDocument/2006/relationships/hyperlink" Target="http://pbs.twimg.com/profile_images/981190875949731843/1nSIABEe_normal.jpg" TargetMode="External" /><Relationship Id="rId42" Type="http://schemas.openxmlformats.org/officeDocument/2006/relationships/hyperlink" Target="http://pbs.twimg.com/profile_images/1109481578638368769/-vQpkeme_normal.jpg" TargetMode="External" /><Relationship Id="rId43" Type="http://schemas.openxmlformats.org/officeDocument/2006/relationships/hyperlink" Target="http://pbs.twimg.com/profile_images/1109961115604140032/qXhimFb6_normal.jpg" TargetMode="External" /><Relationship Id="rId44" Type="http://schemas.openxmlformats.org/officeDocument/2006/relationships/hyperlink" Target="http://pbs.twimg.com/profile_images/943429614860353536/Ef1Px6T5_normal.jpg" TargetMode="External" /><Relationship Id="rId45" Type="http://schemas.openxmlformats.org/officeDocument/2006/relationships/hyperlink" Target="http://pbs.twimg.com/profile_images/1116968786748301312/z4LKJRen_normal.jpg" TargetMode="External" /><Relationship Id="rId46" Type="http://schemas.openxmlformats.org/officeDocument/2006/relationships/hyperlink" Target="http://pbs.twimg.com/profile_images/1106068329335308289/0TudHTWV_normal.jpg" TargetMode="External" /><Relationship Id="rId47" Type="http://schemas.openxmlformats.org/officeDocument/2006/relationships/hyperlink" Target="http://pbs.twimg.com/profile_images/1085938180262629376/LJ2nHjOi_normal.jpg" TargetMode="External" /><Relationship Id="rId48" Type="http://schemas.openxmlformats.org/officeDocument/2006/relationships/hyperlink" Target="http://pbs.twimg.com/profile_images/915098892609273861/jVB333eu_normal.jpg" TargetMode="External" /><Relationship Id="rId49" Type="http://schemas.openxmlformats.org/officeDocument/2006/relationships/hyperlink" Target="http://pbs.twimg.com/profile_images/1068542626138374144/wHnCwqgg_normal.jpg" TargetMode="External" /><Relationship Id="rId50" Type="http://schemas.openxmlformats.org/officeDocument/2006/relationships/hyperlink" Target="http://pbs.twimg.com/profile_images/1060756761290915841/34PffKFw_normal.jpg" TargetMode="External" /><Relationship Id="rId51" Type="http://schemas.openxmlformats.org/officeDocument/2006/relationships/hyperlink" Target="http://pbs.twimg.com/profile_images/1106768113792700417/Ccb-gbNZ_normal.jpg" TargetMode="External" /><Relationship Id="rId52" Type="http://schemas.openxmlformats.org/officeDocument/2006/relationships/hyperlink" Target="http://pbs.twimg.com/profile_images/1104571184249679874/5Im-_pLH_normal.jpg" TargetMode="External" /><Relationship Id="rId53" Type="http://schemas.openxmlformats.org/officeDocument/2006/relationships/hyperlink" Target="http://pbs.twimg.com/profile_images/1067601018253266944/9d8yiIIn_normal.jpg" TargetMode="External" /><Relationship Id="rId54" Type="http://schemas.openxmlformats.org/officeDocument/2006/relationships/hyperlink" Target="http://pbs.twimg.com/profile_images/1080293287968235521/XsFKhacX_normal.jpg" TargetMode="External" /><Relationship Id="rId55" Type="http://schemas.openxmlformats.org/officeDocument/2006/relationships/hyperlink" Target="http://pbs.twimg.com/profile_images/1036940102499328000/u9v4NrbE_normal.jpg" TargetMode="External" /><Relationship Id="rId56" Type="http://schemas.openxmlformats.org/officeDocument/2006/relationships/hyperlink" Target="http://pbs.twimg.com/profile_images/750965175650390016/WdLb6JgN_normal.jpg" TargetMode="External" /><Relationship Id="rId57" Type="http://schemas.openxmlformats.org/officeDocument/2006/relationships/hyperlink" Target="http://pbs.twimg.com/profile_images/857447341434978304/U2yZnwH-_normal.jpg" TargetMode="External" /><Relationship Id="rId58" Type="http://schemas.openxmlformats.org/officeDocument/2006/relationships/hyperlink" Target="http://pbs.twimg.com/profile_images/623338527510519808/PfrgGaMm_normal.jpg" TargetMode="External" /><Relationship Id="rId59" Type="http://schemas.openxmlformats.org/officeDocument/2006/relationships/hyperlink" Target="https://twitter.com/sowmiharsha" TargetMode="External" /><Relationship Id="rId60" Type="http://schemas.openxmlformats.org/officeDocument/2006/relationships/hyperlink" Target="https://twitter.com/grfcare" TargetMode="External" /><Relationship Id="rId61" Type="http://schemas.openxmlformats.org/officeDocument/2006/relationships/hyperlink" Target="https://twitter.com/rvravindran" TargetMode="External" /><Relationship Id="rId62" Type="http://schemas.openxmlformats.org/officeDocument/2006/relationships/hyperlink" Target="https://twitter.com/arunkumarsk12" TargetMode="External" /><Relationship Id="rId63" Type="http://schemas.openxmlformats.org/officeDocument/2006/relationships/hyperlink" Target="https://twitter.com/imsathishraina3" TargetMode="External" /><Relationship Id="rId64" Type="http://schemas.openxmlformats.org/officeDocument/2006/relationships/hyperlink" Target="https://twitter.com/rastogi3sapna" TargetMode="External" /><Relationship Id="rId65" Type="http://schemas.openxmlformats.org/officeDocument/2006/relationships/hyperlink" Target="https://twitter.com/sushilk32500244" TargetMode="External" /><Relationship Id="rId66" Type="http://schemas.openxmlformats.org/officeDocument/2006/relationships/hyperlink" Target="https://twitter.com/ashwin_jaddu" TargetMode="External" /><Relationship Id="rId67" Type="http://schemas.openxmlformats.org/officeDocument/2006/relationships/hyperlink" Target="https://twitter.com/raina_silambu" TargetMode="External" /><Relationship Id="rId68" Type="http://schemas.openxmlformats.org/officeDocument/2006/relationships/hyperlink" Target="https://twitter.com/shwetaraina1427" TargetMode="External" /><Relationship Id="rId69" Type="http://schemas.openxmlformats.org/officeDocument/2006/relationships/hyperlink" Target="https://twitter.com/pavanraina9" TargetMode="External" /><Relationship Id="rId70" Type="http://schemas.openxmlformats.org/officeDocument/2006/relationships/hyperlink" Target="https://twitter.com/nilyadutt" TargetMode="External" /><Relationship Id="rId71" Type="http://schemas.openxmlformats.org/officeDocument/2006/relationships/hyperlink" Target="https://twitter.com/fortis_hospital" TargetMode="External" /><Relationship Id="rId72" Type="http://schemas.openxmlformats.org/officeDocument/2006/relationships/hyperlink" Target="https://twitter.com/keshavoncopsych" TargetMode="External" /><Relationship Id="rId73" Type="http://schemas.openxmlformats.org/officeDocument/2006/relationships/hyperlink" Target="https://twitter.com/mimansasingh" TargetMode="External" /><Relationship Id="rId74" Type="http://schemas.openxmlformats.org/officeDocument/2006/relationships/hyperlink" Target="https://twitter.com/_priyankacraina" TargetMode="External" /><Relationship Id="rId75" Type="http://schemas.openxmlformats.org/officeDocument/2006/relationships/hyperlink" Target="https://twitter.com/kksamy321" TargetMode="External" /><Relationship Id="rId76" Type="http://schemas.openxmlformats.org/officeDocument/2006/relationships/hyperlink" Target="https://twitter.com/gayathri170" TargetMode="External" /><Relationship Id="rId77" Type="http://schemas.openxmlformats.org/officeDocument/2006/relationships/hyperlink" Target="https://twitter.com/kadarlapradeep" TargetMode="External" /><Relationship Id="rId78" Type="http://schemas.openxmlformats.org/officeDocument/2006/relationships/hyperlink" Target="https://twitter.com/naveen16773677" TargetMode="External" /><Relationship Id="rId79" Type="http://schemas.openxmlformats.org/officeDocument/2006/relationships/hyperlink" Target="https://twitter.com/183chaitanya" TargetMode="External" /><Relationship Id="rId80" Type="http://schemas.openxmlformats.org/officeDocument/2006/relationships/hyperlink" Target="https://twitter.com/dr_samirparikh" TargetMode="External" /><Relationship Id="rId81" Type="http://schemas.openxmlformats.org/officeDocument/2006/relationships/hyperlink" Target="https://twitter.com/jasrita_d" TargetMode="External" /><Relationship Id="rId82" Type="http://schemas.openxmlformats.org/officeDocument/2006/relationships/comments" Target="../comments2.xml" /><Relationship Id="rId83" Type="http://schemas.openxmlformats.org/officeDocument/2006/relationships/vmlDrawing" Target="../drawings/vmlDrawing2.vml" /><Relationship Id="rId84" Type="http://schemas.openxmlformats.org/officeDocument/2006/relationships/table" Target="../tables/table2.xml" /><Relationship Id="rId8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grfcare/status/1116386943108046848" TargetMode="External" /><Relationship Id="rId2" Type="http://schemas.openxmlformats.org/officeDocument/2006/relationships/hyperlink" Target="https://twitter.com/grfcare/status/1116386943108046848" TargetMode="External" /><Relationship Id="rId3" Type="http://schemas.openxmlformats.org/officeDocument/2006/relationships/table" Target="../tables/table12.xml" /><Relationship Id="rId4" Type="http://schemas.openxmlformats.org/officeDocument/2006/relationships/table" Target="../tables/table13.xml" /><Relationship Id="rId5" Type="http://schemas.openxmlformats.org/officeDocument/2006/relationships/table" Target="../tables/table14.xml" /><Relationship Id="rId6" Type="http://schemas.openxmlformats.org/officeDocument/2006/relationships/table" Target="../tables/table15.xml" /><Relationship Id="rId7" Type="http://schemas.openxmlformats.org/officeDocument/2006/relationships/table" Target="../tables/table16.xml" /><Relationship Id="rId8" Type="http://schemas.openxmlformats.org/officeDocument/2006/relationships/table" Target="../tables/table17.xml" /><Relationship Id="rId9" Type="http://schemas.openxmlformats.org/officeDocument/2006/relationships/table" Target="../tables/table18.xml" /><Relationship Id="rId1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592</v>
      </c>
      <c r="BB2" s="13" t="s">
        <v>598</v>
      </c>
      <c r="BC2" s="13" t="s">
        <v>599</v>
      </c>
      <c r="BD2" s="67" t="s">
        <v>821</v>
      </c>
      <c r="BE2" s="67" t="s">
        <v>822</v>
      </c>
      <c r="BF2" s="67" t="s">
        <v>823</v>
      </c>
      <c r="BG2" s="67" t="s">
        <v>824</v>
      </c>
      <c r="BH2" s="67" t="s">
        <v>825</v>
      </c>
      <c r="BI2" s="67" t="s">
        <v>826</v>
      </c>
      <c r="BJ2" s="67" t="s">
        <v>827</v>
      </c>
      <c r="BK2" s="67" t="s">
        <v>828</v>
      </c>
      <c r="BL2" s="67" t="s">
        <v>829</v>
      </c>
    </row>
    <row r="3" spans="1:64" ht="15" customHeight="1">
      <c r="A3" s="84" t="s">
        <v>212</v>
      </c>
      <c r="B3" s="84" t="s">
        <v>228</v>
      </c>
      <c r="C3" s="53" t="s">
        <v>859</v>
      </c>
      <c r="D3" s="54">
        <v>3</v>
      </c>
      <c r="E3" s="65" t="s">
        <v>132</v>
      </c>
      <c r="F3" s="55">
        <v>35</v>
      </c>
      <c r="G3" s="53"/>
      <c r="H3" s="57"/>
      <c r="I3" s="56"/>
      <c r="J3" s="56"/>
      <c r="K3" s="36" t="s">
        <v>65</v>
      </c>
      <c r="L3" s="62">
        <v>3</v>
      </c>
      <c r="M3" s="62"/>
      <c r="N3" s="63"/>
      <c r="O3" s="85" t="s">
        <v>235</v>
      </c>
      <c r="P3" s="87">
        <v>43565.53089120371</v>
      </c>
      <c r="Q3" s="85" t="s">
        <v>236</v>
      </c>
      <c r="R3" s="85"/>
      <c r="S3" s="85"/>
      <c r="T3" s="85" t="s">
        <v>254</v>
      </c>
      <c r="U3" s="85"/>
      <c r="V3" s="90" t="s">
        <v>268</v>
      </c>
      <c r="W3" s="87">
        <v>43565.53089120371</v>
      </c>
      <c r="X3" s="90" t="s">
        <v>288</v>
      </c>
      <c r="Y3" s="85"/>
      <c r="Z3" s="85"/>
      <c r="AA3" s="91" t="s">
        <v>336</v>
      </c>
      <c r="AB3" s="85"/>
      <c r="AC3" s="85" t="b">
        <v>0</v>
      </c>
      <c r="AD3" s="85">
        <v>0</v>
      </c>
      <c r="AE3" s="91" t="s">
        <v>384</v>
      </c>
      <c r="AF3" s="85" t="b">
        <v>0</v>
      </c>
      <c r="AG3" s="85" t="s">
        <v>385</v>
      </c>
      <c r="AH3" s="85"/>
      <c r="AI3" s="91" t="s">
        <v>384</v>
      </c>
      <c r="AJ3" s="85" t="b">
        <v>0</v>
      </c>
      <c r="AK3" s="85">
        <v>5</v>
      </c>
      <c r="AL3" s="91" t="s">
        <v>373</v>
      </c>
      <c r="AM3" s="85" t="s">
        <v>386</v>
      </c>
      <c r="AN3" s="85" t="b">
        <v>0</v>
      </c>
      <c r="AO3" s="91" t="s">
        <v>373</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4</v>
      </c>
      <c r="BG3" s="52">
        <v>19.047619047619047</v>
      </c>
      <c r="BH3" s="51">
        <v>0</v>
      </c>
      <c r="BI3" s="52">
        <v>0</v>
      </c>
      <c r="BJ3" s="51">
        <v>17</v>
      </c>
      <c r="BK3" s="52">
        <v>80.95238095238095</v>
      </c>
      <c r="BL3" s="51">
        <v>21</v>
      </c>
    </row>
    <row r="4" spans="1:64" ht="15" customHeight="1">
      <c r="A4" s="84" t="s">
        <v>213</v>
      </c>
      <c r="B4" s="84" t="s">
        <v>228</v>
      </c>
      <c r="C4" s="53" t="s">
        <v>859</v>
      </c>
      <c r="D4" s="54">
        <v>3</v>
      </c>
      <c r="E4" s="65" t="s">
        <v>132</v>
      </c>
      <c r="F4" s="55">
        <v>35</v>
      </c>
      <c r="G4" s="53"/>
      <c r="H4" s="57"/>
      <c r="I4" s="56"/>
      <c r="J4" s="56"/>
      <c r="K4" s="36" t="s">
        <v>65</v>
      </c>
      <c r="L4" s="83">
        <v>4</v>
      </c>
      <c r="M4" s="83"/>
      <c r="N4" s="63"/>
      <c r="O4" s="86" t="s">
        <v>235</v>
      </c>
      <c r="P4" s="88">
        <v>43565.55572916667</v>
      </c>
      <c r="Q4" s="86" t="s">
        <v>237</v>
      </c>
      <c r="R4" s="86"/>
      <c r="S4" s="86"/>
      <c r="T4" s="86"/>
      <c r="U4" s="86"/>
      <c r="V4" s="89" t="s">
        <v>269</v>
      </c>
      <c r="W4" s="88">
        <v>43565.55572916667</v>
      </c>
      <c r="X4" s="89" t="s">
        <v>289</v>
      </c>
      <c r="Y4" s="86"/>
      <c r="Z4" s="86"/>
      <c r="AA4" s="92" t="s">
        <v>337</v>
      </c>
      <c r="AB4" s="86"/>
      <c r="AC4" s="86" t="b">
        <v>0</v>
      </c>
      <c r="AD4" s="86">
        <v>0</v>
      </c>
      <c r="AE4" s="92" t="s">
        <v>384</v>
      </c>
      <c r="AF4" s="86" t="b">
        <v>0</v>
      </c>
      <c r="AG4" s="86" t="s">
        <v>385</v>
      </c>
      <c r="AH4" s="86"/>
      <c r="AI4" s="92" t="s">
        <v>384</v>
      </c>
      <c r="AJ4" s="86" t="b">
        <v>0</v>
      </c>
      <c r="AK4" s="86">
        <v>8</v>
      </c>
      <c r="AL4" s="92" t="s">
        <v>374</v>
      </c>
      <c r="AM4" s="86" t="s">
        <v>386</v>
      </c>
      <c r="AN4" s="86" t="b">
        <v>0</v>
      </c>
      <c r="AO4" s="92" t="s">
        <v>374</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1</v>
      </c>
      <c r="BE4" s="52">
        <v>4.3478260869565215</v>
      </c>
      <c r="BF4" s="51">
        <v>2</v>
      </c>
      <c r="BG4" s="52">
        <v>8.695652173913043</v>
      </c>
      <c r="BH4" s="51">
        <v>0</v>
      </c>
      <c r="BI4" s="52">
        <v>0</v>
      </c>
      <c r="BJ4" s="51">
        <v>20</v>
      </c>
      <c r="BK4" s="52">
        <v>86.95652173913044</v>
      </c>
      <c r="BL4" s="51">
        <v>23</v>
      </c>
    </row>
    <row r="5" spans="1:64" ht="45">
      <c r="A5" s="84" t="s">
        <v>214</v>
      </c>
      <c r="B5" s="84" t="s">
        <v>228</v>
      </c>
      <c r="C5" s="53" t="s">
        <v>859</v>
      </c>
      <c r="D5" s="54">
        <v>3</v>
      </c>
      <c r="E5" s="65" t="s">
        <v>132</v>
      </c>
      <c r="F5" s="55">
        <v>35</v>
      </c>
      <c r="G5" s="53"/>
      <c r="H5" s="57"/>
      <c r="I5" s="56"/>
      <c r="J5" s="56"/>
      <c r="K5" s="36" t="s">
        <v>65</v>
      </c>
      <c r="L5" s="83">
        <v>5</v>
      </c>
      <c r="M5" s="83"/>
      <c r="N5" s="63"/>
      <c r="O5" s="86" t="s">
        <v>235</v>
      </c>
      <c r="P5" s="88">
        <v>43565.57585648148</v>
      </c>
      <c r="Q5" s="86" t="s">
        <v>237</v>
      </c>
      <c r="R5" s="86"/>
      <c r="S5" s="86"/>
      <c r="T5" s="86"/>
      <c r="U5" s="86"/>
      <c r="V5" s="89" t="s">
        <v>270</v>
      </c>
      <c r="W5" s="88">
        <v>43565.57585648148</v>
      </c>
      <c r="X5" s="89" t="s">
        <v>290</v>
      </c>
      <c r="Y5" s="86"/>
      <c r="Z5" s="86"/>
      <c r="AA5" s="92" t="s">
        <v>338</v>
      </c>
      <c r="AB5" s="86"/>
      <c r="AC5" s="86" t="b">
        <v>0</v>
      </c>
      <c r="AD5" s="86">
        <v>0</v>
      </c>
      <c r="AE5" s="92" t="s">
        <v>384</v>
      </c>
      <c r="AF5" s="86" t="b">
        <v>0</v>
      </c>
      <c r="AG5" s="86" t="s">
        <v>385</v>
      </c>
      <c r="AH5" s="86"/>
      <c r="AI5" s="92" t="s">
        <v>384</v>
      </c>
      <c r="AJ5" s="86" t="b">
        <v>0</v>
      </c>
      <c r="AK5" s="86">
        <v>8</v>
      </c>
      <c r="AL5" s="92" t="s">
        <v>374</v>
      </c>
      <c r="AM5" s="86" t="s">
        <v>386</v>
      </c>
      <c r="AN5" s="86" t="b">
        <v>0</v>
      </c>
      <c r="AO5" s="92" t="s">
        <v>374</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1</v>
      </c>
      <c r="BE5" s="52">
        <v>4.3478260869565215</v>
      </c>
      <c r="BF5" s="51">
        <v>2</v>
      </c>
      <c r="BG5" s="52">
        <v>8.695652173913043</v>
      </c>
      <c r="BH5" s="51">
        <v>0</v>
      </c>
      <c r="BI5" s="52">
        <v>0</v>
      </c>
      <c r="BJ5" s="51">
        <v>20</v>
      </c>
      <c r="BK5" s="52">
        <v>86.95652173913044</v>
      </c>
      <c r="BL5" s="51">
        <v>23</v>
      </c>
    </row>
    <row r="6" spans="1:64" ht="45">
      <c r="A6" s="84" t="s">
        <v>215</v>
      </c>
      <c r="B6" s="84" t="s">
        <v>228</v>
      </c>
      <c r="C6" s="53" t="s">
        <v>859</v>
      </c>
      <c r="D6" s="54">
        <v>3</v>
      </c>
      <c r="E6" s="65" t="s">
        <v>132</v>
      </c>
      <c r="F6" s="55">
        <v>35</v>
      </c>
      <c r="G6" s="53"/>
      <c r="H6" s="57"/>
      <c r="I6" s="56"/>
      <c r="J6" s="56"/>
      <c r="K6" s="36" t="s">
        <v>65</v>
      </c>
      <c r="L6" s="83">
        <v>6</v>
      </c>
      <c r="M6" s="83"/>
      <c r="N6" s="63"/>
      <c r="O6" s="86" t="s">
        <v>235</v>
      </c>
      <c r="P6" s="88">
        <v>43565.57802083333</v>
      </c>
      <c r="Q6" s="86" t="s">
        <v>237</v>
      </c>
      <c r="R6" s="86"/>
      <c r="S6" s="86"/>
      <c r="T6" s="86"/>
      <c r="U6" s="86"/>
      <c r="V6" s="89" t="s">
        <v>271</v>
      </c>
      <c r="W6" s="88">
        <v>43565.57802083333</v>
      </c>
      <c r="X6" s="89" t="s">
        <v>291</v>
      </c>
      <c r="Y6" s="86"/>
      <c r="Z6" s="86"/>
      <c r="AA6" s="92" t="s">
        <v>339</v>
      </c>
      <c r="AB6" s="86"/>
      <c r="AC6" s="86" t="b">
        <v>0</v>
      </c>
      <c r="AD6" s="86">
        <v>0</v>
      </c>
      <c r="AE6" s="92" t="s">
        <v>384</v>
      </c>
      <c r="AF6" s="86" t="b">
        <v>0</v>
      </c>
      <c r="AG6" s="86" t="s">
        <v>385</v>
      </c>
      <c r="AH6" s="86"/>
      <c r="AI6" s="92" t="s">
        <v>384</v>
      </c>
      <c r="AJ6" s="86" t="b">
        <v>0</v>
      </c>
      <c r="AK6" s="86">
        <v>8</v>
      </c>
      <c r="AL6" s="92" t="s">
        <v>374</v>
      </c>
      <c r="AM6" s="86" t="s">
        <v>386</v>
      </c>
      <c r="AN6" s="86" t="b">
        <v>0</v>
      </c>
      <c r="AO6" s="92" t="s">
        <v>374</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1</v>
      </c>
      <c r="BE6" s="52">
        <v>4.3478260869565215</v>
      </c>
      <c r="BF6" s="51">
        <v>2</v>
      </c>
      <c r="BG6" s="52">
        <v>8.695652173913043</v>
      </c>
      <c r="BH6" s="51">
        <v>0</v>
      </c>
      <c r="BI6" s="52">
        <v>0</v>
      </c>
      <c r="BJ6" s="51">
        <v>20</v>
      </c>
      <c r="BK6" s="52">
        <v>86.95652173913044</v>
      </c>
      <c r="BL6" s="51">
        <v>23</v>
      </c>
    </row>
    <row r="7" spans="1:64" ht="45">
      <c r="A7" s="84" t="s">
        <v>216</v>
      </c>
      <c r="B7" s="84" t="s">
        <v>228</v>
      </c>
      <c r="C7" s="53" t="s">
        <v>859</v>
      </c>
      <c r="D7" s="54">
        <v>3</v>
      </c>
      <c r="E7" s="65" t="s">
        <v>132</v>
      </c>
      <c r="F7" s="55">
        <v>35</v>
      </c>
      <c r="G7" s="53"/>
      <c r="H7" s="57"/>
      <c r="I7" s="56"/>
      <c r="J7" s="56"/>
      <c r="K7" s="36" t="s">
        <v>65</v>
      </c>
      <c r="L7" s="83">
        <v>7</v>
      </c>
      <c r="M7" s="83"/>
      <c r="N7" s="63"/>
      <c r="O7" s="86" t="s">
        <v>235</v>
      </c>
      <c r="P7" s="88">
        <v>43565.7016087963</v>
      </c>
      <c r="Q7" s="86" t="s">
        <v>237</v>
      </c>
      <c r="R7" s="86"/>
      <c r="S7" s="86"/>
      <c r="T7" s="86"/>
      <c r="U7" s="86"/>
      <c r="V7" s="89" t="s">
        <v>272</v>
      </c>
      <c r="W7" s="88">
        <v>43565.7016087963</v>
      </c>
      <c r="X7" s="89" t="s">
        <v>292</v>
      </c>
      <c r="Y7" s="86"/>
      <c r="Z7" s="86"/>
      <c r="AA7" s="92" t="s">
        <v>340</v>
      </c>
      <c r="AB7" s="86"/>
      <c r="AC7" s="86" t="b">
        <v>0</v>
      </c>
      <c r="AD7" s="86">
        <v>0</v>
      </c>
      <c r="AE7" s="92" t="s">
        <v>384</v>
      </c>
      <c r="AF7" s="86" t="b">
        <v>0</v>
      </c>
      <c r="AG7" s="86" t="s">
        <v>385</v>
      </c>
      <c r="AH7" s="86"/>
      <c r="AI7" s="92" t="s">
        <v>384</v>
      </c>
      <c r="AJ7" s="86" t="b">
        <v>0</v>
      </c>
      <c r="AK7" s="86">
        <v>8</v>
      </c>
      <c r="AL7" s="92" t="s">
        <v>374</v>
      </c>
      <c r="AM7" s="86" t="s">
        <v>386</v>
      </c>
      <c r="AN7" s="86" t="b">
        <v>0</v>
      </c>
      <c r="AO7" s="92" t="s">
        <v>374</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1</v>
      </c>
      <c r="BE7" s="52">
        <v>4.3478260869565215</v>
      </c>
      <c r="BF7" s="51">
        <v>2</v>
      </c>
      <c r="BG7" s="52">
        <v>8.695652173913043</v>
      </c>
      <c r="BH7" s="51">
        <v>0</v>
      </c>
      <c r="BI7" s="52">
        <v>0</v>
      </c>
      <c r="BJ7" s="51">
        <v>20</v>
      </c>
      <c r="BK7" s="52">
        <v>86.95652173913044</v>
      </c>
      <c r="BL7" s="51">
        <v>23</v>
      </c>
    </row>
    <row r="8" spans="1:64" ht="45">
      <c r="A8" s="84" t="s">
        <v>217</v>
      </c>
      <c r="B8" s="84" t="s">
        <v>228</v>
      </c>
      <c r="C8" s="53" t="s">
        <v>860</v>
      </c>
      <c r="D8" s="54">
        <v>4.4</v>
      </c>
      <c r="E8" s="65" t="s">
        <v>136</v>
      </c>
      <c r="F8" s="55">
        <v>30.4</v>
      </c>
      <c r="G8" s="53"/>
      <c r="H8" s="57"/>
      <c r="I8" s="56"/>
      <c r="J8" s="56"/>
      <c r="K8" s="36" t="s">
        <v>65</v>
      </c>
      <c r="L8" s="83">
        <v>8</v>
      </c>
      <c r="M8" s="83"/>
      <c r="N8" s="63"/>
      <c r="O8" s="86" t="s">
        <v>235</v>
      </c>
      <c r="P8" s="88">
        <v>43565.88481481482</v>
      </c>
      <c r="Q8" s="86" t="s">
        <v>237</v>
      </c>
      <c r="R8" s="86"/>
      <c r="S8" s="86"/>
      <c r="T8" s="86"/>
      <c r="U8" s="86"/>
      <c r="V8" s="89" t="s">
        <v>273</v>
      </c>
      <c r="W8" s="88">
        <v>43565.88481481482</v>
      </c>
      <c r="X8" s="89" t="s">
        <v>293</v>
      </c>
      <c r="Y8" s="86"/>
      <c r="Z8" s="86"/>
      <c r="AA8" s="92" t="s">
        <v>341</v>
      </c>
      <c r="AB8" s="86"/>
      <c r="AC8" s="86" t="b">
        <v>0</v>
      </c>
      <c r="AD8" s="86">
        <v>0</v>
      </c>
      <c r="AE8" s="92" t="s">
        <v>384</v>
      </c>
      <c r="AF8" s="86" t="b">
        <v>0</v>
      </c>
      <c r="AG8" s="86" t="s">
        <v>385</v>
      </c>
      <c r="AH8" s="86"/>
      <c r="AI8" s="92" t="s">
        <v>384</v>
      </c>
      <c r="AJ8" s="86" t="b">
        <v>0</v>
      </c>
      <c r="AK8" s="86">
        <v>8</v>
      </c>
      <c r="AL8" s="92" t="s">
        <v>374</v>
      </c>
      <c r="AM8" s="86" t="s">
        <v>387</v>
      </c>
      <c r="AN8" s="86" t="b">
        <v>0</v>
      </c>
      <c r="AO8" s="92" t="s">
        <v>374</v>
      </c>
      <c r="AP8" s="86" t="s">
        <v>176</v>
      </c>
      <c r="AQ8" s="86">
        <v>0</v>
      </c>
      <c r="AR8" s="86">
        <v>0</v>
      </c>
      <c r="AS8" s="86"/>
      <c r="AT8" s="86"/>
      <c r="AU8" s="86"/>
      <c r="AV8" s="86"/>
      <c r="AW8" s="86"/>
      <c r="AX8" s="86"/>
      <c r="AY8" s="86"/>
      <c r="AZ8" s="86"/>
      <c r="BA8">
        <v>3</v>
      </c>
      <c r="BB8" s="85" t="str">
        <f>REPLACE(INDEX(GroupVertices[Group],MATCH(Edges[[#This Row],[Vertex 1]],GroupVertices[Vertex],0)),1,1,"")</f>
        <v>1</v>
      </c>
      <c r="BC8" s="85" t="str">
        <f>REPLACE(INDEX(GroupVertices[Group],MATCH(Edges[[#This Row],[Vertex 2]],GroupVertices[Vertex],0)),1,1,"")</f>
        <v>1</v>
      </c>
      <c r="BD8" s="51">
        <v>1</v>
      </c>
      <c r="BE8" s="52">
        <v>4.3478260869565215</v>
      </c>
      <c r="BF8" s="51">
        <v>2</v>
      </c>
      <c r="BG8" s="52">
        <v>8.695652173913043</v>
      </c>
      <c r="BH8" s="51">
        <v>0</v>
      </c>
      <c r="BI8" s="52">
        <v>0</v>
      </c>
      <c r="BJ8" s="51">
        <v>20</v>
      </c>
      <c r="BK8" s="52">
        <v>86.95652173913044</v>
      </c>
      <c r="BL8" s="51">
        <v>23</v>
      </c>
    </row>
    <row r="9" spans="1:64" ht="45">
      <c r="A9" s="84" t="s">
        <v>217</v>
      </c>
      <c r="B9" s="84" t="s">
        <v>228</v>
      </c>
      <c r="C9" s="53" t="s">
        <v>860</v>
      </c>
      <c r="D9" s="54">
        <v>4.4</v>
      </c>
      <c r="E9" s="65" t="s">
        <v>136</v>
      </c>
      <c r="F9" s="55">
        <v>30.4</v>
      </c>
      <c r="G9" s="53"/>
      <c r="H9" s="57"/>
      <c r="I9" s="56"/>
      <c r="J9" s="56"/>
      <c r="K9" s="36" t="s">
        <v>65</v>
      </c>
      <c r="L9" s="83">
        <v>9</v>
      </c>
      <c r="M9" s="83"/>
      <c r="N9" s="63"/>
      <c r="O9" s="86" t="s">
        <v>235</v>
      </c>
      <c r="P9" s="88">
        <v>43565.88931712963</v>
      </c>
      <c r="Q9" s="86" t="s">
        <v>238</v>
      </c>
      <c r="R9" s="86"/>
      <c r="S9" s="86"/>
      <c r="T9" s="86" t="s">
        <v>255</v>
      </c>
      <c r="U9" s="86"/>
      <c r="V9" s="89" t="s">
        <v>273</v>
      </c>
      <c r="W9" s="88">
        <v>43565.88931712963</v>
      </c>
      <c r="X9" s="89" t="s">
        <v>294</v>
      </c>
      <c r="Y9" s="86"/>
      <c r="Z9" s="86"/>
      <c r="AA9" s="92" t="s">
        <v>342</v>
      </c>
      <c r="AB9" s="86"/>
      <c r="AC9" s="86" t="b">
        <v>0</v>
      </c>
      <c r="AD9" s="86">
        <v>0</v>
      </c>
      <c r="AE9" s="92" t="s">
        <v>384</v>
      </c>
      <c r="AF9" s="86" t="b">
        <v>0</v>
      </c>
      <c r="AG9" s="86" t="s">
        <v>385</v>
      </c>
      <c r="AH9" s="86"/>
      <c r="AI9" s="92" t="s">
        <v>384</v>
      </c>
      <c r="AJ9" s="86" t="b">
        <v>0</v>
      </c>
      <c r="AK9" s="86">
        <v>4</v>
      </c>
      <c r="AL9" s="92" t="s">
        <v>375</v>
      </c>
      <c r="AM9" s="86" t="s">
        <v>387</v>
      </c>
      <c r="AN9" s="86" t="b">
        <v>0</v>
      </c>
      <c r="AO9" s="92" t="s">
        <v>375</v>
      </c>
      <c r="AP9" s="86" t="s">
        <v>176</v>
      </c>
      <c r="AQ9" s="86">
        <v>0</v>
      </c>
      <c r="AR9" s="86">
        <v>0</v>
      </c>
      <c r="AS9" s="86"/>
      <c r="AT9" s="86"/>
      <c r="AU9" s="86"/>
      <c r="AV9" s="86"/>
      <c r="AW9" s="86"/>
      <c r="AX9" s="86"/>
      <c r="AY9" s="86"/>
      <c r="AZ9" s="86"/>
      <c r="BA9">
        <v>3</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22</v>
      </c>
      <c r="BK9" s="52">
        <v>100</v>
      </c>
      <c r="BL9" s="51">
        <v>22</v>
      </c>
    </row>
    <row r="10" spans="1:64" ht="45">
      <c r="A10" s="84" t="s">
        <v>217</v>
      </c>
      <c r="B10" s="84" t="s">
        <v>228</v>
      </c>
      <c r="C10" s="53" t="s">
        <v>860</v>
      </c>
      <c r="D10" s="54">
        <v>4.4</v>
      </c>
      <c r="E10" s="65" t="s">
        <v>136</v>
      </c>
      <c r="F10" s="55">
        <v>30.4</v>
      </c>
      <c r="G10" s="53"/>
      <c r="H10" s="57"/>
      <c r="I10" s="56"/>
      <c r="J10" s="56"/>
      <c r="K10" s="36" t="s">
        <v>65</v>
      </c>
      <c r="L10" s="83">
        <v>10</v>
      </c>
      <c r="M10" s="83"/>
      <c r="N10" s="63"/>
      <c r="O10" s="86" t="s">
        <v>235</v>
      </c>
      <c r="P10" s="88">
        <v>43565.8905787037</v>
      </c>
      <c r="Q10" s="86" t="s">
        <v>236</v>
      </c>
      <c r="R10" s="86"/>
      <c r="S10" s="86"/>
      <c r="T10" s="86" t="s">
        <v>254</v>
      </c>
      <c r="U10" s="86"/>
      <c r="V10" s="89" t="s">
        <v>273</v>
      </c>
      <c r="W10" s="88">
        <v>43565.8905787037</v>
      </c>
      <c r="X10" s="89" t="s">
        <v>295</v>
      </c>
      <c r="Y10" s="86"/>
      <c r="Z10" s="86"/>
      <c r="AA10" s="92" t="s">
        <v>343</v>
      </c>
      <c r="AB10" s="86"/>
      <c r="AC10" s="86" t="b">
        <v>0</v>
      </c>
      <c r="AD10" s="86">
        <v>0</v>
      </c>
      <c r="AE10" s="92" t="s">
        <v>384</v>
      </c>
      <c r="AF10" s="86" t="b">
        <v>0</v>
      </c>
      <c r="AG10" s="86" t="s">
        <v>385</v>
      </c>
      <c r="AH10" s="86"/>
      <c r="AI10" s="92" t="s">
        <v>384</v>
      </c>
      <c r="AJ10" s="86" t="b">
        <v>0</v>
      </c>
      <c r="AK10" s="86">
        <v>5</v>
      </c>
      <c r="AL10" s="92" t="s">
        <v>373</v>
      </c>
      <c r="AM10" s="86" t="s">
        <v>387</v>
      </c>
      <c r="AN10" s="86" t="b">
        <v>0</v>
      </c>
      <c r="AO10" s="92" t="s">
        <v>373</v>
      </c>
      <c r="AP10" s="86" t="s">
        <v>176</v>
      </c>
      <c r="AQ10" s="86">
        <v>0</v>
      </c>
      <c r="AR10" s="86">
        <v>0</v>
      </c>
      <c r="AS10" s="86"/>
      <c r="AT10" s="86"/>
      <c r="AU10" s="86"/>
      <c r="AV10" s="86"/>
      <c r="AW10" s="86"/>
      <c r="AX10" s="86"/>
      <c r="AY10" s="86"/>
      <c r="AZ10" s="86"/>
      <c r="BA10">
        <v>3</v>
      </c>
      <c r="BB10" s="85" t="str">
        <f>REPLACE(INDEX(GroupVertices[Group],MATCH(Edges[[#This Row],[Vertex 1]],GroupVertices[Vertex],0)),1,1,"")</f>
        <v>1</v>
      </c>
      <c r="BC10" s="85" t="str">
        <f>REPLACE(INDEX(GroupVertices[Group],MATCH(Edges[[#This Row],[Vertex 2]],GroupVertices[Vertex],0)),1,1,"")</f>
        <v>1</v>
      </c>
      <c r="BD10" s="51">
        <v>0</v>
      </c>
      <c r="BE10" s="52">
        <v>0</v>
      </c>
      <c r="BF10" s="51">
        <v>4</v>
      </c>
      <c r="BG10" s="52">
        <v>19.047619047619047</v>
      </c>
      <c r="BH10" s="51">
        <v>0</v>
      </c>
      <c r="BI10" s="52">
        <v>0</v>
      </c>
      <c r="BJ10" s="51">
        <v>17</v>
      </c>
      <c r="BK10" s="52">
        <v>80.95238095238095</v>
      </c>
      <c r="BL10" s="51">
        <v>21</v>
      </c>
    </row>
    <row r="11" spans="1:64" ht="45">
      <c r="A11" s="84" t="s">
        <v>218</v>
      </c>
      <c r="B11" s="84" t="s">
        <v>228</v>
      </c>
      <c r="C11" s="53" t="s">
        <v>859</v>
      </c>
      <c r="D11" s="54">
        <v>3</v>
      </c>
      <c r="E11" s="65" t="s">
        <v>132</v>
      </c>
      <c r="F11" s="55">
        <v>35</v>
      </c>
      <c r="G11" s="53"/>
      <c r="H11" s="57"/>
      <c r="I11" s="56"/>
      <c r="J11" s="56"/>
      <c r="K11" s="36" t="s">
        <v>65</v>
      </c>
      <c r="L11" s="83">
        <v>11</v>
      </c>
      <c r="M11" s="83"/>
      <c r="N11" s="63"/>
      <c r="O11" s="86" t="s">
        <v>235</v>
      </c>
      <c r="P11" s="88">
        <v>43566.476851851854</v>
      </c>
      <c r="Q11" s="86" t="s">
        <v>237</v>
      </c>
      <c r="R11" s="86"/>
      <c r="S11" s="86"/>
      <c r="T11" s="86"/>
      <c r="U11" s="86"/>
      <c r="V11" s="89" t="s">
        <v>274</v>
      </c>
      <c r="W11" s="88">
        <v>43566.476851851854</v>
      </c>
      <c r="X11" s="89" t="s">
        <v>296</v>
      </c>
      <c r="Y11" s="86"/>
      <c r="Z11" s="86"/>
      <c r="AA11" s="92" t="s">
        <v>344</v>
      </c>
      <c r="AB11" s="86"/>
      <c r="AC11" s="86" t="b">
        <v>0</v>
      </c>
      <c r="AD11" s="86">
        <v>0</v>
      </c>
      <c r="AE11" s="92" t="s">
        <v>384</v>
      </c>
      <c r="AF11" s="86" t="b">
        <v>0</v>
      </c>
      <c r="AG11" s="86" t="s">
        <v>385</v>
      </c>
      <c r="AH11" s="86"/>
      <c r="AI11" s="92" t="s">
        <v>384</v>
      </c>
      <c r="AJ11" s="86" t="b">
        <v>0</v>
      </c>
      <c r="AK11" s="86">
        <v>9</v>
      </c>
      <c r="AL11" s="92" t="s">
        <v>374</v>
      </c>
      <c r="AM11" s="86" t="s">
        <v>386</v>
      </c>
      <c r="AN11" s="86" t="b">
        <v>0</v>
      </c>
      <c r="AO11" s="92" t="s">
        <v>374</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1</v>
      </c>
      <c r="BE11" s="52">
        <v>4.3478260869565215</v>
      </c>
      <c r="BF11" s="51">
        <v>2</v>
      </c>
      <c r="BG11" s="52">
        <v>8.695652173913043</v>
      </c>
      <c r="BH11" s="51">
        <v>0</v>
      </c>
      <c r="BI11" s="52">
        <v>0</v>
      </c>
      <c r="BJ11" s="51">
        <v>20</v>
      </c>
      <c r="BK11" s="52">
        <v>86.95652173913044</v>
      </c>
      <c r="BL11" s="51">
        <v>23</v>
      </c>
    </row>
    <row r="12" spans="1:64" ht="45">
      <c r="A12" s="84" t="s">
        <v>219</v>
      </c>
      <c r="B12" s="84" t="s">
        <v>228</v>
      </c>
      <c r="C12" s="53" t="s">
        <v>859</v>
      </c>
      <c r="D12" s="54">
        <v>3</v>
      </c>
      <c r="E12" s="65" t="s">
        <v>136</v>
      </c>
      <c r="F12" s="55">
        <v>35</v>
      </c>
      <c r="G12" s="53"/>
      <c r="H12" s="57"/>
      <c r="I12" s="56"/>
      <c r="J12" s="56"/>
      <c r="K12" s="36" t="s">
        <v>65</v>
      </c>
      <c r="L12" s="83">
        <v>12</v>
      </c>
      <c r="M12" s="83"/>
      <c r="N12" s="63"/>
      <c r="O12" s="86" t="s">
        <v>235</v>
      </c>
      <c r="P12" s="88">
        <v>43565.631064814814</v>
      </c>
      <c r="Q12" s="86" t="s">
        <v>238</v>
      </c>
      <c r="R12" s="86"/>
      <c r="S12" s="86"/>
      <c r="T12" s="86" t="s">
        <v>255</v>
      </c>
      <c r="U12" s="86"/>
      <c r="V12" s="89" t="s">
        <v>275</v>
      </c>
      <c r="W12" s="88">
        <v>43565.631064814814</v>
      </c>
      <c r="X12" s="89" t="s">
        <v>297</v>
      </c>
      <c r="Y12" s="86"/>
      <c r="Z12" s="86"/>
      <c r="AA12" s="92" t="s">
        <v>345</v>
      </c>
      <c r="AB12" s="86"/>
      <c r="AC12" s="86" t="b">
        <v>0</v>
      </c>
      <c r="AD12" s="86">
        <v>0</v>
      </c>
      <c r="AE12" s="92" t="s">
        <v>384</v>
      </c>
      <c r="AF12" s="86" t="b">
        <v>0</v>
      </c>
      <c r="AG12" s="86" t="s">
        <v>385</v>
      </c>
      <c r="AH12" s="86"/>
      <c r="AI12" s="92" t="s">
        <v>384</v>
      </c>
      <c r="AJ12" s="86" t="b">
        <v>0</v>
      </c>
      <c r="AK12" s="86">
        <v>4</v>
      </c>
      <c r="AL12" s="92" t="s">
        <v>375</v>
      </c>
      <c r="AM12" s="86" t="s">
        <v>388</v>
      </c>
      <c r="AN12" s="86" t="b">
        <v>0</v>
      </c>
      <c r="AO12" s="92" t="s">
        <v>375</v>
      </c>
      <c r="AP12" s="86" t="s">
        <v>176</v>
      </c>
      <c r="AQ12" s="86">
        <v>0</v>
      </c>
      <c r="AR12" s="86">
        <v>0</v>
      </c>
      <c r="AS12" s="86"/>
      <c r="AT12" s="86"/>
      <c r="AU12" s="86"/>
      <c r="AV12" s="86"/>
      <c r="AW12" s="86"/>
      <c r="AX12" s="86"/>
      <c r="AY12" s="86"/>
      <c r="AZ12" s="86"/>
      <c r="BA12">
        <v>2</v>
      </c>
      <c r="BB12" s="85" t="str">
        <f>REPLACE(INDEX(GroupVertices[Group],MATCH(Edges[[#This Row],[Vertex 1]],GroupVertices[Vertex],0)),1,1,"")</f>
        <v>1</v>
      </c>
      <c r="BC12" s="85" t="str">
        <f>REPLACE(INDEX(GroupVertices[Group],MATCH(Edges[[#This Row],[Vertex 2]],GroupVertices[Vertex],0)),1,1,"")</f>
        <v>1</v>
      </c>
      <c r="BD12" s="51">
        <v>0</v>
      </c>
      <c r="BE12" s="52">
        <v>0</v>
      </c>
      <c r="BF12" s="51">
        <v>0</v>
      </c>
      <c r="BG12" s="52">
        <v>0</v>
      </c>
      <c r="BH12" s="51">
        <v>0</v>
      </c>
      <c r="BI12" s="52">
        <v>0</v>
      </c>
      <c r="BJ12" s="51">
        <v>22</v>
      </c>
      <c r="BK12" s="52">
        <v>100</v>
      </c>
      <c r="BL12" s="51">
        <v>22</v>
      </c>
    </row>
    <row r="13" spans="1:64" ht="45">
      <c r="A13" s="84" t="s">
        <v>219</v>
      </c>
      <c r="B13" s="84" t="s">
        <v>228</v>
      </c>
      <c r="C13" s="53" t="s">
        <v>859</v>
      </c>
      <c r="D13" s="54">
        <v>3</v>
      </c>
      <c r="E13" s="65" t="s">
        <v>136</v>
      </c>
      <c r="F13" s="55">
        <v>35</v>
      </c>
      <c r="G13" s="53"/>
      <c r="H13" s="57"/>
      <c r="I13" s="56"/>
      <c r="J13" s="56"/>
      <c r="K13" s="36" t="s">
        <v>65</v>
      </c>
      <c r="L13" s="83">
        <v>13</v>
      </c>
      <c r="M13" s="83"/>
      <c r="N13" s="63"/>
      <c r="O13" s="86" t="s">
        <v>235</v>
      </c>
      <c r="P13" s="88">
        <v>43566.57798611111</v>
      </c>
      <c r="Q13" s="86" t="s">
        <v>239</v>
      </c>
      <c r="R13" s="86"/>
      <c r="S13" s="86"/>
      <c r="T13" s="86"/>
      <c r="U13" s="86"/>
      <c r="V13" s="89" t="s">
        <v>275</v>
      </c>
      <c r="W13" s="88">
        <v>43566.57798611111</v>
      </c>
      <c r="X13" s="89" t="s">
        <v>298</v>
      </c>
      <c r="Y13" s="86"/>
      <c r="Z13" s="86"/>
      <c r="AA13" s="92" t="s">
        <v>346</v>
      </c>
      <c r="AB13" s="86"/>
      <c r="AC13" s="86" t="b">
        <v>0</v>
      </c>
      <c r="AD13" s="86">
        <v>0</v>
      </c>
      <c r="AE13" s="92" t="s">
        <v>384</v>
      </c>
      <c r="AF13" s="86" t="b">
        <v>0</v>
      </c>
      <c r="AG13" s="86" t="s">
        <v>385</v>
      </c>
      <c r="AH13" s="86"/>
      <c r="AI13" s="92" t="s">
        <v>384</v>
      </c>
      <c r="AJ13" s="86" t="b">
        <v>0</v>
      </c>
      <c r="AK13" s="86">
        <v>9</v>
      </c>
      <c r="AL13" s="92" t="s">
        <v>377</v>
      </c>
      <c r="AM13" s="86" t="s">
        <v>388</v>
      </c>
      <c r="AN13" s="86" t="b">
        <v>0</v>
      </c>
      <c r="AO13" s="92" t="s">
        <v>377</v>
      </c>
      <c r="AP13" s="86" t="s">
        <v>176</v>
      </c>
      <c r="AQ13" s="86">
        <v>0</v>
      </c>
      <c r="AR13" s="86">
        <v>0</v>
      </c>
      <c r="AS13" s="86"/>
      <c r="AT13" s="86"/>
      <c r="AU13" s="86"/>
      <c r="AV13" s="86"/>
      <c r="AW13" s="86"/>
      <c r="AX13" s="86"/>
      <c r="AY13" s="86"/>
      <c r="AZ13" s="86"/>
      <c r="BA13">
        <v>2</v>
      </c>
      <c r="BB13" s="85" t="str">
        <f>REPLACE(INDEX(GroupVertices[Group],MATCH(Edges[[#This Row],[Vertex 1]],GroupVertices[Vertex],0)),1,1,"")</f>
        <v>1</v>
      </c>
      <c r="BC13" s="85" t="str">
        <f>REPLACE(INDEX(GroupVertices[Group],MATCH(Edges[[#This Row],[Vertex 2]],GroupVertices[Vertex],0)),1,1,"")</f>
        <v>1</v>
      </c>
      <c r="BD13" s="51">
        <v>0</v>
      </c>
      <c r="BE13" s="52">
        <v>0</v>
      </c>
      <c r="BF13" s="51">
        <v>1</v>
      </c>
      <c r="BG13" s="52">
        <v>4.166666666666667</v>
      </c>
      <c r="BH13" s="51">
        <v>0</v>
      </c>
      <c r="BI13" s="52">
        <v>0</v>
      </c>
      <c r="BJ13" s="51">
        <v>23</v>
      </c>
      <c r="BK13" s="52">
        <v>95.83333333333333</v>
      </c>
      <c r="BL13" s="51">
        <v>24</v>
      </c>
    </row>
    <row r="14" spans="1:64" ht="30">
      <c r="A14" s="84" t="s">
        <v>220</v>
      </c>
      <c r="B14" s="84" t="s">
        <v>228</v>
      </c>
      <c r="C14" s="53" t="s">
        <v>861</v>
      </c>
      <c r="D14" s="54">
        <v>10</v>
      </c>
      <c r="E14" s="65" t="s">
        <v>136</v>
      </c>
      <c r="F14" s="55">
        <v>12</v>
      </c>
      <c r="G14" s="53"/>
      <c r="H14" s="57"/>
      <c r="I14" s="56"/>
      <c r="J14" s="56"/>
      <c r="K14" s="36" t="s">
        <v>65</v>
      </c>
      <c r="L14" s="83">
        <v>14</v>
      </c>
      <c r="M14" s="83"/>
      <c r="N14" s="63"/>
      <c r="O14" s="86" t="s">
        <v>235</v>
      </c>
      <c r="P14" s="88">
        <v>43565.23940972222</v>
      </c>
      <c r="Q14" s="86" t="s">
        <v>236</v>
      </c>
      <c r="R14" s="86"/>
      <c r="S14" s="86"/>
      <c r="T14" s="86" t="s">
        <v>254</v>
      </c>
      <c r="U14" s="86"/>
      <c r="V14" s="89" t="s">
        <v>276</v>
      </c>
      <c r="W14" s="88">
        <v>43565.23940972222</v>
      </c>
      <c r="X14" s="89" t="s">
        <v>299</v>
      </c>
      <c r="Y14" s="86"/>
      <c r="Z14" s="86"/>
      <c r="AA14" s="92" t="s">
        <v>347</v>
      </c>
      <c r="AB14" s="86"/>
      <c r="AC14" s="86" t="b">
        <v>0</v>
      </c>
      <c r="AD14" s="86">
        <v>0</v>
      </c>
      <c r="AE14" s="92" t="s">
        <v>384</v>
      </c>
      <c r="AF14" s="86" t="b">
        <v>0</v>
      </c>
      <c r="AG14" s="86" t="s">
        <v>385</v>
      </c>
      <c r="AH14" s="86"/>
      <c r="AI14" s="92" t="s">
        <v>384</v>
      </c>
      <c r="AJ14" s="86" t="b">
        <v>0</v>
      </c>
      <c r="AK14" s="86">
        <v>1</v>
      </c>
      <c r="AL14" s="92" t="s">
        <v>373</v>
      </c>
      <c r="AM14" s="86" t="s">
        <v>386</v>
      </c>
      <c r="AN14" s="86" t="b">
        <v>0</v>
      </c>
      <c r="AO14" s="92" t="s">
        <v>373</v>
      </c>
      <c r="AP14" s="86" t="s">
        <v>176</v>
      </c>
      <c r="AQ14" s="86">
        <v>0</v>
      </c>
      <c r="AR14" s="86">
        <v>0</v>
      </c>
      <c r="AS14" s="86"/>
      <c r="AT14" s="86"/>
      <c r="AU14" s="86"/>
      <c r="AV14" s="86"/>
      <c r="AW14" s="86"/>
      <c r="AX14" s="86"/>
      <c r="AY14" s="86"/>
      <c r="AZ14" s="86"/>
      <c r="BA14">
        <v>7</v>
      </c>
      <c r="BB14" s="85" t="str">
        <f>REPLACE(INDEX(GroupVertices[Group],MATCH(Edges[[#This Row],[Vertex 1]],GroupVertices[Vertex],0)),1,1,"")</f>
        <v>1</v>
      </c>
      <c r="BC14" s="85" t="str">
        <f>REPLACE(INDEX(GroupVertices[Group],MATCH(Edges[[#This Row],[Vertex 2]],GroupVertices[Vertex],0)),1,1,"")</f>
        <v>1</v>
      </c>
      <c r="BD14" s="51">
        <v>0</v>
      </c>
      <c r="BE14" s="52">
        <v>0</v>
      </c>
      <c r="BF14" s="51">
        <v>4</v>
      </c>
      <c r="BG14" s="52">
        <v>19.047619047619047</v>
      </c>
      <c r="BH14" s="51">
        <v>0</v>
      </c>
      <c r="BI14" s="52">
        <v>0</v>
      </c>
      <c r="BJ14" s="51">
        <v>17</v>
      </c>
      <c r="BK14" s="52">
        <v>80.95238095238095</v>
      </c>
      <c r="BL14" s="51">
        <v>21</v>
      </c>
    </row>
    <row r="15" spans="1:64" ht="30">
      <c r="A15" s="84" t="s">
        <v>220</v>
      </c>
      <c r="B15" s="84" t="s">
        <v>228</v>
      </c>
      <c r="C15" s="53" t="s">
        <v>861</v>
      </c>
      <c r="D15" s="54">
        <v>10</v>
      </c>
      <c r="E15" s="65" t="s">
        <v>136</v>
      </c>
      <c r="F15" s="55">
        <v>12</v>
      </c>
      <c r="G15" s="53"/>
      <c r="H15" s="57"/>
      <c r="I15" s="56"/>
      <c r="J15" s="56"/>
      <c r="K15" s="36" t="s">
        <v>65</v>
      </c>
      <c r="L15" s="83">
        <v>15</v>
      </c>
      <c r="M15" s="83"/>
      <c r="N15" s="63"/>
      <c r="O15" s="86" t="s">
        <v>235</v>
      </c>
      <c r="P15" s="88">
        <v>43565.547476851854</v>
      </c>
      <c r="Q15" s="86" t="s">
        <v>237</v>
      </c>
      <c r="R15" s="86"/>
      <c r="S15" s="86"/>
      <c r="T15" s="86"/>
      <c r="U15" s="86"/>
      <c r="V15" s="89" t="s">
        <v>276</v>
      </c>
      <c r="W15" s="88">
        <v>43565.547476851854</v>
      </c>
      <c r="X15" s="89" t="s">
        <v>300</v>
      </c>
      <c r="Y15" s="86"/>
      <c r="Z15" s="86"/>
      <c r="AA15" s="92" t="s">
        <v>348</v>
      </c>
      <c r="AB15" s="86"/>
      <c r="AC15" s="86" t="b">
        <v>0</v>
      </c>
      <c r="AD15" s="86">
        <v>0</v>
      </c>
      <c r="AE15" s="92" t="s">
        <v>384</v>
      </c>
      <c r="AF15" s="86" t="b">
        <v>0</v>
      </c>
      <c r="AG15" s="86" t="s">
        <v>385</v>
      </c>
      <c r="AH15" s="86"/>
      <c r="AI15" s="92" t="s">
        <v>384</v>
      </c>
      <c r="AJ15" s="86" t="b">
        <v>0</v>
      </c>
      <c r="AK15" s="86">
        <v>8</v>
      </c>
      <c r="AL15" s="92" t="s">
        <v>374</v>
      </c>
      <c r="AM15" s="86" t="s">
        <v>386</v>
      </c>
      <c r="AN15" s="86" t="b">
        <v>0</v>
      </c>
      <c r="AO15" s="92" t="s">
        <v>374</v>
      </c>
      <c r="AP15" s="86" t="s">
        <v>176</v>
      </c>
      <c r="AQ15" s="86">
        <v>0</v>
      </c>
      <c r="AR15" s="86">
        <v>0</v>
      </c>
      <c r="AS15" s="86"/>
      <c r="AT15" s="86"/>
      <c r="AU15" s="86"/>
      <c r="AV15" s="86"/>
      <c r="AW15" s="86"/>
      <c r="AX15" s="86"/>
      <c r="AY15" s="86"/>
      <c r="AZ15" s="86"/>
      <c r="BA15">
        <v>7</v>
      </c>
      <c r="BB15" s="85" t="str">
        <f>REPLACE(INDEX(GroupVertices[Group],MATCH(Edges[[#This Row],[Vertex 1]],GroupVertices[Vertex],0)),1,1,"")</f>
        <v>1</v>
      </c>
      <c r="BC15" s="85" t="str">
        <f>REPLACE(INDEX(GroupVertices[Group],MATCH(Edges[[#This Row],[Vertex 2]],GroupVertices[Vertex],0)),1,1,"")</f>
        <v>1</v>
      </c>
      <c r="BD15" s="51">
        <v>1</v>
      </c>
      <c r="BE15" s="52">
        <v>4.3478260869565215</v>
      </c>
      <c r="BF15" s="51">
        <v>2</v>
      </c>
      <c r="BG15" s="52">
        <v>8.695652173913043</v>
      </c>
      <c r="BH15" s="51">
        <v>0</v>
      </c>
      <c r="BI15" s="52">
        <v>0</v>
      </c>
      <c r="BJ15" s="51">
        <v>20</v>
      </c>
      <c r="BK15" s="52">
        <v>86.95652173913044</v>
      </c>
      <c r="BL15" s="51">
        <v>23</v>
      </c>
    </row>
    <row r="16" spans="1:64" ht="30">
      <c r="A16" s="84" t="s">
        <v>220</v>
      </c>
      <c r="B16" s="84" t="s">
        <v>228</v>
      </c>
      <c r="C16" s="53" t="s">
        <v>861</v>
      </c>
      <c r="D16" s="54">
        <v>10</v>
      </c>
      <c r="E16" s="65" t="s">
        <v>136</v>
      </c>
      <c r="F16" s="55">
        <v>12</v>
      </c>
      <c r="G16" s="53"/>
      <c r="H16" s="57"/>
      <c r="I16" s="56"/>
      <c r="J16" s="56"/>
      <c r="K16" s="36" t="s">
        <v>65</v>
      </c>
      <c r="L16" s="83">
        <v>16</v>
      </c>
      <c r="M16" s="83"/>
      <c r="N16" s="63"/>
      <c r="O16" s="86" t="s">
        <v>235</v>
      </c>
      <c r="P16" s="88">
        <v>43565.65320601852</v>
      </c>
      <c r="Q16" s="86" t="s">
        <v>238</v>
      </c>
      <c r="R16" s="86"/>
      <c r="S16" s="86"/>
      <c r="T16" s="86" t="s">
        <v>255</v>
      </c>
      <c r="U16" s="86"/>
      <c r="V16" s="89" t="s">
        <v>276</v>
      </c>
      <c r="W16" s="88">
        <v>43565.65320601852</v>
      </c>
      <c r="X16" s="89" t="s">
        <v>301</v>
      </c>
      <c r="Y16" s="86"/>
      <c r="Z16" s="86"/>
      <c r="AA16" s="92" t="s">
        <v>349</v>
      </c>
      <c r="AB16" s="86"/>
      <c r="AC16" s="86" t="b">
        <v>0</v>
      </c>
      <c r="AD16" s="86">
        <v>0</v>
      </c>
      <c r="AE16" s="92" t="s">
        <v>384</v>
      </c>
      <c r="AF16" s="86" t="b">
        <v>0</v>
      </c>
      <c r="AG16" s="86" t="s">
        <v>385</v>
      </c>
      <c r="AH16" s="86"/>
      <c r="AI16" s="92" t="s">
        <v>384</v>
      </c>
      <c r="AJ16" s="86" t="b">
        <v>0</v>
      </c>
      <c r="AK16" s="86">
        <v>4</v>
      </c>
      <c r="AL16" s="92" t="s">
        <v>375</v>
      </c>
      <c r="AM16" s="86" t="s">
        <v>386</v>
      </c>
      <c r="AN16" s="86" t="b">
        <v>0</v>
      </c>
      <c r="AO16" s="92" t="s">
        <v>375</v>
      </c>
      <c r="AP16" s="86" t="s">
        <v>176</v>
      </c>
      <c r="AQ16" s="86">
        <v>0</v>
      </c>
      <c r="AR16" s="86">
        <v>0</v>
      </c>
      <c r="AS16" s="86"/>
      <c r="AT16" s="86"/>
      <c r="AU16" s="86"/>
      <c r="AV16" s="86"/>
      <c r="AW16" s="86"/>
      <c r="AX16" s="86"/>
      <c r="AY16" s="86"/>
      <c r="AZ16" s="86"/>
      <c r="BA16">
        <v>7</v>
      </c>
      <c r="BB16" s="85" t="str">
        <f>REPLACE(INDEX(GroupVertices[Group],MATCH(Edges[[#This Row],[Vertex 1]],GroupVertices[Vertex],0)),1,1,"")</f>
        <v>1</v>
      </c>
      <c r="BC16" s="85" t="str">
        <f>REPLACE(INDEX(GroupVertices[Group],MATCH(Edges[[#This Row],[Vertex 2]],GroupVertices[Vertex],0)),1,1,"")</f>
        <v>1</v>
      </c>
      <c r="BD16" s="51">
        <v>0</v>
      </c>
      <c r="BE16" s="52">
        <v>0</v>
      </c>
      <c r="BF16" s="51">
        <v>0</v>
      </c>
      <c r="BG16" s="52">
        <v>0</v>
      </c>
      <c r="BH16" s="51">
        <v>0</v>
      </c>
      <c r="BI16" s="52">
        <v>0</v>
      </c>
      <c r="BJ16" s="51">
        <v>22</v>
      </c>
      <c r="BK16" s="52">
        <v>100</v>
      </c>
      <c r="BL16" s="51">
        <v>22</v>
      </c>
    </row>
    <row r="17" spans="1:64" ht="30">
      <c r="A17" s="84" t="s">
        <v>220</v>
      </c>
      <c r="B17" s="84" t="s">
        <v>228</v>
      </c>
      <c r="C17" s="53" t="s">
        <v>861</v>
      </c>
      <c r="D17" s="54">
        <v>10</v>
      </c>
      <c r="E17" s="65" t="s">
        <v>136</v>
      </c>
      <c r="F17" s="55">
        <v>12</v>
      </c>
      <c r="G17" s="53"/>
      <c r="H17" s="57"/>
      <c r="I17" s="56"/>
      <c r="J17" s="56"/>
      <c r="K17" s="36" t="s">
        <v>65</v>
      </c>
      <c r="L17" s="83">
        <v>17</v>
      </c>
      <c r="M17" s="83"/>
      <c r="N17" s="63"/>
      <c r="O17" s="86" t="s">
        <v>235</v>
      </c>
      <c r="P17" s="88">
        <v>43566.4321875</v>
      </c>
      <c r="Q17" s="86" t="s">
        <v>240</v>
      </c>
      <c r="R17" s="86"/>
      <c r="S17" s="86"/>
      <c r="T17" s="86"/>
      <c r="U17" s="86"/>
      <c r="V17" s="89" t="s">
        <v>276</v>
      </c>
      <c r="W17" s="88">
        <v>43566.4321875</v>
      </c>
      <c r="X17" s="89" t="s">
        <v>302</v>
      </c>
      <c r="Y17" s="86"/>
      <c r="Z17" s="86"/>
      <c r="AA17" s="92" t="s">
        <v>350</v>
      </c>
      <c r="AB17" s="86"/>
      <c r="AC17" s="86" t="b">
        <v>0</v>
      </c>
      <c r="AD17" s="86">
        <v>0</v>
      </c>
      <c r="AE17" s="92" t="s">
        <v>384</v>
      </c>
      <c r="AF17" s="86" t="b">
        <v>0</v>
      </c>
      <c r="AG17" s="86" t="s">
        <v>385</v>
      </c>
      <c r="AH17" s="86"/>
      <c r="AI17" s="92" t="s">
        <v>384</v>
      </c>
      <c r="AJ17" s="86" t="b">
        <v>0</v>
      </c>
      <c r="AK17" s="86">
        <v>4</v>
      </c>
      <c r="AL17" s="92" t="s">
        <v>376</v>
      </c>
      <c r="AM17" s="86" t="s">
        <v>386</v>
      </c>
      <c r="AN17" s="86" t="b">
        <v>0</v>
      </c>
      <c r="AO17" s="92" t="s">
        <v>376</v>
      </c>
      <c r="AP17" s="86" t="s">
        <v>176</v>
      </c>
      <c r="AQ17" s="86">
        <v>0</v>
      </c>
      <c r="AR17" s="86">
        <v>0</v>
      </c>
      <c r="AS17" s="86"/>
      <c r="AT17" s="86"/>
      <c r="AU17" s="86"/>
      <c r="AV17" s="86"/>
      <c r="AW17" s="86"/>
      <c r="AX17" s="86"/>
      <c r="AY17" s="86"/>
      <c r="AZ17" s="86"/>
      <c r="BA17">
        <v>7</v>
      </c>
      <c r="BB17" s="85" t="str">
        <f>REPLACE(INDEX(GroupVertices[Group],MATCH(Edges[[#This Row],[Vertex 1]],GroupVertices[Vertex],0)),1,1,"")</f>
        <v>1</v>
      </c>
      <c r="BC17" s="85" t="str">
        <f>REPLACE(INDEX(GroupVertices[Group],MATCH(Edges[[#This Row],[Vertex 2]],GroupVertices[Vertex],0)),1,1,"")</f>
        <v>1</v>
      </c>
      <c r="BD17" s="51">
        <v>0</v>
      </c>
      <c r="BE17" s="52">
        <v>0</v>
      </c>
      <c r="BF17" s="51">
        <v>2</v>
      </c>
      <c r="BG17" s="52">
        <v>8.695652173913043</v>
      </c>
      <c r="BH17" s="51">
        <v>0</v>
      </c>
      <c r="BI17" s="52">
        <v>0</v>
      </c>
      <c r="BJ17" s="51">
        <v>21</v>
      </c>
      <c r="BK17" s="52">
        <v>91.30434782608695</v>
      </c>
      <c r="BL17" s="51">
        <v>23</v>
      </c>
    </row>
    <row r="18" spans="1:64" ht="30">
      <c r="A18" s="84" t="s">
        <v>220</v>
      </c>
      <c r="B18" s="84" t="s">
        <v>228</v>
      </c>
      <c r="C18" s="53" t="s">
        <v>861</v>
      </c>
      <c r="D18" s="54">
        <v>10</v>
      </c>
      <c r="E18" s="65" t="s">
        <v>136</v>
      </c>
      <c r="F18" s="55">
        <v>12</v>
      </c>
      <c r="G18" s="53"/>
      <c r="H18" s="57"/>
      <c r="I18" s="56"/>
      <c r="J18" s="56"/>
      <c r="K18" s="36" t="s">
        <v>65</v>
      </c>
      <c r="L18" s="83">
        <v>18</v>
      </c>
      <c r="M18" s="83"/>
      <c r="N18" s="63"/>
      <c r="O18" s="86" t="s">
        <v>235</v>
      </c>
      <c r="P18" s="88">
        <v>43566.60157407408</v>
      </c>
      <c r="Q18" s="86" t="s">
        <v>239</v>
      </c>
      <c r="R18" s="86"/>
      <c r="S18" s="86"/>
      <c r="T18" s="86"/>
      <c r="U18" s="86"/>
      <c r="V18" s="89" t="s">
        <v>276</v>
      </c>
      <c r="W18" s="88">
        <v>43566.60157407408</v>
      </c>
      <c r="X18" s="89" t="s">
        <v>303</v>
      </c>
      <c r="Y18" s="86"/>
      <c r="Z18" s="86"/>
      <c r="AA18" s="92" t="s">
        <v>351</v>
      </c>
      <c r="AB18" s="86"/>
      <c r="AC18" s="86" t="b">
        <v>0</v>
      </c>
      <c r="AD18" s="86">
        <v>0</v>
      </c>
      <c r="AE18" s="92" t="s">
        <v>384</v>
      </c>
      <c r="AF18" s="86" t="b">
        <v>0</v>
      </c>
      <c r="AG18" s="86" t="s">
        <v>385</v>
      </c>
      <c r="AH18" s="86"/>
      <c r="AI18" s="92" t="s">
        <v>384</v>
      </c>
      <c r="AJ18" s="86" t="b">
        <v>0</v>
      </c>
      <c r="AK18" s="86">
        <v>9</v>
      </c>
      <c r="AL18" s="92" t="s">
        <v>377</v>
      </c>
      <c r="AM18" s="86" t="s">
        <v>386</v>
      </c>
      <c r="AN18" s="86" t="b">
        <v>0</v>
      </c>
      <c r="AO18" s="92" t="s">
        <v>377</v>
      </c>
      <c r="AP18" s="86" t="s">
        <v>176</v>
      </c>
      <c r="AQ18" s="86">
        <v>0</v>
      </c>
      <c r="AR18" s="86">
        <v>0</v>
      </c>
      <c r="AS18" s="86"/>
      <c r="AT18" s="86"/>
      <c r="AU18" s="86"/>
      <c r="AV18" s="86"/>
      <c r="AW18" s="86"/>
      <c r="AX18" s="86"/>
      <c r="AY18" s="86"/>
      <c r="AZ18" s="86"/>
      <c r="BA18">
        <v>7</v>
      </c>
      <c r="BB18" s="85" t="str">
        <f>REPLACE(INDEX(GroupVertices[Group],MATCH(Edges[[#This Row],[Vertex 1]],GroupVertices[Vertex],0)),1,1,"")</f>
        <v>1</v>
      </c>
      <c r="BC18" s="85" t="str">
        <f>REPLACE(INDEX(GroupVertices[Group],MATCH(Edges[[#This Row],[Vertex 2]],GroupVertices[Vertex],0)),1,1,"")</f>
        <v>1</v>
      </c>
      <c r="BD18" s="51">
        <v>0</v>
      </c>
      <c r="BE18" s="52">
        <v>0</v>
      </c>
      <c r="BF18" s="51">
        <v>1</v>
      </c>
      <c r="BG18" s="52">
        <v>4.166666666666667</v>
      </c>
      <c r="BH18" s="51">
        <v>0</v>
      </c>
      <c r="BI18" s="52">
        <v>0</v>
      </c>
      <c r="BJ18" s="51">
        <v>23</v>
      </c>
      <c r="BK18" s="52">
        <v>95.83333333333333</v>
      </c>
      <c r="BL18" s="51">
        <v>24</v>
      </c>
    </row>
    <row r="19" spans="1:64" ht="30">
      <c r="A19" s="84" t="s">
        <v>220</v>
      </c>
      <c r="B19" s="84" t="s">
        <v>228</v>
      </c>
      <c r="C19" s="53" t="s">
        <v>861</v>
      </c>
      <c r="D19" s="54">
        <v>10</v>
      </c>
      <c r="E19" s="65" t="s">
        <v>136</v>
      </c>
      <c r="F19" s="55">
        <v>12</v>
      </c>
      <c r="G19" s="53"/>
      <c r="H19" s="57"/>
      <c r="I19" s="56"/>
      <c r="J19" s="56"/>
      <c r="K19" s="36" t="s">
        <v>65</v>
      </c>
      <c r="L19" s="83">
        <v>19</v>
      </c>
      <c r="M19" s="83"/>
      <c r="N19" s="63"/>
      <c r="O19" s="86" t="s">
        <v>235</v>
      </c>
      <c r="P19" s="88">
        <v>43566.64876157408</v>
      </c>
      <c r="Q19" s="86" t="s">
        <v>241</v>
      </c>
      <c r="R19" s="86"/>
      <c r="S19" s="86"/>
      <c r="T19" s="86" t="s">
        <v>255</v>
      </c>
      <c r="U19" s="86"/>
      <c r="V19" s="89" t="s">
        <v>276</v>
      </c>
      <c r="W19" s="88">
        <v>43566.64876157408</v>
      </c>
      <c r="X19" s="89" t="s">
        <v>304</v>
      </c>
      <c r="Y19" s="86"/>
      <c r="Z19" s="86"/>
      <c r="AA19" s="92" t="s">
        <v>352</v>
      </c>
      <c r="AB19" s="86"/>
      <c r="AC19" s="86" t="b">
        <v>0</v>
      </c>
      <c r="AD19" s="86">
        <v>0</v>
      </c>
      <c r="AE19" s="92" t="s">
        <v>384</v>
      </c>
      <c r="AF19" s="86" t="b">
        <v>0</v>
      </c>
      <c r="AG19" s="86" t="s">
        <v>385</v>
      </c>
      <c r="AH19" s="86"/>
      <c r="AI19" s="92" t="s">
        <v>384</v>
      </c>
      <c r="AJ19" s="86" t="b">
        <v>0</v>
      </c>
      <c r="AK19" s="86">
        <v>3</v>
      </c>
      <c r="AL19" s="92" t="s">
        <v>378</v>
      </c>
      <c r="AM19" s="86" t="s">
        <v>386</v>
      </c>
      <c r="AN19" s="86" t="b">
        <v>0</v>
      </c>
      <c r="AO19" s="92" t="s">
        <v>378</v>
      </c>
      <c r="AP19" s="86" t="s">
        <v>176</v>
      </c>
      <c r="AQ19" s="86">
        <v>0</v>
      </c>
      <c r="AR19" s="86">
        <v>0</v>
      </c>
      <c r="AS19" s="86"/>
      <c r="AT19" s="86"/>
      <c r="AU19" s="86"/>
      <c r="AV19" s="86"/>
      <c r="AW19" s="86"/>
      <c r="AX19" s="86"/>
      <c r="AY19" s="86"/>
      <c r="AZ19" s="86"/>
      <c r="BA19">
        <v>7</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22</v>
      </c>
      <c r="BK19" s="52">
        <v>100</v>
      </c>
      <c r="BL19" s="51">
        <v>22</v>
      </c>
    </row>
    <row r="20" spans="1:64" ht="30">
      <c r="A20" s="84" t="s">
        <v>220</v>
      </c>
      <c r="B20" s="84" t="s">
        <v>228</v>
      </c>
      <c r="C20" s="53" t="s">
        <v>861</v>
      </c>
      <c r="D20" s="54">
        <v>10</v>
      </c>
      <c r="E20" s="65" t="s">
        <v>136</v>
      </c>
      <c r="F20" s="55">
        <v>12</v>
      </c>
      <c r="G20" s="53"/>
      <c r="H20" s="57"/>
      <c r="I20" s="56"/>
      <c r="J20" s="56"/>
      <c r="K20" s="36" t="s">
        <v>65</v>
      </c>
      <c r="L20" s="83">
        <v>20</v>
      </c>
      <c r="M20" s="83"/>
      <c r="N20" s="63"/>
      <c r="O20" s="86" t="s">
        <v>235</v>
      </c>
      <c r="P20" s="88">
        <v>43566.7265625</v>
      </c>
      <c r="Q20" s="86" t="s">
        <v>242</v>
      </c>
      <c r="R20" s="86"/>
      <c r="S20" s="86"/>
      <c r="T20" s="86" t="s">
        <v>255</v>
      </c>
      <c r="U20" s="86"/>
      <c r="V20" s="89" t="s">
        <v>276</v>
      </c>
      <c r="W20" s="88">
        <v>43566.7265625</v>
      </c>
      <c r="X20" s="89" t="s">
        <v>305</v>
      </c>
      <c r="Y20" s="86"/>
      <c r="Z20" s="86"/>
      <c r="AA20" s="92" t="s">
        <v>353</v>
      </c>
      <c r="AB20" s="86"/>
      <c r="AC20" s="86" t="b">
        <v>0</v>
      </c>
      <c r="AD20" s="86">
        <v>0</v>
      </c>
      <c r="AE20" s="92" t="s">
        <v>384</v>
      </c>
      <c r="AF20" s="86" t="b">
        <v>0</v>
      </c>
      <c r="AG20" s="86" t="s">
        <v>385</v>
      </c>
      <c r="AH20" s="86"/>
      <c r="AI20" s="92" t="s">
        <v>384</v>
      </c>
      <c r="AJ20" s="86" t="b">
        <v>0</v>
      </c>
      <c r="AK20" s="86">
        <v>4</v>
      </c>
      <c r="AL20" s="92" t="s">
        <v>379</v>
      </c>
      <c r="AM20" s="86" t="s">
        <v>386</v>
      </c>
      <c r="AN20" s="86" t="b">
        <v>0</v>
      </c>
      <c r="AO20" s="92" t="s">
        <v>379</v>
      </c>
      <c r="AP20" s="86" t="s">
        <v>176</v>
      </c>
      <c r="AQ20" s="86">
        <v>0</v>
      </c>
      <c r="AR20" s="86">
        <v>0</v>
      </c>
      <c r="AS20" s="86"/>
      <c r="AT20" s="86"/>
      <c r="AU20" s="86"/>
      <c r="AV20" s="86"/>
      <c r="AW20" s="86"/>
      <c r="AX20" s="86"/>
      <c r="AY20" s="86"/>
      <c r="AZ20" s="86"/>
      <c r="BA20">
        <v>7</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23</v>
      </c>
      <c r="BK20" s="52">
        <v>100</v>
      </c>
      <c r="BL20" s="51">
        <v>23</v>
      </c>
    </row>
    <row r="21" spans="1:64" ht="30">
      <c r="A21" s="84" t="s">
        <v>221</v>
      </c>
      <c r="B21" s="84" t="s">
        <v>228</v>
      </c>
      <c r="C21" s="53" t="s">
        <v>861</v>
      </c>
      <c r="D21" s="54">
        <v>10</v>
      </c>
      <c r="E21" s="65" t="s">
        <v>136</v>
      </c>
      <c r="F21" s="55">
        <v>12</v>
      </c>
      <c r="G21" s="53"/>
      <c r="H21" s="57"/>
      <c r="I21" s="56"/>
      <c r="J21" s="56"/>
      <c r="K21" s="36" t="s">
        <v>65</v>
      </c>
      <c r="L21" s="83">
        <v>21</v>
      </c>
      <c r="M21" s="83"/>
      <c r="N21" s="63"/>
      <c r="O21" s="86" t="s">
        <v>235</v>
      </c>
      <c r="P21" s="88">
        <v>43565.58152777778</v>
      </c>
      <c r="Q21" s="86" t="s">
        <v>237</v>
      </c>
      <c r="R21" s="86"/>
      <c r="S21" s="86"/>
      <c r="T21" s="86"/>
      <c r="U21" s="86"/>
      <c r="V21" s="89" t="s">
        <v>277</v>
      </c>
      <c r="W21" s="88">
        <v>43565.58152777778</v>
      </c>
      <c r="X21" s="89" t="s">
        <v>306</v>
      </c>
      <c r="Y21" s="86"/>
      <c r="Z21" s="86"/>
      <c r="AA21" s="92" t="s">
        <v>354</v>
      </c>
      <c r="AB21" s="86"/>
      <c r="AC21" s="86" t="b">
        <v>0</v>
      </c>
      <c r="AD21" s="86">
        <v>0</v>
      </c>
      <c r="AE21" s="92" t="s">
        <v>384</v>
      </c>
      <c r="AF21" s="86" t="b">
        <v>0</v>
      </c>
      <c r="AG21" s="86" t="s">
        <v>385</v>
      </c>
      <c r="AH21" s="86"/>
      <c r="AI21" s="92" t="s">
        <v>384</v>
      </c>
      <c r="AJ21" s="86" t="b">
        <v>0</v>
      </c>
      <c r="AK21" s="86">
        <v>8</v>
      </c>
      <c r="AL21" s="92" t="s">
        <v>374</v>
      </c>
      <c r="AM21" s="86" t="s">
        <v>386</v>
      </c>
      <c r="AN21" s="86" t="b">
        <v>0</v>
      </c>
      <c r="AO21" s="92" t="s">
        <v>374</v>
      </c>
      <c r="AP21" s="86" t="s">
        <v>176</v>
      </c>
      <c r="AQ21" s="86">
        <v>0</v>
      </c>
      <c r="AR21" s="86">
        <v>0</v>
      </c>
      <c r="AS21" s="86"/>
      <c r="AT21" s="86"/>
      <c r="AU21" s="86"/>
      <c r="AV21" s="86"/>
      <c r="AW21" s="86"/>
      <c r="AX21" s="86"/>
      <c r="AY21" s="86"/>
      <c r="AZ21" s="86"/>
      <c r="BA21">
        <v>7</v>
      </c>
      <c r="BB21" s="85" t="str">
        <f>REPLACE(INDEX(GroupVertices[Group],MATCH(Edges[[#This Row],[Vertex 1]],GroupVertices[Vertex],0)),1,1,"")</f>
        <v>1</v>
      </c>
      <c r="BC21" s="85" t="str">
        <f>REPLACE(INDEX(GroupVertices[Group],MATCH(Edges[[#This Row],[Vertex 2]],GroupVertices[Vertex],0)),1,1,"")</f>
        <v>1</v>
      </c>
      <c r="BD21" s="51">
        <v>1</v>
      </c>
      <c r="BE21" s="52">
        <v>4.3478260869565215</v>
      </c>
      <c r="BF21" s="51">
        <v>2</v>
      </c>
      <c r="BG21" s="52">
        <v>8.695652173913043</v>
      </c>
      <c r="BH21" s="51">
        <v>0</v>
      </c>
      <c r="BI21" s="52">
        <v>0</v>
      </c>
      <c r="BJ21" s="51">
        <v>20</v>
      </c>
      <c r="BK21" s="52">
        <v>86.95652173913044</v>
      </c>
      <c r="BL21" s="51">
        <v>23</v>
      </c>
    </row>
    <row r="22" spans="1:64" ht="30">
      <c r="A22" s="84" t="s">
        <v>221</v>
      </c>
      <c r="B22" s="84" t="s">
        <v>228</v>
      </c>
      <c r="C22" s="53" t="s">
        <v>861</v>
      </c>
      <c r="D22" s="54">
        <v>10</v>
      </c>
      <c r="E22" s="65" t="s">
        <v>136</v>
      </c>
      <c r="F22" s="55">
        <v>12</v>
      </c>
      <c r="G22" s="53"/>
      <c r="H22" s="57"/>
      <c r="I22" s="56"/>
      <c r="J22" s="56"/>
      <c r="K22" s="36" t="s">
        <v>65</v>
      </c>
      <c r="L22" s="83">
        <v>22</v>
      </c>
      <c r="M22" s="83"/>
      <c r="N22" s="63"/>
      <c r="O22" s="86" t="s">
        <v>235</v>
      </c>
      <c r="P22" s="88">
        <v>43565.58246527778</v>
      </c>
      <c r="Q22" s="86" t="s">
        <v>236</v>
      </c>
      <c r="R22" s="86"/>
      <c r="S22" s="86"/>
      <c r="T22" s="86" t="s">
        <v>254</v>
      </c>
      <c r="U22" s="86"/>
      <c r="V22" s="89" t="s">
        <v>277</v>
      </c>
      <c r="W22" s="88">
        <v>43565.58246527778</v>
      </c>
      <c r="X22" s="89" t="s">
        <v>307</v>
      </c>
      <c r="Y22" s="86"/>
      <c r="Z22" s="86"/>
      <c r="AA22" s="92" t="s">
        <v>355</v>
      </c>
      <c r="AB22" s="86"/>
      <c r="AC22" s="86" t="b">
        <v>0</v>
      </c>
      <c r="AD22" s="86">
        <v>0</v>
      </c>
      <c r="AE22" s="92" t="s">
        <v>384</v>
      </c>
      <c r="AF22" s="86" t="b">
        <v>0</v>
      </c>
      <c r="AG22" s="86" t="s">
        <v>385</v>
      </c>
      <c r="AH22" s="86"/>
      <c r="AI22" s="92" t="s">
        <v>384</v>
      </c>
      <c r="AJ22" s="86" t="b">
        <v>0</v>
      </c>
      <c r="AK22" s="86">
        <v>5</v>
      </c>
      <c r="AL22" s="92" t="s">
        <v>373</v>
      </c>
      <c r="AM22" s="86" t="s">
        <v>386</v>
      </c>
      <c r="AN22" s="86" t="b">
        <v>0</v>
      </c>
      <c r="AO22" s="92" t="s">
        <v>373</v>
      </c>
      <c r="AP22" s="86" t="s">
        <v>176</v>
      </c>
      <c r="AQ22" s="86">
        <v>0</v>
      </c>
      <c r="AR22" s="86">
        <v>0</v>
      </c>
      <c r="AS22" s="86"/>
      <c r="AT22" s="86"/>
      <c r="AU22" s="86"/>
      <c r="AV22" s="86"/>
      <c r="AW22" s="86"/>
      <c r="AX22" s="86"/>
      <c r="AY22" s="86"/>
      <c r="AZ22" s="86"/>
      <c r="BA22">
        <v>7</v>
      </c>
      <c r="BB22" s="85" t="str">
        <f>REPLACE(INDEX(GroupVertices[Group],MATCH(Edges[[#This Row],[Vertex 1]],GroupVertices[Vertex],0)),1,1,"")</f>
        <v>1</v>
      </c>
      <c r="BC22" s="85" t="str">
        <f>REPLACE(INDEX(GroupVertices[Group],MATCH(Edges[[#This Row],[Vertex 2]],GroupVertices[Vertex],0)),1,1,"")</f>
        <v>1</v>
      </c>
      <c r="BD22" s="51">
        <v>0</v>
      </c>
      <c r="BE22" s="52">
        <v>0</v>
      </c>
      <c r="BF22" s="51">
        <v>4</v>
      </c>
      <c r="BG22" s="52">
        <v>19.047619047619047</v>
      </c>
      <c r="BH22" s="51">
        <v>0</v>
      </c>
      <c r="BI22" s="52">
        <v>0</v>
      </c>
      <c r="BJ22" s="51">
        <v>17</v>
      </c>
      <c r="BK22" s="52">
        <v>80.95238095238095</v>
      </c>
      <c r="BL22" s="51">
        <v>21</v>
      </c>
    </row>
    <row r="23" spans="1:64" ht="30">
      <c r="A23" s="84" t="s">
        <v>221</v>
      </c>
      <c r="B23" s="84" t="s">
        <v>228</v>
      </c>
      <c r="C23" s="53" t="s">
        <v>861</v>
      </c>
      <c r="D23" s="54">
        <v>10</v>
      </c>
      <c r="E23" s="65" t="s">
        <v>136</v>
      </c>
      <c r="F23" s="55">
        <v>12</v>
      </c>
      <c r="G23" s="53"/>
      <c r="H23" s="57"/>
      <c r="I23" s="56"/>
      <c r="J23" s="56"/>
      <c r="K23" s="36" t="s">
        <v>65</v>
      </c>
      <c r="L23" s="83">
        <v>23</v>
      </c>
      <c r="M23" s="83"/>
      <c r="N23" s="63"/>
      <c r="O23" s="86" t="s">
        <v>235</v>
      </c>
      <c r="P23" s="88">
        <v>43566.75193287037</v>
      </c>
      <c r="Q23" s="86" t="s">
        <v>240</v>
      </c>
      <c r="R23" s="86"/>
      <c r="S23" s="86"/>
      <c r="T23" s="86"/>
      <c r="U23" s="86"/>
      <c r="V23" s="89" t="s">
        <v>277</v>
      </c>
      <c r="W23" s="88">
        <v>43566.75193287037</v>
      </c>
      <c r="X23" s="89" t="s">
        <v>308</v>
      </c>
      <c r="Y23" s="86"/>
      <c r="Z23" s="86"/>
      <c r="AA23" s="92" t="s">
        <v>356</v>
      </c>
      <c r="AB23" s="86"/>
      <c r="AC23" s="86" t="b">
        <v>0</v>
      </c>
      <c r="AD23" s="86">
        <v>0</v>
      </c>
      <c r="AE23" s="92" t="s">
        <v>384</v>
      </c>
      <c r="AF23" s="86" t="b">
        <v>0</v>
      </c>
      <c r="AG23" s="86" t="s">
        <v>385</v>
      </c>
      <c r="AH23" s="86"/>
      <c r="AI23" s="92" t="s">
        <v>384</v>
      </c>
      <c r="AJ23" s="86" t="b">
        <v>0</v>
      </c>
      <c r="AK23" s="86">
        <v>4</v>
      </c>
      <c r="AL23" s="92" t="s">
        <v>376</v>
      </c>
      <c r="AM23" s="86" t="s">
        <v>386</v>
      </c>
      <c r="AN23" s="86" t="b">
        <v>0</v>
      </c>
      <c r="AO23" s="92" t="s">
        <v>376</v>
      </c>
      <c r="AP23" s="86" t="s">
        <v>176</v>
      </c>
      <c r="AQ23" s="86">
        <v>0</v>
      </c>
      <c r="AR23" s="86">
        <v>0</v>
      </c>
      <c r="AS23" s="86"/>
      <c r="AT23" s="86"/>
      <c r="AU23" s="86"/>
      <c r="AV23" s="86"/>
      <c r="AW23" s="86"/>
      <c r="AX23" s="86"/>
      <c r="AY23" s="86"/>
      <c r="AZ23" s="86"/>
      <c r="BA23">
        <v>7</v>
      </c>
      <c r="BB23" s="85" t="str">
        <f>REPLACE(INDEX(GroupVertices[Group],MATCH(Edges[[#This Row],[Vertex 1]],GroupVertices[Vertex],0)),1,1,"")</f>
        <v>1</v>
      </c>
      <c r="BC23" s="85" t="str">
        <f>REPLACE(INDEX(GroupVertices[Group],MATCH(Edges[[#This Row],[Vertex 2]],GroupVertices[Vertex],0)),1,1,"")</f>
        <v>1</v>
      </c>
      <c r="BD23" s="51">
        <v>0</v>
      </c>
      <c r="BE23" s="52">
        <v>0</v>
      </c>
      <c r="BF23" s="51">
        <v>2</v>
      </c>
      <c r="BG23" s="52">
        <v>8.695652173913043</v>
      </c>
      <c r="BH23" s="51">
        <v>0</v>
      </c>
      <c r="BI23" s="52">
        <v>0</v>
      </c>
      <c r="BJ23" s="51">
        <v>21</v>
      </c>
      <c r="BK23" s="52">
        <v>91.30434782608695</v>
      </c>
      <c r="BL23" s="51">
        <v>23</v>
      </c>
    </row>
    <row r="24" spans="1:64" ht="30">
      <c r="A24" s="84" t="s">
        <v>221</v>
      </c>
      <c r="B24" s="84" t="s">
        <v>228</v>
      </c>
      <c r="C24" s="53" t="s">
        <v>861</v>
      </c>
      <c r="D24" s="54">
        <v>10</v>
      </c>
      <c r="E24" s="65" t="s">
        <v>136</v>
      </c>
      <c r="F24" s="55">
        <v>12</v>
      </c>
      <c r="G24" s="53"/>
      <c r="H24" s="57"/>
      <c r="I24" s="56"/>
      <c r="J24" s="56"/>
      <c r="K24" s="36" t="s">
        <v>65</v>
      </c>
      <c r="L24" s="83">
        <v>24</v>
      </c>
      <c r="M24" s="83"/>
      <c r="N24" s="63"/>
      <c r="O24" s="86" t="s">
        <v>235</v>
      </c>
      <c r="P24" s="88">
        <v>43566.75266203703</v>
      </c>
      <c r="Q24" s="86" t="s">
        <v>242</v>
      </c>
      <c r="R24" s="86"/>
      <c r="S24" s="86"/>
      <c r="T24" s="86" t="s">
        <v>255</v>
      </c>
      <c r="U24" s="86"/>
      <c r="V24" s="89" t="s">
        <v>277</v>
      </c>
      <c r="W24" s="88">
        <v>43566.75266203703</v>
      </c>
      <c r="X24" s="89" t="s">
        <v>309</v>
      </c>
      <c r="Y24" s="86"/>
      <c r="Z24" s="86"/>
      <c r="AA24" s="92" t="s">
        <v>357</v>
      </c>
      <c r="AB24" s="86"/>
      <c r="AC24" s="86" t="b">
        <v>0</v>
      </c>
      <c r="AD24" s="86">
        <v>0</v>
      </c>
      <c r="AE24" s="92" t="s">
        <v>384</v>
      </c>
      <c r="AF24" s="86" t="b">
        <v>0</v>
      </c>
      <c r="AG24" s="86" t="s">
        <v>385</v>
      </c>
      <c r="AH24" s="86"/>
      <c r="AI24" s="92" t="s">
        <v>384</v>
      </c>
      <c r="AJ24" s="86" t="b">
        <v>0</v>
      </c>
      <c r="AK24" s="86">
        <v>4</v>
      </c>
      <c r="AL24" s="92" t="s">
        <v>379</v>
      </c>
      <c r="AM24" s="86" t="s">
        <v>386</v>
      </c>
      <c r="AN24" s="86" t="b">
        <v>0</v>
      </c>
      <c r="AO24" s="92" t="s">
        <v>379</v>
      </c>
      <c r="AP24" s="86" t="s">
        <v>176</v>
      </c>
      <c r="AQ24" s="86">
        <v>0</v>
      </c>
      <c r="AR24" s="86">
        <v>0</v>
      </c>
      <c r="AS24" s="86"/>
      <c r="AT24" s="86"/>
      <c r="AU24" s="86"/>
      <c r="AV24" s="86"/>
      <c r="AW24" s="86"/>
      <c r="AX24" s="86"/>
      <c r="AY24" s="86"/>
      <c r="AZ24" s="86"/>
      <c r="BA24">
        <v>7</v>
      </c>
      <c r="BB24" s="85" t="str">
        <f>REPLACE(INDEX(GroupVertices[Group],MATCH(Edges[[#This Row],[Vertex 1]],GroupVertices[Vertex],0)),1,1,"")</f>
        <v>1</v>
      </c>
      <c r="BC24" s="85" t="str">
        <f>REPLACE(INDEX(GroupVertices[Group],MATCH(Edges[[#This Row],[Vertex 2]],GroupVertices[Vertex],0)),1,1,"")</f>
        <v>1</v>
      </c>
      <c r="BD24" s="51">
        <v>0</v>
      </c>
      <c r="BE24" s="52">
        <v>0</v>
      </c>
      <c r="BF24" s="51">
        <v>0</v>
      </c>
      <c r="BG24" s="52">
        <v>0</v>
      </c>
      <c r="BH24" s="51">
        <v>0</v>
      </c>
      <c r="BI24" s="52">
        <v>0</v>
      </c>
      <c r="BJ24" s="51">
        <v>23</v>
      </c>
      <c r="BK24" s="52">
        <v>100</v>
      </c>
      <c r="BL24" s="51">
        <v>23</v>
      </c>
    </row>
    <row r="25" spans="1:64" ht="30">
      <c r="A25" s="84" t="s">
        <v>221</v>
      </c>
      <c r="B25" s="84" t="s">
        <v>228</v>
      </c>
      <c r="C25" s="53" t="s">
        <v>861</v>
      </c>
      <c r="D25" s="54">
        <v>10</v>
      </c>
      <c r="E25" s="65" t="s">
        <v>136</v>
      </c>
      <c r="F25" s="55">
        <v>12</v>
      </c>
      <c r="G25" s="53"/>
      <c r="H25" s="57"/>
      <c r="I25" s="56"/>
      <c r="J25" s="56"/>
      <c r="K25" s="36" t="s">
        <v>65</v>
      </c>
      <c r="L25" s="83">
        <v>25</v>
      </c>
      <c r="M25" s="83"/>
      <c r="N25" s="63"/>
      <c r="O25" s="86" t="s">
        <v>235</v>
      </c>
      <c r="P25" s="88">
        <v>43566.75701388889</v>
      </c>
      <c r="Q25" s="86" t="s">
        <v>238</v>
      </c>
      <c r="R25" s="86"/>
      <c r="S25" s="86"/>
      <c r="T25" s="86" t="s">
        <v>255</v>
      </c>
      <c r="U25" s="86"/>
      <c r="V25" s="89" t="s">
        <v>277</v>
      </c>
      <c r="W25" s="88">
        <v>43566.75701388889</v>
      </c>
      <c r="X25" s="89" t="s">
        <v>310</v>
      </c>
      <c r="Y25" s="86"/>
      <c r="Z25" s="86"/>
      <c r="AA25" s="92" t="s">
        <v>358</v>
      </c>
      <c r="AB25" s="86"/>
      <c r="AC25" s="86" t="b">
        <v>0</v>
      </c>
      <c r="AD25" s="86">
        <v>0</v>
      </c>
      <c r="AE25" s="92" t="s">
        <v>384</v>
      </c>
      <c r="AF25" s="86" t="b">
        <v>0</v>
      </c>
      <c r="AG25" s="86" t="s">
        <v>385</v>
      </c>
      <c r="AH25" s="86"/>
      <c r="AI25" s="92" t="s">
        <v>384</v>
      </c>
      <c r="AJ25" s="86" t="b">
        <v>0</v>
      </c>
      <c r="AK25" s="86">
        <v>5</v>
      </c>
      <c r="AL25" s="92" t="s">
        <v>375</v>
      </c>
      <c r="AM25" s="86" t="s">
        <v>386</v>
      </c>
      <c r="AN25" s="86" t="b">
        <v>0</v>
      </c>
      <c r="AO25" s="92" t="s">
        <v>375</v>
      </c>
      <c r="AP25" s="86" t="s">
        <v>176</v>
      </c>
      <c r="AQ25" s="86">
        <v>0</v>
      </c>
      <c r="AR25" s="86">
        <v>0</v>
      </c>
      <c r="AS25" s="86"/>
      <c r="AT25" s="86"/>
      <c r="AU25" s="86"/>
      <c r="AV25" s="86"/>
      <c r="AW25" s="86"/>
      <c r="AX25" s="86"/>
      <c r="AY25" s="86"/>
      <c r="AZ25" s="86"/>
      <c r="BA25">
        <v>7</v>
      </c>
      <c r="BB25" s="85" t="str">
        <f>REPLACE(INDEX(GroupVertices[Group],MATCH(Edges[[#This Row],[Vertex 1]],GroupVertices[Vertex],0)),1,1,"")</f>
        <v>1</v>
      </c>
      <c r="BC25" s="85" t="str">
        <f>REPLACE(INDEX(GroupVertices[Group],MATCH(Edges[[#This Row],[Vertex 2]],GroupVertices[Vertex],0)),1,1,"")</f>
        <v>1</v>
      </c>
      <c r="BD25" s="51">
        <v>0</v>
      </c>
      <c r="BE25" s="52">
        <v>0</v>
      </c>
      <c r="BF25" s="51">
        <v>0</v>
      </c>
      <c r="BG25" s="52">
        <v>0</v>
      </c>
      <c r="BH25" s="51">
        <v>0</v>
      </c>
      <c r="BI25" s="52">
        <v>0</v>
      </c>
      <c r="BJ25" s="51">
        <v>22</v>
      </c>
      <c r="BK25" s="52">
        <v>100</v>
      </c>
      <c r="BL25" s="51">
        <v>22</v>
      </c>
    </row>
    <row r="26" spans="1:64" ht="30">
      <c r="A26" s="84" t="s">
        <v>221</v>
      </c>
      <c r="B26" s="84" t="s">
        <v>228</v>
      </c>
      <c r="C26" s="53" t="s">
        <v>861</v>
      </c>
      <c r="D26" s="54">
        <v>10</v>
      </c>
      <c r="E26" s="65" t="s">
        <v>136</v>
      </c>
      <c r="F26" s="55">
        <v>12</v>
      </c>
      <c r="G26" s="53"/>
      <c r="H26" s="57"/>
      <c r="I26" s="56"/>
      <c r="J26" s="56"/>
      <c r="K26" s="36" t="s">
        <v>65</v>
      </c>
      <c r="L26" s="83">
        <v>26</v>
      </c>
      <c r="M26" s="83"/>
      <c r="N26" s="63"/>
      <c r="O26" s="86" t="s">
        <v>235</v>
      </c>
      <c r="P26" s="88">
        <v>43566.76021990741</v>
      </c>
      <c r="Q26" s="86" t="s">
        <v>241</v>
      </c>
      <c r="R26" s="86"/>
      <c r="S26" s="86"/>
      <c r="T26" s="86" t="s">
        <v>255</v>
      </c>
      <c r="U26" s="86"/>
      <c r="V26" s="89" t="s">
        <v>277</v>
      </c>
      <c r="W26" s="88">
        <v>43566.76021990741</v>
      </c>
      <c r="X26" s="89" t="s">
        <v>311</v>
      </c>
      <c r="Y26" s="86"/>
      <c r="Z26" s="86"/>
      <c r="AA26" s="92" t="s">
        <v>359</v>
      </c>
      <c r="AB26" s="86"/>
      <c r="AC26" s="86" t="b">
        <v>0</v>
      </c>
      <c r="AD26" s="86">
        <v>0</v>
      </c>
      <c r="AE26" s="92" t="s">
        <v>384</v>
      </c>
      <c r="AF26" s="86" t="b">
        <v>0</v>
      </c>
      <c r="AG26" s="86" t="s">
        <v>385</v>
      </c>
      <c r="AH26" s="86"/>
      <c r="AI26" s="92" t="s">
        <v>384</v>
      </c>
      <c r="AJ26" s="86" t="b">
        <v>0</v>
      </c>
      <c r="AK26" s="86">
        <v>3</v>
      </c>
      <c r="AL26" s="92" t="s">
        <v>378</v>
      </c>
      <c r="AM26" s="86" t="s">
        <v>386</v>
      </c>
      <c r="AN26" s="86" t="b">
        <v>0</v>
      </c>
      <c r="AO26" s="92" t="s">
        <v>378</v>
      </c>
      <c r="AP26" s="86" t="s">
        <v>176</v>
      </c>
      <c r="AQ26" s="86">
        <v>0</v>
      </c>
      <c r="AR26" s="86">
        <v>0</v>
      </c>
      <c r="AS26" s="86"/>
      <c r="AT26" s="86"/>
      <c r="AU26" s="86"/>
      <c r="AV26" s="86"/>
      <c r="AW26" s="86"/>
      <c r="AX26" s="86"/>
      <c r="AY26" s="86"/>
      <c r="AZ26" s="86"/>
      <c r="BA26">
        <v>7</v>
      </c>
      <c r="BB26" s="85" t="str">
        <f>REPLACE(INDEX(GroupVertices[Group],MATCH(Edges[[#This Row],[Vertex 1]],GroupVertices[Vertex],0)),1,1,"")</f>
        <v>1</v>
      </c>
      <c r="BC26" s="85" t="str">
        <f>REPLACE(INDEX(GroupVertices[Group],MATCH(Edges[[#This Row],[Vertex 2]],GroupVertices[Vertex],0)),1,1,"")</f>
        <v>1</v>
      </c>
      <c r="BD26" s="51">
        <v>0</v>
      </c>
      <c r="BE26" s="52">
        <v>0</v>
      </c>
      <c r="BF26" s="51">
        <v>0</v>
      </c>
      <c r="BG26" s="52">
        <v>0</v>
      </c>
      <c r="BH26" s="51">
        <v>0</v>
      </c>
      <c r="BI26" s="52">
        <v>0</v>
      </c>
      <c r="BJ26" s="51">
        <v>22</v>
      </c>
      <c r="BK26" s="52">
        <v>100</v>
      </c>
      <c r="BL26" s="51">
        <v>22</v>
      </c>
    </row>
    <row r="27" spans="1:64" ht="30">
      <c r="A27" s="84" t="s">
        <v>221</v>
      </c>
      <c r="B27" s="84" t="s">
        <v>228</v>
      </c>
      <c r="C27" s="53" t="s">
        <v>861</v>
      </c>
      <c r="D27" s="54">
        <v>10</v>
      </c>
      <c r="E27" s="65" t="s">
        <v>136</v>
      </c>
      <c r="F27" s="55">
        <v>12</v>
      </c>
      <c r="G27" s="53"/>
      <c r="H27" s="57"/>
      <c r="I27" s="56"/>
      <c r="J27" s="56"/>
      <c r="K27" s="36" t="s">
        <v>65</v>
      </c>
      <c r="L27" s="83">
        <v>27</v>
      </c>
      <c r="M27" s="83"/>
      <c r="N27" s="63"/>
      <c r="O27" s="86" t="s">
        <v>235</v>
      </c>
      <c r="P27" s="88">
        <v>43566.76059027778</v>
      </c>
      <c r="Q27" s="86" t="s">
        <v>239</v>
      </c>
      <c r="R27" s="86"/>
      <c r="S27" s="86"/>
      <c r="T27" s="86"/>
      <c r="U27" s="86"/>
      <c r="V27" s="89" t="s">
        <v>277</v>
      </c>
      <c r="W27" s="88">
        <v>43566.76059027778</v>
      </c>
      <c r="X27" s="89" t="s">
        <v>312</v>
      </c>
      <c r="Y27" s="86"/>
      <c r="Z27" s="86"/>
      <c r="AA27" s="92" t="s">
        <v>360</v>
      </c>
      <c r="AB27" s="86"/>
      <c r="AC27" s="86" t="b">
        <v>0</v>
      </c>
      <c r="AD27" s="86">
        <v>0</v>
      </c>
      <c r="AE27" s="92" t="s">
        <v>384</v>
      </c>
      <c r="AF27" s="86" t="b">
        <v>0</v>
      </c>
      <c r="AG27" s="86" t="s">
        <v>385</v>
      </c>
      <c r="AH27" s="86"/>
      <c r="AI27" s="92" t="s">
        <v>384</v>
      </c>
      <c r="AJ27" s="86" t="b">
        <v>0</v>
      </c>
      <c r="AK27" s="86">
        <v>9</v>
      </c>
      <c r="AL27" s="92" t="s">
        <v>377</v>
      </c>
      <c r="AM27" s="86" t="s">
        <v>386</v>
      </c>
      <c r="AN27" s="86" t="b">
        <v>0</v>
      </c>
      <c r="AO27" s="92" t="s">
        <v>377</v>
      </c>
      <c r="AP27" s="86" t="s">
        <v>176</v>
      </c>
      <c r="AQ27" s="86">
        <v>0</v>
      </c>
      <c r="AR27" s="86">
        <v>0</v>
      </c>
      <c r="AS27" s="86"/>
      <c r="AT27" s="86"/>
      <c r="AU27" s="86"/>
      <c r="AV27" s="86"/>
      <c r="AW27" s="86"/>
      <c r="AX27" s="86"/>
      <c r="AY27" s="86"/>
      <c r="AZ27" s="86"/>
      <c r="BA27">
        <v>7</v>
      </c>
      <c r="BB27" s="85" t="str">
        <f>REPLACE(INDEX(GroupVertices[Group],MATCH(Edges[[#This Row],[Vertex 1]],GroupVertices[Vertex],0)),1,1,"")</f>
        <v>1</v>
      </c>
      <c r="BC27" s="85" t="str">
        <f>REPLACE(INDEX(GroupVertices[Group],MATCH(Edges[[#This Row],[Vertex 2]],GroupVertices[Vertex],0)),1,1,"")</f>
        <v>1</v>
      </c>
      <c r="BD27" s="51">
        <v>0</v>
      </c>
      <c r="BE27" s="52">
        <v>0</v>
      </c>
      <c r="BF27" s="51">
        <v>1</v>
      </c>
      <c r="BG27" s="52">
        <v>4.166666666666667</v>
      </c>
      <c r="BH27" s="51">
        <v>0</v>
      </c>
      <c r="BI27" s="52">
        <v>0</v>
      </c>
      <c r="BJ27" s="51">
        <v>23</v>
      </c>
      <c r="BK27" s="52">
        <v>95.83333333333333</v>
      </c>
      <c r="BL27" s="51">
        <v>24</v>
      </c>
    </row>
    <row r="28" spans="1:64" ht="45">
      <c r="A28" s="84" t="s">
        <v>222</v>
      </c>
      <c r="B28" s="84" t="s">
        <v>233</v>
      </c>
      <c r="C28" s="53" t="s">
        <v>859</v>
      </c>
      <c r="D28" s="54">
        <v>3</v>
      </c>
      <c r="E28" s="65" t="s">
        <v>132</v>
      </c>
      <c r="F28" s="55">
        <v>35</v>
      </c>
      <c r="G28" s="53"/>
      <c r="H28" s="57"/>
      <c r="I28" s="56"/>
      <c r="J28" s="56"/>
      <c r="K28" s="36" t="s">
        <v>65</v>
      </c>
      <c r="L28" s="83">
        <v>28</v>
      </c>
      <c r="M28" s="83"/>
      <c r="N28" s="63"/>
      <c r="O28" s="86" t="s">
        <v>235</v>
      </c>
      <c r="P28" s="88">
        <v>43567.12284722222</v>
      </c>
      <c r="Q28" s="86" t="s">
        <v>243</v>
      </c>
      <c r="R28" s="86"/>
      <c r="S28" s="86"/>
      <c r="T28" s="86" t="s">
        <v>256</v>
      </c>
      <c r="U28" s="86"/>
      <c r="V28" s="89" t="s">
        <v>278</v>
      </c>
      <c r="W28" s="88">
        <v>43567.12284722222</v>
      </c>
      <c r="X28" s="89" t="s">
        <v>313</v>
      </c>
      <c r="Y28" s="86"/>
      <c r="Z28" s="86"/>
      <c r="AA28" s="92" t="s">
        <v>361</v>
      </c>
      <c r="AB28" s="86"/>
      <c r="AC28" s="86" t="b">
        <v>0</v>
      </c>
      <c r="AD28" s="86">
        <v>0</v>
      </c>
      <c r="AE28" s="92" t="s">
        <v>384</v>
      </c>
      <c r="AF28" s="86" t="b">
        <v>1</v>
      </c>
      <c r="AG28" s="86" t="s">
        <v>385</v>
      </c>
      <c r="AH28" s="86"/>
      <c r="AI28" s="92" t="s">
        <v>379</v>
      </c>
      <c r="AJ28" s="86" t="b">
        <v>0</v>
      </c>
      <c r="AK28" s="86">
        <v>2</v>
      </c>
      <c r="AL28" s="92" t="s">
        <v>382</v>
      </c>
      <c r="AM28" s="86" t="s">
        <v>389</v>
      </c>
      <c r="AN28" s="86" t="b">
        <v>0</v>
      </c>
      <c r="AO28" s="92" t="s">
        <v>382</v>
      </c>
      <c r="AP28" s="86" t="s">
        <v>176</v>
      </c>
      <c r="AQ28" s="86">
        <v>0</v>
      </c>
      <c r="AR28" s="86">
        <v>0</v>
      </c>
      <c r="AS28" s="86"/>
      <c r="AT28" s="86"/>
      <c r="AU28" s="86"/>
      <c r="AV28" s="86"/>
      <c r="AW28" s="86"/>
      <c r="AX28" s="86"/>
      <c r="AY28" s="86"/>
      <c r="AZ28" s="86"/>
      <c r="BA28">
        <v>1</v>
      </c>
      <c r="BB28" s="85" t="str">
        <f>REPLACE(INDEX(GroupVertices[Group],MATCH(Edges[[#This Row],[Vertex 1]],GroupVertices[Vertex],0)),1,1,"")</f>
        <v>2</v>
      </c>
      <c r="BC28" s="85" t="str">
        <f>REPLACE(INDEX(GroupVertices[Group],MATCH(Edges[[#This Row],[Vertex 2]],GroupVertices[Vertex],0)),1,1,"")</f>
        <v>2</v>
      </c>
      <c r="BD28" s="51"/>
      <c r="BE28" s="52"/>
      <c r="BF28" s="51"/>
      <c r="BG28" s="52"/>
      <c r="BH28" s="51"/>
      <c r="BI28" s="52"/>
      <c r="BJ28" s="51"/>
      <c r="BK28" s="52"/>
      <c r="BL28" s="51"/>
    </row>
    <row r="29" spans="1:64" ht="45">
      <c r="A29" s="84" t="s">
        <v>222</v>
      </c>
      <c r="B29" s="84" t="s">
        <v>234</v>
      </c>
      <c r="C29" s="53" t="s">
        <v>859</v>
      </c>
      <c r="D29" s="54">
        <v>3</v>
      </c>
      <c r="E29" s="65" t="s">
        <v>132</v>
      </c>
      <c r="F29" s="55">
        <v>35</v>
      </c>
      <c r="G29" s="53"/>
      <c r="H29" s="57"/>
      <c r="I29" s="56"/>
      <c r="J29" s="56"/>
      <c r="K29" s="36" t="s">
        <v>65</v>
      </c>
      <c r="L29" s="83">
        <v>29</v>
      </c>
      <c r="M29" s="83"/>
      <c r="N29" s="63"/>
      <c r="O29" s="86" t="s">
        <v>235</v>
      </c>
      <c r="P29" s="88">
        <v>43567.12284722222</v>
      </c>
      <c r="Q29" s="86" t="s">
        <v>243</v>
      </c>
      <c r="R29" s="86"/>
      <c r="S29" s="86"/>
      <c r="T29" s="86" t="s">
        <v>256</v>
      </c>
      <c r="U29" s="86"/>
      <c r="V29" s="89" t="s">
        <v>278</v>
      </c>
      <c r="W29" s="88">
        <v>43567.12284722222</v>
      </c>
      <c r="X29" s="89" t="s">
        <v>313</v>
      </c>
      <c r="Y29" s="86"/>
      <c r="Z29" s="86"/>
      <c r="AA29" s="92" t="s">
        <v>361</v>
      </c>
      <c r="AB29" s="86"/>
      <c r="AC29" s="86" t="b">
        <v>0</v>
      </c>
      <c r="AD29" s="86">
        <v>0</v>
      </c>
      <c r="AE29" s="92" t="s">
        <v>384</v>
      </c>
      <c r="AF29" s="86" t="b">
        <v>1</v>
      </c>
      <c r="AG29" s="86" t="s">
        <v>385</v>
      </c>
      <c r="AH29" s="86"/>
      <c r="AI29" s="92" t="s">
        <v>379</v>
      </c>
      <c r="AJ29" s="86" t="b">
        <v>0</v>
      </c>
      <c r="AK29" s="86">
        <v>2</v>
      </c>
      <c r="AL29" s="92" t="s">
        <v>382</v>
      </c>
      <c r="AM29" s="86" t="s">
        <v>389</v>
      </c>
      <c r="AN29" s="86" t="b">
        <v>0</v>
      </c>
      <c r="AO29" s="92" t="s">
        <v>382</v>
      </c>
      <c r="AP29" s="86" t="s">
        <v>176</v>
      </c>
      <c r="AQ29" s="86">
        <v>0</v>
      </c>
      <c r="AR29" s="86">
        <v>0</v>
      </c>
      <c r="AS29" s="86"/>
      <c r="AT29" s="86"/>
      <c r="AU29" s="86"/>
      <c r="AV29" s="86"/>
      <c r="AW29" s="86"/>
      <c r="AX29" s="86"/>
      <c r="AY29" s="86"/>
      <c r="AZ29" s="86"/>
      <c r="BA29">
        <v>1</v>
      </c>
      <c r="BB29" s="85" t="str">
        <f>REPLACE(INDEX(GroupVertices[Group],MATCH(Edges[[#This Row],[Vertex 1]],GroupVertices[Vertex],0)),1,1,"")</f>
        <v>2</v>
      </c>
      <c r="BC29" s="85" t="str">
        <f>REPLACE(INDEX(GroupVertices[Group],MATCH(Edges[[#This Row],[Vertex 2]],GroupVertices[Vertex],0)),1,1,"")</f>
        <v>2</v>
      </c>
      <c r="BD29" s="51"/>
      <c r="BE29" s="52"/>
      <c r="BF29" s="51"/>
      <c r="BG29" s="52"/>
      <c r="BH29" s="51"/>
      <c r="BI29" s="52"/>
      <c r="BJ29" s="51"/>
      <c r="BK29" s="52"/>
      <c r="BL29" s="51"/>
    </row>
    <row r="30" spans="1:64" ht="45">
      <c r="A30" s="84" t="s">
        <v>222</v>
      </c>
      <c r="B30" s="84" t="s">
        <v>231</v>
      </c>
      <c r="C30" s="53" t="s">
        <v>859</v>
      </c>
      <c r="D30" s="54">
        <v>3</v>
      </c>
      <c r="E30" s="65" t="s">
        <v>132</v>
      </c>
      <c r="F30" s="55">
        <v>35</v>
      </c>
      <c r="G30" s="53"/>
      <c r="H30" s="57"/>
      <c r="I30" s="56"/>
      <c r="J30" s="56"/>
      <c r="K30" s="36" t="s">
        <v>65</v>
      </c>
      <c r="L30" s="83">
        <v>30</v>
      </c>
      <c r="M30" s="83"/>
      <c r="N30" s="63"/>
      <c r="O30" s="86" t="s">
        <v>235</v>
      </c>
      <c r="P30" s="88">
        <v>43567.12284722222</v>
      </c>
      <c r="Q30" s="86" t="s">
        <v>243</v>
      </c>
      <c r="R30" s="86"/>
      <c r="S30" s="86"/>
      <c r="T30" s="86" t="s">
        <v>256</v>
      </c>
      <c r="U30" s="86"/>
      <c r="V30" s="89" t="s">
        <v>278</v>
      </c>
      <c r="W30" s="88">
        <v>43567.12284722222</v>
      </c>
      <c r="X30" s="89" t="s">
        <v>313</v>
      </c>
      <c r="Y30" s="86"/>
      <c r="Z30" s="86"/>
      <c r="AA30" s="92" t="s">
        <v>361</v>
      </c>
      <c r="AB30" s="86"/>
      <c r="AC30" s="86" t="b">
        <v>0</v>
      </c>
      <c r="AD30" s="86">
        <v>0</v>
      </c>
      <c r="AE30" s="92" t="s">
        <v>384</v>
      </c>
      <c r="AF30" s="86" t="b">
        <v>1</v>
      </c>
      <c r="AG30" s="86" t="s">
        <v>385</v>
      </c>
      <c r="AH30" s="86"/>
      <c r="AI30" s="92" t="s">
        <v>379</v>
      </c>
      <c r="AJ30" s="86" t="b">
        <v>0</v>
      </c>
      <c r="AK30" s="86">
        <v>2</v>
      </c>
      <c r="AL30" s="92" t="s">
        <v>382</v>
      </c>
      <c r="AM30" s="86" t="s">
        <v>389</v>
      </c>
      <c r="AN30" s="86" t="b">
        <v>0</v>
      </c>
      <c r="AO30" s="92" t="s">
        <v>382</v>
      </c>
      <c r="AP30" s="86" t="s">
        <v>176</v>
      </c>
      <c r="AQ30" s="86">
        <v>0</v>
      </c>
      <c r="AR30" s="86">
        <v>0</v>
      </c>
      <c r="AS30" s="86"/>
      <c r="AT30" s="86"/>
      <c r="AU30" s="86"/>
      <c r="AV30" s="86"/>
      <c r="AW30" s="86"/>
      <c r="AX30" s="86"/>
      <c r="AY30" s="86"/>
      <c r="AZ30" s="86"/>
      <c r="BA30">
        <v>1</v>
      </c>
      <c r="BB30" s="85" t="str">
        <f>REPLACE(INDEX(GroupVertices[Group],MATCH(Edges[[#This Row],[Vertex 1]],GroupVertices[Vertex],0)),1,1,"")</f>
        <v>2</v>
      </c>
      <c r="BC30" s="85" t="str">
        <f>REPLACE(INDEX(GroupVertices[Group],MATCH(Edges[[#This Row],[Vertex 2]],GroupVertices[Vertex],0)),1,1,"")</f>
        <v>2</v>
      </c>
      <c r="BD30" s="51">
        <v>2</v>
      </c>
      <c r="BE30" s="52">
        <v>11.764705882352942</v>
      </c>
      <c r="BF30" s="51">
        <v>0</v>
      </c>
      <c r="BG30" s="52">
        <v>0</v>
      </c>
      <c r="BH30" s="51">
        <v>0</v>
      </c>
      <c r="BI30" s="52">
        <v>0</v>
      </c>
      <c r="BJ30" s="51">
        <v>15</v>
      </c>
      <c r="BK30" s="52">
        <v>88.23529411764706</v>
      </c>
      <c r="BL30" s="51">
        <v>17</v>
      </c>
    </row>
    <row r="31" spans="1:64" ht="45">
      <c r="A31" s="84" t="s">
        <v>223</v>
      </c>
      <c r="B31" s="84" t="s">
        <v>228</v>
      </c>
      <c r="C31" s="53" t="s">
        <v>859</v>
      </c>
      <c r="D31" s="54">
        <v>3</v>
      </c>
      <c r="E31" s="65" t="s">
        <v>132</v>
      </c>
      <c r="F31" s="55">
        <v>35</v>
      </c>
      <c r="G31" s="53"/>
      <c r="H31" s="57"/>
      <c r="I31" s="56"/>
      <c r="J31" s="56"/>
      <c r="K31" s="36" t="s">
        <v>65</v>
      </c>
      <c r="L31" s="83">
        <v>31</v>
      </c>
      <c r="M31" s="83"/>
      <c r="N31" s="63"/>
      <c r="O31" s="86" t="s">
        <v>235</v>
      </c>
      <c r="P31" s="88">
        <v>43567.13873842593</v>
      </c>
      <c r="Q31" s="86" t="s">
        <v>239</v>
      </c>
      <c r="R31" s="86"/>
      <c r="S31" s="86"/>
      <c r="T31" s="86"/>
      <c r="U31" s="86"/>
      <c r="V31" s="89" t="s">
        <v>279</v>
      </c>
      <c r="W31" s="88">
        <v>43567.13873842593</v>
      </c>
      <c r="X31" s="89" t="s">
        <v>314</v>
      </c>
      <c r="Y31" s="86"/>
      <c r="Z31" s="86"/>
      <c r="AA31" s="92" t="s">
        <v>362</v>
      </c>
      <c r="AB31" s="86"/>
      <c r="AC31" s="86" t="b">
        <v>0</v>
      </c>
      <c r="AD31" s="86">
        <v>0</v>
      </c>
      <c r="AE31" s="92" t="s">
        <v>384</v>
      </c>
      <c r="AF31" s="86" t="b">
        <v>0</v>
      </c>
      <c r="AG31" s="86" t="s">
        <v>385</v>
      </c>
      <c r="AH31" s="86"/>
      <c r="AI31" s="92" t="s">
        <v>384</v>
      </c>
      <c r="AJ31" s="86" t="b">
        <v>0</v>
      </c>
      <c r="AK31" s="86">
        <v>9</v>
      </c>
      <c r="AL31" s="92" t="s">
        <v>377</v>
      </c>
      <c r="AM31" s="86" t="s">
        <v>389</v>
      </c>
      <c r="AN31" s="86" t="b">
        <v>0</v>
      </c>
      <c r="AO31" s="92" t="s">
        <v>377</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v>0</v>
      </c>
      <c r="BE31" s="52">
        <v>0</v>
      </c>
      <c r="BF31" s="51">
        <v>1</v>
      </c>
      <c r="BG31" s="52">
        <v>4.166666666666667</v>
      </c>
      <c r="BH31" s="51">
        <v>0</v>
      </c>
      <c r="BI31" s="52">
        <v>0</v>
      </c>
      <c r="BJ31" s="51">
        <v>23</v>
      </c>
      <c r="BK31" s="52">
        <v>95.83333333333333</v>
      </c>
      <c r="BL31" s="51">
        <v>24</v>
      </c>
    </row>
    <row r="32" spans="1:64" ht="45">
      <c r="A32" s="84" t="s">
        <v>224</v>
      </c>
      <c r="B32" s="84" t="s">
        <v>228</v>
      </c>
      <c r="C32" s="53" t="s">
        <v>859</v>
      </c>
      <c r="D32" s="54">
        <v>3</v>
      </c>
      <c r="E32" s="65" t="s">
        <v>132</v>
      </c>
      <c r="F32" s="55">
        <v>35</v>
      </c>
      <c r="G32" s="53"/>
      <c r="H32" s="57"/>
      <c r="I32" s="56"/>
      <c r="J32" s="56"/>
      <c r="K32" s="36" t="s">
        <v>65</v>
      </c>
      <c r="L32" s="83">
        <v>32</v>
      </c>
      <c r="M32" s="83"/>
      <c r="N32" s="63"/>
      <c r="O32" s="86" t="s">
        <v>235</v>
      </c>
      <c r="P32" s="88">
        <v>43567.17434027778</v>
      </c>
      <c r="Q32" s="86" t="s">
        <v>239</v>
      </c>
      <c r="R32" s="86"/>
      <c r="S32" s="86"/>
      <c r="T32" s="86"/>
      <c r="U32" s="86"/>
      <c r="V32" s="89" t="s">
        <v>280</v>
      </c>
      <c r="W32" s="88">
        <v>43567.17434027778</v>
      </c>
      <c r="X32" s="89" t="s">
        <v>315</v>
      </c>
      <c r="Y32" s="86"/>
      <c r="Z32" s="86"/>
      <c r="AA32" s="92" t="s">
        <v>363</v>
      </c>
      <c r="AB32" s="86"/>
      <c r="AC32" s="86" t="b">
        <v>0</v>
      </c>
      <c r="AD32" s="86">
        <v>0</v>
      </c>
      <c r="AE32" s="92" t="s">
        <v>384</v>
      </c>
      <c r="AF32" s="86" t="b">
        <v>0</v>
      </c>
      <c r="AG32" s="86" t="s">
        <v>385</v>
      </c>
      <c r="AH32" s="86"/>
      <c r="AI32" s="92" t="s">
        <v>384</v>
      </c>
      <c r="AJ32" s="86" t="b">
        <v>0</v>
      </c>
      <c r="AK32" s="86">
        <v>9</v>
      </c>
      <c r="AL32" s="92" t="s">
        <v>377</v>
      </c>
      <c r="AM32" s="86" t="s">
        <v>386</v>
      </c>
      <c r="AN32" s="86" t="b">
        <v>0</v>
      </c>
      <c r="AO32" s="92" t="s">
        <v>377</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v>0</v>
      </c>
      <c r="BE32" s="52">
        <v>0</v>
      </c>
      <c r="BF32" s="51">
        <v>1</v>
      </c>
      <c r="BG32" s="52">
        <v>4.166666666666667</v>
      </c>
      <c r="BH32" s="51">
        <v>0</v>
      </c>
      <c r="BI32" s="52">
        <v>0</v>
      </c>
      <c r="BJ32" s="51">
        <v>23</v>
      </c>
      <c r="BK32" s="52">
        <v>95.83333333333333</v>
      </c>
      <c r="BL32" s="51">
        <v>24</v>
      </c>
    </row>
    <row r="33" spans="1:64" ht="30">
      <c r="A33" s="84" t="s">
        <v>225</v>
      </c>
      <c r="B33" s="84" t="s">
        <v>228</v>
      </c>
      <c r="C33" s="53" t="s">
        <v>861</v>
      </c>
      <c r="D33" s="54">
        <v>10</v>
      </c>
      <c r="E33" s="65" t="s">
        <v>136</v>
      </c>
      <c r="F33" s="55">
        <v>12</v>
      </c>
      <c r="G33" s="53"/>
      <c r="H33" s="57"/>
      <c r="I33" s="56"/>
      <c r="J33" s="56"/>
      <c r="K33" s="36" t="s">
        <v>65</v>
      </c>
      <c r="L33" s="83">
        <v>33</v>
      </c>
      <c r="M33" s="83"/>
      <c r="N33" s="63"/>
      <c r="O33" s="86" t="s">
        <v>235</v>
      </c>
      <c r="P33" s="88">
        <v>43565.29991898148</v>
      </c>
      <c r="Q33" s="86" t="s">
        <v>236</v>
      </c>
      <c r="R33" s="86"/>
      <c r="S33" s="86"/>
      <c r="T33" s="86" t="s">
        <v>254</v>
      </c>
      <c r="U33" s="86"/>
      <c r="V33" s="89" t="s">
        <v>281</v>
      </c>
      <c r="W33" s="88">
        <v>43565.29991898148</v>
      </c>
      <c r="X33" s="89" t="s">
        <v>316</v>
      </c>
      <c r="Y33" s="86"/>
      <c r="Z33" s="86"/>
      <c r="AA33" s="92" t="s">
        <v>364</v>
      </c>
      <c r="AB33" s="86"/>
      <c r="AC33" s="86" t="b">
        <v>0</v>
      </c>
      <c r="AD33" s="86">
        <v>0</v>
      </c>
      <c r="AE33" s="92" t="s">
        <v>384</v>
      </c>
      <c r="AF33" s="86" t="b">
        <v>0</v>
      </c>
      <c r="AG33" s="86" t="s">
        <v>385</v>
      </c>
      <c r="AH33" s="86"/>
      <c r="AI33" s="92" t="s">
        <v>384</v>
      </c>
      <c r="AJ33" s="86" t="b">
        <v>0</v>
      </c>
      <c r="AK33" s="86">
        <v>5</v>
      </c>
      <c r="AL33" s="92" t="s">
        <v>373</v>
      </c>
      <c r="AM33" s="86" t="s">
        <v>386</v>
      </c>
      <c r="AN33" s="86" t="b">
        <v>0</v>
      </c>
      <c r="AO33" s="92" t="s">
        <v>373</v>
      </c>
      <c r="AP33" s="86" t="s">
        <v>176</v>
      </c>
      <c r="AQ33" s="86">
        <v>0</v>
      </c>
      <c r="AR33" s="86">
        <v>0</v>
      </c>
      <c r="AS33" s="86"/>
      <c r="AT33" s="86"/>
      <c r="AU33" s="86"/>
      <c r="AV33" s="86"/>
      <c r="AW33" s="86"/>
      <c r="AX33" s="86"/>
      <c r="AY33" s="86"/>
      <c r="AZ33" s="86"/>
      <c r="BA33">
        <v>7</v>
      </c>
      <c r="BB33" s="85" t="str">
        <f>REPLACE(INDEX(GroupVertices[Group],MATCH(Edges[[#This Row],[Vertex 1]],GroupVertices[Vertex],0)),1,1,"")</f>
        <v>1</v>
      </c>
      <c r="BC33" s="85" t="str">
        <f>REPLACE(INDEX(GroupVertices[Group],MATCH(Edges[[#This Row],[Vertex 2]],GroupVertices[Vertex],0)),1,1,"")</f>
        <v>1</v>
      </c>
      <c r="BD33" s="51">
        <v>0</v>
      </c>
      <c r="BE33" s="52">
        <v>0</v>
      </c>
      <c r="BF33" s="51">
        <v>4</v>
      </c>
      <c r="BG33" s="52">
        <v>19.047619047619047</v>
      </c>
      <c r="BH33" s="51">
        <v>0</v>
      </c>
      <c r="BI33" s="52">
        <v>0</v>
      </c>
      <c r="BJ33" s="51">
        <v>17</v>
      </c>
      <c r="BK33" s="52">
        <v>80.95238095238095</v>
      </c>
      <c r="BL33" s="51">
        <v>21</v>
      </c>
    </row>
    <row r="34" spans="1:64" ht="30">
      <c r="A34" s="84" t="s">
        <v>225</v>
      </c>
      <c r="B34" s="84" t="s">
        <v>228</v>
      </c>
      <c r="C34" s="53" t="s">
        <v>861</v>
      </c>
      <c r="D34" s="54">
        <v>10</v>
      </c>
      <c r="E34" s="65" t="s">
        <v>136</v>
      </c>
      <c r="F34" s="55">
        <v>12</v>
      </c>
      <c r="G34" s="53"/>
      <c r="H34" s="57"/>
      <c r="I34" s="56"/>
      <c r="J34" s="56"/>
      <c r="K34" s="36" t="s">
        <v>65</v>
      </c>
      <c r="L34" s="83">
        <v>34</v>
      </c>
      <c r="M34" s="83"/>
      <c r="N34" s="63"/>
      <c r="O34" s="86" t="s">
        <v>235</v>
      </c>
      <c r="P34" s="88">
        <v>43565.67290509259</v>
      </c>
      <c r="Q34" s="86" t="s">
        <v>237</v>
      </c>
      <c r="R34" s="86"/>
      <c r="S34" s="86"/>
      <c r="T34" s="86"/>
      <c r="U34" s="86"/>
      <c r="V34" s="89" t="s">
        <v>281</v>
      </c>
      <c r="W34" s="88">
        <v>43565.67290509259</v>
      </c>
      <c r="X34" s="89" t="s">
        <v>317</v>
      </c>
      <c r="Y34" s="86"/>
      <c r="Z34" s="86"/>
      <c r="AA34" s="92" t="s">
        <v>365</v>
      </c>
      <c r="AB34" s="86"/>
      <c r="AC34" s="86" t="b">
        <v>0</v>
      </c>
      <c r="AD34" s="86">
        <v>0</v>
      </c>
      <c r="AE34" s="92" t="s">
        <v>384</v>
      </c>
      <c r="AF34" s="86" t="b">
        <v>0</v>
      </c>
      <c r="AG34" s="86" t="s">
        <v>385</v>
      </c>
      <c r="AH34" s="86"/>
      <c r="AI34" s="92" t="s">
        <v>384</v>
      </c>
      <c r="AJ34" s="86" t="b">
        <v>0</v>
      </c>
      <c r="AK34" s="86">
        <v>8</v>
      </c>
      <c r="AL34" s="92" t="s">
        <v>374</v>
      </c>
      <c r="AM34" s="86" t="s">
        <v>386</v>
      </c>
      <c r="AN34" s="86" t="b">
        <v>0</v>
      </c>
      <c r="AO34" s="92" t="s">
        <v>374</v>
      </c>
      <c r="AP34" s="86" t="s">
        <v>176</v>
      </c>
      <c r="AQ34" s="86">
        <v>0</v>
      </c>
      <c r="AR34" s="86">
        <v>0</v>
      </c>
      <c r="AS34" s="86"/>
      <c r="AT34" s="86"/>
      <c r="AU34" s="86"/>
      <c r="AV34" s="86"/>
      <c r="AW34" s="86"/>
      <c r="AX34" s="86"/>
      <c r="AY34" s="86"/>
      <c r="AZ34" s="86"/>
      <c r="BA34">
        <v>7</v>
      </c>
      <c r="BB34" s="85" t="str">
        <f>REPLACE(INDEX(GroupVertices[Group],MATCH(Edges[[#This Row],[Vertex 1]],GroupVertices[Vertex],0)),1,1,"")</f>
        <v>1</v>
      </c>
      <c r="BC34" s="85" t="str">
        <f>REPLACE(INDEX(GroupVertices[Group],MATCH(Edges[[#This Row],[Vertex 2]],GroupVertices[Vertex],0)),1,1,"")</f>
        <v>1</v>
      </c>
      <c r="BD34" s="51">
        <v>1</v>
      </c>
      <c r="BE34" s="52">
        <v>4.3478260869565215</v>
      </c>
      <c r="BF34" s="51">
        <v>2</v>
      </c>
      <c r="BG34" s="52">
        <v>8.695652173913043</v>
      </c>
      <c r="BH34" s="51">
        <v>0</v>
      </c>
      <c r="BI34" s="52">
        <v>0</v>
      </c>
      <c r="BJ34" s="51">
        <v>20</v>
      </c>
      <c r="BK34" s="52">
        <v>86.95652173913044</v>
      </c>
      <c r="BL34" s="51">
        <v>23</v>
      </c>
    </row>
    <row r="35" spans="1:64" ht="30">
      <c r="A35" s="84" t="s">
        <v>225</v>
      </c>
      <c r="B35" s="84" t="s">
        <v>228</v>
      </c>
      <c r="C35" s="53" t="s">
        <v>861</v>
      </c>
      <c r="D35" s="54">
        <v>10</v>
      </c>
      <c r="E35" s="65" t="s">
        <v>136</v>
      </c>
      <c r="F35" s="55">
        <v>12</v>
      </c>
      <c r="G35" s="53"/>
      <c r="H35" s="57"/>
      <c r="I35" s="56"/>
      <c r="J35" s="56"/>
      <c r="K35" s="36" t="s">
        <v>65</v>
      </c>
      <c r="L35" s="83">
        <v>35</v>
      </c>
      <c r="M35" s="83"/>
      <c r="N35" s="63"/>
      <c r="O35" s="86" t="s">
        <v>235</v>
      </c>
      <c r="P35" s="88">
        <v>43565.67306712963</v>
      </c>
      <c r="Q35" s="86" t="s">
        <v>238</v>
      </c>
      <c r="R35" s="86"/>
      <c r="S35" s="86"/>
      <c r="T35" s="86" t="s">
        <v>255</v>
      </c>
      <c r="U35" s="86"/>
      <c r="V35" s="89" t="s">
        <v>281</v>
      </c>
      <c r="W35" s="88">
        <v>43565.67306712963</v>
      </c>
      <c r="X35" s="89" t="s">
        <v>318</v>
      </c>
      <c r="Y35" s="86"/>
      <c r="Z35" s="86"/>
      <c r="AA35" s="92" t="s">
        <v>366</v>
      </c>
      <c r="AB35" s="86"/>
      <c r="AC35" s="86" t="b">
        <v>0</v>
      </c>
      <c r="AD35" s="86">
        <v>0</v>
      </c>
      <c r="AE35" s="92" t="s">
        <v>384</v>
      </c>
      <c r="AF35" s="86" t="b">
        <v>0</v>
      </c>
      <c r="AG35" s="86" t="s">
        <v>385</v>
      </c>
      <c r="AH35" s="86"/>
      <c r="AI35" s="92" t="s">
        <v>384</v>
      </c>
      <c r="AJ35" s="86" t="b">
        <v>0</v>
      </c>
      <c r="AK35" s="86">
        <v>4</v>
      </c>
      <c r="AL35" s="92" t="s">
        <v>375</v>
      </c>
      <c r="AM35" s="86" t="s">
        <v>386</v>
      </c>
      <c r="AN35" s="86" t="b">
        <v>0</v>
      </c>
      <c r="AO35" s="92" t="s">
        <v>375</v>
      </c>
      <c r="AP35" s="86" t="s">
        <v>176</v>
      </c>
      <c r="AQ35" s="86">
        <v>0</v>
      </c>
      <c r="AR35" s="86">
        <v>0</v>
      </c>
      <c r="AS35" s="86"/>
      <c r="AT35" s="86"/>
      <c r="AU35" s="86"/>
      <c r="AV35" s="86"/>
      <c r="AW35" s="86"/>
      <c r="AX35" s="86"/>
      <c r="AY35" s="86"/>
      <c r="AZ35" s="86"/>
      <c r="BA35">
        <v>7</v>
      </c>
      <c r="BB35" s="85" t="str">
        <f>REPLACE(INDEX(GroupVertices[Group],MATCH(Edges[[#This Row],[Vertex 1]],GroupVertices[Vertex],0)),1,1,"")</f>
        <v>1</v>
      </c>
      <c r="BC35" s="85" t="str">
        <f>REPLACE(INDEX(GroupVertices[Group],MATCH(Edges[[#This Row],[Vertex 2]],GroupVertices[Vertex],0)),1,1,"")</f>
        <v>1</v>
      </c>
      <c r="BD35" s="51">
        <v>0</v>
      </c>
      <c r="BE35" s="52">
        <v>0</v>
      </c>
      <c r="BF35" s="51">
        <v>0</v>
      </c>
      <c r="BG35" s="52">
        <v>0</v>
      </c>
      <c r="BH35" s="51">
        <v>0</v>
      </c>
      <c r="BI35" s="52">
        <v>0</v>
      </c>
      <c r="BJ35" s="51">
        <v>22</v>
      </c>
      <c r="BK35" s="52">
        <v>100</v>
      </c>
      <c r="BL35" s="51">
        <v>22</v>
      </c>
    </row>
    <row r="36" spans="1:64" ht="30">
      <c r="A36" s="84" t="s">
        <v>225</v>
      </c>
      <c r="B36" s="84" t="s">
        <v>228</v>
      </c>
      <c r="C36" s="53" t="s">
        <v>861</v>
      </c>
      <c r="D36" s="54">
        <v>10</v>
      </c>
      <c r="E36" s="65" t="s">
        <v>136</v>
      </c>
      <c r="F36" s="55">
        <v>12</v>
      </c>
      <c r="G36" s="53"/>
      <c r="H36" s="57"/>
      <c r="I36" s="56"/>
      <c r="J36" s="56"/>
      <c r="K36" s="36" t="s">
        <v>65</v>
      </c>
      <c r="L36" s="83">
        <v>36</v>
      </c>
      <c r="M36" s="83"/>
      <c r="N36" s="63"/>
      <c r="O36" s="86" t="s">
        <v>235</v>
      </c>
      <c r="P36" s="88">
        <v>43566.61471064815</v>
      </c>
      <c r="Q36" s="86" t="s">
        <v>239</v>
      </c>
      <c r="R36" s="86"/>
      <c r="S36" s="86"/>
      <c r="T36" s="86"/>
      <c r="U36" s="86"/>
      <c r="V36" s="89" t="s">
        <v>281</v>
      </c>
      <c r="W36" s="88">
        <v>43566.61471064815</v>
      </c>
      <c r="X36" s="89" t="s">
        <v>319</v>
      </c>
      <c r="Y36" s="86"/>
      <c r="Z36" s="86"/>
      <c r="AA36" s="92" t="s">
        <v>367</v>
      </c>
      <c r="AB36" s="86"/>
      <c r="AC36" s="86" t="b">
        <v>0</v>
      </c>
      <c r="AD36" s="86">
        <v>0</v>
      </c>
      <c r="AE36" s="92" t="s">
        <v>384</v>
      </c>
      <c r="AF36" s="86" t="b">
        <v>0</v>
      </c>
      <c r="AG36" s="86" t="s">
        <v>385</v>
      </c>
      <c r="AH36" s="86"/>
      <c r="AI36" s="92" t="s">
        <v>384</v>
      </c>
      <c r="AJ36" s="86" t="b">
        <v>0</v>
      </c>
      <c r="AK36" s="86">
        <v>9</v>
      </c>
      <c r="AL36" s="92" t="s">
        <v>377</v>
      </c>
      <c r="AM36" s="86" t="s">
        <v>386</v>
      </c>
      <c r="AN36" s="86" t="b">
        <v>0</v>
      </c>
      <c r="AO36" s="92" t="s">
        <v>377</v>
      </c>
      <c r="AP36" s="86" t="s">
        <v>176</v>
      </c>
      <c r="AQ36" s="86">
        <v>0</v>
      </c>
      <c r="AR36" s="86">
        <v>0</v>
      </c>
      <c r="AS36" s="86"/>
      <c r="AT36" s="86"/>
      <c r="AU36" s="86"/>
      <c r="AV36" s="86"/>
      <c r="AW36" s="86"/>
      <c r="AX36" s="86"/>
      <c r="AY36" s="86"/>
      <c r="AZ36" s="86"/>
      <c r="BA36">
        <v>7</v>
      </c>
      <c r="BB36" s="85" t="str">
        <f>REPLACE(INDEX(GroupVertices[Group],MATCH(Edges[[#This Row],[Vertex 1]],GroupVertices[Vertex],0)),1,1,"")</f>
        <v>1</v>
      </c>
      <c r="BC36" s="85" t="str">
        <f>REPLACE(INDEX(GroupVertices[Group],MATCH(Edges[[#This Row],[Vertex 2]],GroupVertices[Vertex],0)),1,1,"")</f>
        <v>1</v>
      </c>
      <c r="BD36" s="51">
        <v>0</v>
      </c>
      <c r="BE36" s="52">
        <v>0</v>
      </c>
      <c r="BF36" s="51">
        <v>1</v>
      </c>
      <c r="BG36" s="52">
        <v>4.166666666666667</v>
      </c>
      <c r="BH36" s="51">
        <v>0</v>
      </c>
      <c r="BI36" s="52">
        <v>0</v>
      </c>
      <c r="BJ36" s="51">
        <v>23</v>
      </c>
      <c r="BK36" s="52">
        <v>95.83333333333333</v>
      </c>
      <c r="BL36" s="51">
        <v>24</v>
      </c>
    </row>
    <row r="37" spans="1:64" ht="30">
      <c r="A37" s="84" t="s">
        <v>225</v>
      </c>
      <c r="B37" s="84" t="s">
        <v>228</v>
      </c>
      <c r="C37" s="53" t="s">
        <v>861</v>
      </c>
      <c r="D37" s="54">
        <v>10</v>
      </c>
      <c r="E37" s="65" t="s">
        <v>136</v>
      </c>
      <c r="F37" s="55">
        <v>12</v>
      </c>
      <c r="G37" s="53"/>
      <c r="H37" s="57"/>
      <c r="I37" s="56"/>
      <c r="J37" s="56"/>
      <c r="K37" s="36" t="s">
        <v>65</v>
      </c>
      <c r="L37" s="83">
        <v>37</v>
      </c>
      <c r="M37" s="83"/>
      <c r="N37" s="63"/>
      <c r="O37" s="86" t="s">
        <v>235</v>
      </c>
      <c r="P37" s="88">
        <v>43566.61516203704</v>
      </c>
      <c r="Q37" s="86" t="s">
        <v>240</v>
      </c>
      <c r="R37" s="86"/>
      <c r="S37" s="86"/>
      <c r="T37" s="86"/>
      <c r="U37" s="86"/>
      <c r="V37" s="89" t="s">
        <v>281</v>
      </c>
      <c r="W37" s="88">
        <v>43566.61516203704</v>
      </c>
      <c r="X37" s="89" t="s">
        <v>320</v>
      </c>
      <c r="Y37" s="86"/>
      <c r="Z37" s="86"/>
      <c r="AA37" s="92" t="s">
        <v>368</v>
      </c>
      <c r="AB37" s="86"/>
      <c r="AC37" s="86" t="b">
        <v>0</v>
      </c>
      <c r="AD37" s="86">
        <v>0</v>
      </c>
      <c r="AE37" s="92" t="s">
        <v>384</v>
      </c>
      <c r="AF37" s="86" t="b">
        <v>0</v>
      </c>
      <c r="AG37" s="86" t="s">
        <v>385</v>
      </c>
      <c r="AH37" s="86"/>
      <c r="AI37" s="92" t="s">
        <v>384</v>
      </c>
      <c r="AJ37" s="86" t="b">
        <v>0</v>
      </c>
      <c r="AK37" s="86">
        <v>4</v>
      </c>
      <c r="AL37" s="92" t="s">
        <v>376</v>
      </c>
      <c r="AM37" s="86" t="s">
        <v>386</v>
      </c>
      <c r="AN37" s="86" t="b">
        <v>0</v>
      </c>
      <c r="AO37" s="92" t="s">
        <v>376</v>
      </c>
      <c r="AP37" s="86" t="s">
        <v>176</v>
      </c>
      <c r="AQ37" s="86">
        <v>0</v>
      </c>
      <c r="AR37" s="86">
        <v>0</v>
      </c>
      <c r="AS37" s="86"/>
      <c r="AT37" s="86"/>
      <c r="AU37" s="86"/>
      <c r="AV37" s="86"/>
      <c r="AW37" s="86"/>
      <c r="AX37" s="86"/>
      <c r="AY37" s="86"/>
      <c r="AZ37" s="86"/>
      <c r="BA37">
        <v>7</v>
      </c>
      <c r="BB37" s="85" t="str">
        <f>REPLACE(INDEX(GroupVertices[Group],MATCH(Edges[[#This Row],[Vertex 1]],GroupVertices[Vertex],0)),1,1,"")</f>
        <v>1</v>
      </c>
      <c r="BC37" s="85" t="str">
        <f>REPLACE(INDEX(GroupVertices[Group],MATCH(Edges[[#This Row],[Vertex 2]],GroupVertices[Vertex],0)),1,1,"")</f>
        <v>1</v>
      </c>
      <c r="BD37" s="51">
        <v>0</v>
      </c>
      <c r="BE37" s="52">
        <v>0</v>
      </c>
      <c r="BF37" s="51">
        <v>2</v>
      </c>
      <c r="BG37" s="52">
        <v>8.695652173913043</v>
      </c>
      <c r="BH37" s="51">
        <v>0</v>
      </c>
      <c r="BI37" s="52">
        <v>0</v>
      </c>
      <c r="BJ37" s="51">
        <v>21</v>
      </c>
      <c r="BK37" s="52">
        <v>91.30434782608695</v>
      </c>
      <c r="BL37" s="51">
        <v>23</v>
      </c>
    </row>
    <row r="38" spans="1:64" ht="30">
      <c r="A38" s="84" t="s">
        <v>225</v>
      </c>
      <c r="B38" s="84" t="s">
        <v>228</v>
      </c>
      <c r="C38" s="53" t="s">
        <v>861</v>
      </c>
      <c r="D38" s="54">
        <v>10</v>
      </c>
      <c r="E38" s="65" t="s">
        <v>136</v>
      </c>
      <c r="F38" s="55">
        <v>12</v>
      </c>
      <c r="G38" s="53"/>
      <c r="H38" s="57"/>
      <c r="I38" s="56"/>
      <c r="J38" s="56"/>
      <c r="K38" s="36" t="s">
        <v>65</v>
      </c>
      <c r="L38" s="83">
        <v>38</v>
      </c>
      <c r="M38" s="83"/>
      <c r="N38" s="63"/>
      <c r="O38" s="86" t="s">
        <v>235</v>
      </c>
      <c r="P38" s="88">
        <v>43566.694340277776</v>
      </c>
      <c r="Q38" s="86" t="s">
        <v>241</v>
      </c>
      <c r="R38" s="86"/>
      <c r="S38" s="86"/>
      <c r="T38" s="86" t="s">
        <v>255</v>
      </c>
      <c r="U38" s="86"/>
      <c r="V38" s="89" t="s">
        <v>281</v>
      </c>
      <c r="W38" s="88">
        <v>43566.694340277776</v>
      </c>
      <c r="X38" s="89" t="s">
        <v>321</v>
      </c>
      <c r="Y38" s="86"/>
      <c r="Z38" s="86"/>
      <c r="AA38" s="92" t="s">
        <v>369</v>
      </c>
      <c r="AB38" s="86"/>
      <c r="AC38" s="86" t="b">
        <v>0</v>
      </c>
      <c r="AD38" s="86">
        <v>0</v>
      </c>
      <c r="AE38" s="92" t="s">
        <v>384</v>
      </c>
      <c r="AF38" s="86" t="b">
        <v>0</v>
      </c>
      <c r="AG38" s="86" t="s">
        <v>385</v>
      </c>
      <c r="AH38" s="86"/>
      <c r="AI38" s="92" t="s">
        <v>384</v>
      </c>
      <c r="AJ38" s="86" t="b">
        <v>0</v>
      </c>
      <c r="AK38" s="86">
        <v>3</v>
      </c>
      <c r="AL38" s="92" t="s">
        <v>378</v>
      </c>
      <c r="AM38" s="86" t="s">
        <v>386</v>
      </c>
      <c r="AN38" s="86" t="b">
        <v>0</v>
      </c>
      <c r="AO38" s="92" t="s">
        <v>378</v>
      </c>
      <c r="AP38" s="86" t="s">
        <v>176</v>
      </c>
      <c r="AQ38" s="86">
        <v>0</v>
      </c>
      <c r="AR38" s="86">
        <v>0</v>
      </c>
      <c r="AS38" s="86"/>
      <c r="AT38" s="86"/>
      <c r="AU38" s="86"/>
      <c r="AV38" s="86"/>
      <c r="AW38" s="86"/>
      <c r="AX38" s="86"/>
      <c r="AY38" s="86"/>
      <c r="AZ38" s="86"/>
      <c r="BA38">
        <v>7</v>
      </c>
      <c r="BB38" s="85" t="str">
        <f>REPLACE(INDEX(GroupVertices[Group],MATCH(Edges[[#This Row],[Vertex 1]],GroupVertices[Vertex],0)),1,1,"")</f>
        <v>1</v>
      </c>
      <c r="BC38" s="85" t="str">
        <f>REPLACE(INDEX(GroupVertices[Group],MATCH(Edges[[#This Row],[Vertex 2]],GroupVertices[Vertex],0)),1,1,"")</f>
        <v>1</v>
      </c>
      <c r="BD38" s="51">
        <v>0</v>
      </c>
      <c r="BE38" s="52">
        <v>0</v>
      </c>
      <c r="BF38" s="51">
        <v>0</v>
      </c>
      <c r="BG38" s="52">
        <v>0</v>
      </c>
      <c r="BH38" s="51">
        <v>0</v>
      </c>
      <c r="BI38" s="52">
        <v>0</v>
      </c>
      <c r="BJ38" s="51">
        <v>22</v>
      </c>
      <c r="BK38" s="52">
        <v>100</v>
      </c>
      <c r="BL38" s="51">
        <v>22</v>
      </c>
    </row>
    <row r="39" spans="1:64" ht="30">
      <c r="A39" s="84" t="s">
        <v>225</v>
      </c>
      <c r="B39" s="84" t="s">
        <v>228</v>
      </c>
      <c r="C39" s="53" t="s">
        <v>861</v>
      </c>
      <c r="D39" s="54">
        <v>10</v>
      </c>
      <c r="E39" s="65" t="s">
        <v>136</v>
      </c>
      <c r="F39" s="55">
        <v>12</v>
      </c>
      <c r="G39" s="53"/>
      <c r="H39" s="57"/>
      <c r="I39" s="56"/>
      <c r="J39" s="56"/>
      <c r="K39" s="36" t="s">
        <v>65</v>
      </c>
      <c r="L39" s="83">
        <v>39</v>
      </c>
      <c r="M39" s="83"/>
      <c r="N39" s="63"/>
      <c r="O39" s="86" t="s">
        <v>235</v>
      </c>
      <c r="P39" s="88">
        <v>43567.18827546296</v>
      </c>
      <c r="Q39" s="86" t="s">
        <v>242</v>
      </c>
      <c r="R39" s="86"/>
      <c r="S39" s="86"/>
      <c r="T39" s="86" t="s">
        <v>255</v>
      </c>
      <c r="U39" s="86"/>
      <c r="V39" s="89" t="s">
        <v>281</v>
      </c>
      <c r="W39" s="88">
        <v>43567.18827546296</v>
      </c>
      <c r="X39" s="89" t="s">
        <v>322</v>
      </c>
      <c r="Y39" s="86"/>
      <c r="Z39" s="86"/>
      <c r="AA39" s="92" t="s">
        <v>370</v>
      </c>
      <c r="AB39" s="86"/>
      <c r="AC39" s="86" t="b">
        <v>0</v>
      </c>
      <c r="AD39" s="86">
        <v>0</v>
      </c>
      <c r="AE39" s="92" t="s">
        <v>384</v>
      </c>
      <c r="AF39" s="86" t="b">
        <v>0</v>
      </c>
      <c r="AG39" s="86" t="s">
        <v>385</v>
      </c>
      <c r="AH39" s="86"/>
      <c r="AI39" s="92" t="s">
        <v>384</v>
      </c>
      <c r="AJ39" s="86" t="b">
        <v>0</v>
      </c>
      <c r="AK39" s="86">
        <v>4</v>
      </c>
      <c r="AL39" s="92" t="s">
        <v>379</v>
      </c>
      <c r="AM39" s="86" t="s">
        <v>386</v>
      </c>
      <c r="AN39" s="86" t="b">
        <v>0</v>
      </c>
      <c r="AO39" s="92" t="s">
        <v>379</v>
      </c>
      <c r="AP39" s="86" t="s">
        <v>176</v>
      </c>
      <c r="AQ39" s="86">
        <v>0</v>
      </c>
      <c r="AR39" s="86">
        <v>0</v>
      </c>
      <c r="AS39" s="86"/>
      <c r="AT39" s="86"/>
      <c r="AU39" s="86"/>
      <c r="AV39" s="86"/>
      <c r="AW39" s="86"/>
      <c r="AX39" s="86"/>
      <c r="AY39" s="86"/>
      <c r="AZ39" s="86"/>
      <c r="BA39">
        <v>7</v>
      </c>
      <c r="BB39" s="85" t="str">
        <f>REPLACE(INDEX(GroupVertices[Group],MATCH(Edges[[#This Row],[Vertex 1]],GroupVertices[Vertex],0)),1,1,"")</f>
        <v>1</v>
      </c>
      <c r="BC39" s="85" t="str">
        <f>REPLACE(INDEX(GroupVertices[Group],MATCH(Edges[[#This Row],[Vertex 2]],GroupVertices[Vertex],0)),1,1,"")</f>
        <v>1</v>
      </c>
      <c r="BD39" s="51">
        <v>0</v>
      </c>
      <c r="BE39" s="52">
        <v>0</v>
      </c>
      <c r="BF39" s="51">
        <v>0</v>
      </c>
      <c r="BG39" s="52">
        <v>0</v>
      </c>
      <c r="BH39" s="51">
        <v>0</v>
      </c>
      <c r="BI39" s="52">
        <v>0</v>
      </c>
      <c r="BJ39" s="51">
        <v>23</v>
      </c>
      <c r="BK39" s="52">
        <v>100</v>
      </c>
      <c r="BL39" s="51">
        <v>23</v>
      </c>
    </row>
    <row r="40" spans="1:64" ht="45">
      <c r="A40" s="84" t="s">
        <v>226</v>
      </c>
      <c r="B40" s="84" t="s">
        <v>228</v>
      </c>
      <c r="C40" s="53" t="s">
        <v>859</v>
      </c>
      <c r="D40" s="54">
        <v>3</v>
      </c>
      <c r="E40" s="65" t="s">
        <v>132</v>
      </c>
      <c r="F40" s="55">
        <v>35</v>
      </c>
      <c r="G40" s="53"/>
      <c r="H40" s="57"/>
      <c r="I40" s="56"/>
      <c r="J40" s="56"/>
      <c r="K40" s="36" t="s">
        <v>65</v>
      </c>
      <c r="L40" s="83">
        <v>40</v>
      </c>
      <c r="M40" s="83"/>
      <c r="N40" s="63"/>
      <c r="O40" s="86" t="s">
        <v>235</v>
      </c>
      <c r="P40" s="88">
        <v>43567.22204861111</v>
      </c>
      <c r="Q40" s="86" t="s">
        <v>239</v>
      </c>
      <c r="R40" s="86"/>
      <c r="S40" s="86"/>
      <c r="T40" s="86"/>
      <c r="U40" s="86"/>
      <c r="V40" s="89" t="s">
        <v>282</v>
      </c>
      <c r="W40" s="88">
        <v>43567.22204861111</v>
      </c>
      <c r="X40" s="89" t="s">
        <v>323</v>
      </c>
      <c r="Y40" s="86"/>
      <c r="Z40" s="86"/>
      <c r="AA40" s="92" t="s">
        <v>371</v>
      </c>
      <c r="AB40" s="86"/>
      <c r="AC40" s="86" t="b">
        <v>0</v>
      </c>
      <c r="AD40" s="86">
        <v>0</v>
      </c>
      <c r="AE40" s="92" t="s">
        <v>384</v>
      </c>
      <c r="AF40" s="86" t="b">
        <v>0</v>
      </c>
      <c r="AG40" s="86" t="s">
        <v>385</v>
      </c>
      <c r="AH40" s="86"/>
      <c r="AI40" s="92" t="s">
        <v>384</v>
      </c>
      <c r="AJ40" s="86" t="b">
        <v>0</v>
      </c>
      <c r="AK40" s="86">
        <v>9</v>
      </c>
      <c r="AL40" s="92" t="s">
        <v>377</v>
      </c>
      <c r="AM40" s="86" t="s">
        <v>386</v>
      </c>
      <c r="AN40" s="86" t="b">
        <v>0</v>
      </c>
      <c r="AO40" s="92" t="s">
        <v>377</v>
      </c>
      <c r="AP40" s="86" t="s">
        <v>176</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v>0</v>
      </c>
      <c r="BE40" s="52">
        <v>0</v>
      </c>
      <c r="BF40" s="51">
        <v>1</v>
      </c>
      <c r="BG40" s="52">
        <v>4.166666666666667</v>
      </c>
      <c r="BH40" s="51">
        <v>0</v>
      </c>
      <c r="BI40" s="52">
        <v>0</v>
      </c>
      <c r="BJ40" s="51">
        <v>23</v>
      </c>
      <c r="BK40" s="52">
        <v>95.83333333333333</v>
      </c>
      <c r="BL40" s="51">
        <v>24</v>
      </c>
    </row>
    <row r="41" spans="1:64" ht="45">
      <c r="A41" s="84" t="s">
        <v>227</v>
      </c>
      <c r="B41" s="84" t="s">
        <v>228</v>
      </c>
      <c r="C41" s="53" t="s">
        <v>859</v>
      </c>
      <c r="D41" s="54">
        <v>3</v>
      </c>
      <c r="E41" s="65" t="s">
        <v>132</v>
      </c>
      <c r="F41" s="55">
        <v>35</v>
      </c>
      <c r="G41" s="53"/>
      <c r="H41" s="57"/>
      <c r="I41" s="56"/>
      <c r="J41" s="56"/>
      <c r="K41" s="36" t="s">
        <v>65</v>
      </c>
      <c r="L41" s="83">
        <v>41</v>
      </c>
      <c r="M41" s="83"/>
      <c r="N41" s="63"/>
      <c r="O41" s="86" t="s">
        <v>235</v>
      </c>
      <c r="P41" s="88">
        <v>43567.38303240741</v>
      </c>
      <c r="Q41" s="86" t="s">
        <v>239</v>
      </c>
      <c r="R41" s="86"/>
      <c r="S41" s="86"/>
      <c r="T41" s="86"/>
      <c r="U41" s="86"/>
      <c r="V41" s="89" t="s">
        <v>283</v>
      </c>
      <c r="W41" s="88">
        <v>43567.38303240741</v>
      </c>
      <c r="X41" s="89" t="s">
        <v>324</v>
      </c>
      <c r="Y41" s="86"/>
      <c r="Z41" s="86"/>
      <c r="AA41" s="92" t="s">
        <v>372</v>
      </c>
      <c r="AB41" s="86"/>
      <c r="AC41" s="86" t="b">
        <v>0</v>
      </c>
      <c r="AD41" s="86">
        <v>0</v>
      </c>
      <c r="AE41" s="92" t="s">
        <v>384</v>
      </c>
      <c r="AF41" s="86" t="b">
        <v>0</v>
      </c>
      <c r="AG41" s="86" t="s">
        <v>385</v>
      </c>
      <c r="AH41" s="86"/>
      <c r="AI41" s="92" t="s">
        <v>384</v>
      </c>
      <c r="AJ41" s="86" t="b">
        <v>0</v>
      </c>
      <c r="AK41" s="86">
        <v>11</v>
      </c>
      <c r="AL41" s="92" t="s">
        <v>377</v>
      </c>
      <c r="AM41" s="86" t="s">
        <v>386</v>
      </c>
      <c r="AN41" s="86" t="b">
        <v>0</v>
      </c>
      <c r="AO41" s="92" t="s">
        <v>377</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v>0</v>
      </c>
      <c r="BE41" s="52">
        <v>0</v>
      </c>
      <c r="BF41" s="51">
        <v>1</v>
      </c>
      <c r="BG41" s="52">
        <v>4.166666666666667</v>
      </c>
      <c r="BH41" s="51">
        <v>0</v>
      </c>
      <c r="BI41" s="52">
        <v>0</v>
      </c>
      <c r="BJ41" s="51">
        <v>23</v>
      </c>
      <c r="BK41" s="52">
        <v>95.83333333333333</v>
      </c>
      <c r="BL41" s="51">
        <v>24</v>
      </c>
    </row>
    <row r="42" spans="1:64" ht="30">
      <c r="A42" s="84" t="s">
        <v>228</v>
      </c>
      <c r="B42" s="84" t="s">
        <v>228</v>
      </c>
      <c r="C42" s="53" t="s">
        <v>861</v>
      </c>
      <c r="D42" s="54">
        <v>10</v>
      </c>
      <c r="E42" s="65" t="s">
        <v>136</v>
      </c>
      <c r="F42" s="55">
        <v>12</v>
      </c>
      <c r="G42" s="53"/>
      <c r="H42" s="57"/>
      <c r="I42" s="56"/>
      <c r="J42" s="56"/>
      <c r="K42" s="36" t="s">
        <v>65</v>
      </c>
      <c r="L42" s="83">
        <v>42</v>
      </c>
      <c r="M42" s="83"/>
      <c r="N42" s="63"/>
      <c r="O42" s="86" t="s">
        <v>176</v>
      </c>
      <c r="P42" s="88">
        <v>43565.21685185185</v>
      </c>
      <c r="Q42" s="86" t="s">
        <v>244</v>
      </c>
      <c r="R42" s="86"/>
      <c r="S42" s="86"/>
      <c r="T42" s="86" t="s">
        <v>257</v>
      </c>
      <c r="U42" s="89" t="s">
        <v>261</v>
      </c>
      <c r="V42" s="89" t="s">
        <v>261</v>
      </c>
      <c r="W42" s="88">
        <v>43565.21685185185</v>
      </c>
      <c r="X42" s="89" t="s">
        <v>325</v>
      </c>
      <c r="Y42" s="86"/>
      <c r="Z42" s="86"/>
      <c r="AA42" s="92" t="s">
        <v>373</v>
      </c>
      <c r="AB42" s="86"/>
      <c r="AC42" s="86" t="b">
        <v>0</v>
      </c>
      <c r="AD42" s="86">
        <v>10</v>
      </c>
      <c r="AE42" s="92" t="s">
        <v>384</v>
      </c>
      <c r="AF42" s="86" t="b">
        <v>0</v>
      </c>
      <c r="AG42" s="86" t="s">
        <v>385</v>
      </c>
      <c r="AH42" s="86"/>
      <c r="AI42" s="92" t="s">
        <v>384</v>
      </c>
      <c r="AJ42" s="86" t="b">
        <v>0</v>
      </c>
      <c r="AK42" s="86">
        <v>1</v>
      </c>
      <c r="AL42" s="92" t="s">
        <v>384</v>
      </c>
      <c r="AM42" s="86" t="s">
        <v>386</v>
      </c>
      <c r="AN42" s="86" t="b">
        <v>0</v>
      </c>
      <c r="AO42" s="92" t="s">
        <v>373</v>
      </c>
      <c r="AP42" s="86" t="s">
        <v>176</v>
      </c>
      <c r="AQ42" s="86">
        <v>0</v>
      </c>
      <c r="AR42" s="86">
        <v>0</v>
      </c>
      <c r="AS42" s="86" t="s">
        <v>390</v>
      </c>
      <c r="AT42" s="86" t="s">
        <v>392</v>
      </c>
      <c r="AU42" s="86" t="s">
        <v>393</v>
      </c>
      <c r="AV42" s="86" t="s">
        <v>394</v>
      </c>
      <c r="AW42" s="86" t="s">
        <v>396</v>
      </c>
      <c r="AX42" s="86" t="s">
        <v>398</v>
      </c>
      <c r="AY42" s="86" t="s">
        <v>400</v>
      </c>
      <c r="AZ42" s="89" t="s">
        <v>401</v>
      </c>
      <c r="BA42">
        <v>7</v>
      </c>
      <c r="BB42" s="85" t="str">
        <f>REPLACE(INDEX(GroupVertices[Group],MATCH(Edges[[#This Row],[Vertex 1]],GroupVertices[Vertex],0)),1,1,"")</f>
        <v>1</v>
      </c>
      <c r="BC42" s="85" t="str">
        <f>REPLACE(INDEX(GroupVertices[Group],MATCH(Edges[[#This Row],[Vertex 2]],GroupVertices[Vertex],0)),1,1,"")</f>
        <v>1</v>
      </c>
      <c r="BD42" s="51">
        <v>1</v>
      </c>
      <c r="BE42" s="52">
        <v>2.5</v>
      </c>
      <c r="BF42" s="51">
        <v>4</v>
      </c>
      <c r="BG42" s="52">
        <v>10</v>
      </c>
      <c r="BH42" s="51">
        <v>0</v>
      </c>
      <c r="BI42" s="52">
        <v>0</v>
      </c>
      <c r="BJ42" s="51">
        <v>35</v>
      </c>
      <c r="BK42" s="52">
        <v>87.5</v>
      </c>
      <c r="BL42" s="51">
        <v>40</v>
      </c>
    </row>
    <row r="43" spans="1:64" ht="30">
      <c r="A43" s="84" t="s">
        <v>228</v>
      </c>
      <c r="B43" s="84" t="s">
        <v>228</v>
      </c>
      <c r="C43" s="53" t="s">
        <v>861</v>
      </c>
      <c r="D43" s="54">
        <v>10</v>
      </c>
      <c r="E43" s="65" t="s">
        <v>136</v>
      </c>
      <c r="F43" s="55">
        <v>12</v>
      </c>
      <c r="G43" s="53"/>
      <c r="H43" s="57"/>
      <c r="I43" s="56"/>
      <c r="J43" s="56"/>
      <c r="K43" s="36" t="s">
        <v>65</v>
      </c>
      <c r="L43" s="83">
        <v>43</v>
      </c>
      <c r="M43" s="83"/>
      <c r="N43" s="63"/>
      <c r="O43" s="86" t="s">
        <v>176</v>
      </c>
      <c r="P43" s="88">
        <v>43565.492893518516</v>
      </c>
      <c r="Q43" s="86" t="s">
        <v>245</v>
      </c>
      <c r="R43" s="86"/>
      <c r="S43" s="86"/>
      <c r="T43" s="86" t="s">
        <v>255</v>
      </c>
      <c r="U43" s="89" t="s">
        <v>262</v>
      </c>
      <c r="V43" s="89" t="s">
        <v>262</v>
      </c>
      <c r="W43" s="88">
        <v>43565.492893518516</v>
      </c>
      <c r="X43" s="89" t="s">
        <v>326</v>
      </c>
      <c r="Y43" s="86"/>
      <c r="Z43" s="86"/>
      <c r="AA43" s="92" t="s">
        <v>374</v>
      </c>
      <c r="AB43" s="86"/>
      <c r="AC43" s="86" t="b">
        <v>0</v>
      </c>
      <c r="AD43" s="86">
        <v>62</v>
      </c>
      <c r="AE43" s="92" t="s">
        <v>384</v>
      </c>
      <c r="AF43" s="86" t="b">
        <v>0</v>
      </c>
      <c r="AG43" s="86" t="s">
        <v>385</v>
      </c>
      <c r="AH43" s="86"/>
      <c r="AI43" s="92" t="s">
        <v>384</v>
      </c>
      <c r="AJ43" s="86" t="b">
        <v>0</v>
      </c>
      <c r="AK43" s="86">
        <v>8</v>
      </c>
      <c r="AL43" s="92" t="s">
        <v>384</v>
      </c>
      <c r="AM43" s="86" t="s">
        <v>386</v>
      </c>
      <c r="AN43" s="86" t="b">
        <v>0</v>
      </c>
      <c r="AO43" s="92" t="s">
        <v>374</v>
      </c>
      <c r="AP43" s="86" t="s">
        <v>176</v>
      </c>
      <c r="AQ43" s="86">
        <v>0</v>
      </c>
      <c r="AR43" s="86">
        <v>0</v>
      </c>
      <c r="AS43" s="86" t="s">
        <v>390</v>
      </c>
      <c r="AT43" s="86" t="s">
        <v>392</v>
      </c>
      <c r="AU43" s="86" t="s">
        <v>393</v>
      </c>
      <c r="AV43" s="86" t="s">
        <v>394</v>
      </c>
      <c r="AW43" s="86" t="s">
        <v>396</v>
      </c>
      <c r="AX43" s="86" t="s">
        <v>398</v>
      </c>
      <c r="AY43" s="86" t="s">
        <v>400</v>
      </c>
      <c r="AZ43" s="89" t="s">
        <v>401</v>
      </c>
      <c r="BA43">
        <v>7</v>
      </c>
      <c r="BB43" s="85" t="str">
        <f>REPLACE(INDEX(GroupVertices[Group],MATCH(Edges[[#This Row],[Vertex 1]],GroupVertices[Vertex],0)),1,1,"")</f>
        <v>1</v>
      </c>
      <c r="BC43" s="85" t="str">
        <f>REPLACE(INDEX(GroupVertices[Group],MATCH(Edges[[#This Row],[Vertex 2]],GroupVertices[Vertex],0)),1,1,"")</f>
        <v>1</v>
      </c>
      <c r="BD43" s="51">
        <v>2</v>
      </c>
      <c r="BE43" s="52">
        <v>4.878048780487805</v>
      </c>
      <c r="BF43" s="51">
        <v>2</v>
      </c>
      <c r="BG43" s="52">
        <v>4.878048780487805</v>
      </c>
      <c r="BH43" s="51">
        <v>0</v>
      </c>
      <c r="BI43" s="52">
        <v>0</v>
      </c>
      <c r="BJ43" s="51">
        <v>37</v>
      </c>
      <c r="BK43" s="52">
        <v>90.2439024390244</v>
      </c>
      <c r="BL43" s="51">
        <v>41</v>
      </c>
    </row>
    <row r="44" spans="1:64" ht="30">
      <c r="A44" s="84" t="s">
        <v>228</v>
      </c>
      <c r="B44" s="84" t="s">
        <v>228</v>
      </c>
      <c r="C44" s="53" t="s">
        <v>861</v>
      </c>
      <c r="D44" s="54">
        <v>10</v>
      </c>
      <c r="E44" s="65" t="s">
        <v>136</v>
      </c>
      <c r="F44" s="55">
        <v>12</v>
      </c>
      <c r="G44" s="53"/>
      <c r="H44" s="57"/>
      <c r="I44" s="56"/>
      <c r="J44" s="56"/>
      <c r="K44" s="36" t="s">
        <v>65</v>
      </c>
      <c r="L44" s="83">
        <v>44</v>
      </c>
      <c r="M44" s="83"/>
      <c r="N44" s="63"/>
      <c r="O44" s="86" t="s">
        <v>176</v>
      </c>
      <c r="P44" s="88">
        <v>43565.63086805555</v>
      </c>
      <c r="Q44" s="86" t="s">
        <v>246</v>
      </c>
      <c r="R44" s="86"/>
      <c r="S44" s="86"/>
      <c r="T44" s="86" t="s">
        <v>255</v>
      </c>
      <c r="U44" s="89" t="s">
        <v>263</v>
      </c>
      <c r="V44" s="89" t="s">
        <v>263</v>
      </c>
      <c r="W44" s="88">
        <v>43565.63086805555</v>
      </c>
      <c r="X44" s="89" t="s">
        <v>327</v>
      </c>
      <c r="Y44" s="86"/>
      <c r="Z44" s="86"/>
      <c r="AA44" s="92" t="s">
        <v>375</v>
      </c>
      <c r="AB44" s="86"/>
      <c r="AC44" s="86" t="b">
        <v>0</v>
      </c>
      <c r="AD44" s="86">
        <v>19</v>
      </c>
      <c r="AE44" s="92" t="s">
        <v>384</v>
      </c>
      <c r="AF44" s="86" t="b">
        <v>0</v>
      </c>
      <c r="AG44" s="86" t="s">
        <v>385</v>
      </c>
      <c r="AH44" s="86"/>
      <c r="AI44" s="92" t="s">
        <v>384</v>
      </c>
      <c r="AJ44" s="86" t="b">
        <v>0</v>
      </c>
      <c r="AK44" s="86">
        <v>4</v>
      </c>
      <c r="AL44" s="92" t="s">
        <v>384</v>
      </c>
      <c r="AM44" s="86" t="s">
        <v>386</v>
      </c>
      <c r="AN44" s="86" t="b">
        <v>0</v>
      </c>
      <c r="AO44" s="92" t="s">
        <v>375</v>
      </c>
      <c r="AP44" s="86" t="s">
        <v>176</v>
      </c>
      <c r="AQ44" s="86">
        <v>0</v>
      </c>
      <c r="AR44" s="86">
        <v>0</v>
      </c>
      <c r="AS44" s="86"/>
      <c r="AT44" s="86"/>
      <c r="AU44" s="86"/>
      <c r="AV44" s="86"/>
      <c r="AW44" s="86"/>
      <c r="AX44" s="86"/>
      <c r="AY44" s="86"/>
      <c r="AZ44" s="86"/>
      <c r="BA44">
        <v>7</v>
      </c>
      <c r="BB44" s="85" t="str">
        <f>REPLACE(INDEX(GroupVertices[Group],MATCH(Edges[[#This Row],[Vertex 1]],GroupVertices[Vertex],0)),1,1,"")</f>
        <v>1</v>
      </c>
      <c r="BC44" s="85" t="str">
        <f>REPLACE(INDEX(GroupVertices[Group],MATCH(Edges[[#This Row],[Vertex 2]],GroupVertices[Vertex],0)),1,1,"")</f>
        <v>1</v>
      </c>
      <c r="BD44" s="51">
        <v>1</v>
      </c>
      <c r="BE44" s="52">
        <v>2.5</v>
      </c>
      <c r="BF44" s="51">
        <v>0</v>
      </c>
      <c r="BG44" s="52">
        <v>0</v>
      </c>
      <c r="BH44" s="51">
        <v>0</v>
      </c>
      <c r="BI44" s="52">
        <v>0</v>
      </c>
      <c r="BJ44" s="51">
        <v>39</v>
      </c>
      <c r="BK44" s="52">
        <v>97.5</v>
      </c>
      <c r="BL44" s="51">
        <v>40</v>
      </c>
    </row>
    <row r="45" spans="1:64" ht="30">
      <c r="A45" s="84" t="s">
        <v>228</v>
      </c>
      <c r="B45" s="84" t="s">
        <v>228</v>
      </c>
      <c r="C45" s="53" t="s">
        <v>861</v>
      </c>
      <c r="D45" s="54">
        <v>10</v>
      </c>
      <c r="E45" s="65" t="s">
        <v>136</v>
      </c>
      <c r="F45" s="55">
        <v>12</v>
      </c>
      <c r="G45" s="53"/>
      <c r="H45" s="57"/>
      <c r="I45" s="56"/>
      <c r="J45" s="56"/>
      <c r="K45" s="36" t="s">
        <v>65</v>
      </c>
      <c r="L45" s="83">
        <v>45</v>
      </c>
      <c r="M45" s="83"/>
      <c r="N45" s="63"/>
      <c r="O45" s="86" t="s">
        <v>176</v>
      </c>
      <c r="P45" s="88">
        <v>43566.429189814815</v>
      </c>
      <c r="Q45" s="86" t="s">
        <v>247</v>
      </c>
      <c r="R45" s="86"/>
      <c r="S45" s="86"/>
      <c r="T45" s="86" t="s">
        <v>255</v>
      </c>
      <c r="U45" s="89" t="s">
        <v>264</v>
      </c>
      <c r="V45" s="89" t="s">
        <v>264</v>
      </c>
      <c r="W45" s="88">
        <v>43566.429189814815</v>
      </c>
      <c r="X45" s="89" t="s">
        <v>328</v>
      </c>
      <c r="Y45" s="86"/>
      <c r="Z45" s="86"/>
      <c r="AA45" s="92" t="s">
        <v>376</v>
      </c>
      <c r="AB45" s="86"/>
      <c r="AC45" s="86" t="b">
        <v>0</v>
      </c>
      <c r="AD45" s="86">
        <v>33</v>
      </c>
      <c r="AE45" s="92" t="s">
        <v>384</v>
      </c>
      <c r="AF45" s="86" t="b">
        <v>0</v>
      </c>
      <c r="AG45" s="86" t="s">
        <v>385</v>
      </c>
      <c r="AH45" s="86"/>
      <c r="AI45" s="92" t="s">
        <v>384</v>
      </c>
      <c r="AJ45" s="86" t="b">
        <v>0</v>
      </c>
      <c r="AK45" s="86">
        <v>4</v>
      </c>
      <c r="AL45" s="92" t="s">
        <v>384</v>
      </c>
      <c r="AM45" s="86" t="s">
        <v>386</v>
      </c>
      <c r="AN45" s="86" t="b">
        <v>0</v>
      </c>
      <c r="AO45" s="92" t="s">
        <v>376</v>
      </c>
      <c r="AP45" s="86" t="s">
        <v>176</v>
      </c>
      <c r="AQ45" s="86">
        <v>0</v>
      </c>
      <c r="AR45" s="86">
        <v>0</v>
      </c>
      <c r="AS45" s="86" t="s">
        <v>391</v>
      </c>
      <c r="AT45" s="86" t="s">
        <v>392</v>
      </c>
      <c r="AU45" s="86" t="s">
        <v>393</v>
      </c>
      <c r="AV45" s="86" t="s">
        <v>395</v>
      </c>
      <c r="AW45" s="86" t="s">
        <v>397</v>
      </c>
      <c r="AX45" s="86" t="s">
        <v>399</v>
      </c>
      <c r="AY45" s="86" t="s">
        <v>400</v>
      </c>
      <c r="AZ45" s="89" t="s">
        <v>402</v>
      </c>
      <c r="BA45">
        <v>7</v>
      </c>
      <c r="BB45" s="85" t="str">
        <f>REPLACE(INDEX(GroupVertices[Group],MATCH(Edges[[#This Row],[Vertex 1]],GroupVertices[Vertex],0)),1,1,"")</f>
        <v>1</v>
      </c>
      <c r="BC45" s="85" t="str">
        <f>REPLACE(INDEX(GroupVertices[Group],MATCH(Edges[[#This Row],[Vertex 2]],GroupVertices[Vertex],0)),1,1,"")</f>
        <v>1</v>
      </c>
      <c r="BD45" s="51">
        <v>0</v>
      </c>
      <c r="BE45" s="52">
        <v>0</v>
      </c>
      <c r="BF45" s="51">
        <v>2</v>
      </c>
      <c r="BG45" s="52">
        <v>4.651162790697675</v>
      </c>
      <c r="BH45" s="51">
        <v>0</v>
      </c>
      <c r="BI45" s="52">
        <v>0</v>
      </c>
      <c r="BJ45" s="51">
        <v>41</v>
      </c>
      <c r="BK45" s="52">
        <v>95.34883720930233</v>
      </c>
      <c r="BL45" s="51">
        <v>43</v>
      </c>
    </row>
    <row r="46" spans="1:64" ht="30">
      <c r="A46" s="84" t="s">
        <v>228</v>
      </c>
      <c r="B46" s="84" t="s">
        <v>228</v>
      </c>
      <c r="C46" s="53" t="s">
        <v>861</v>
      </c>
      <c r="D46" s="54">
        <v>10</v>
      </c>
      <c r="E46" s="65" t="s">
        <v>136</v>
      </c>
      <c r="F46" s="55">
        <v>12</v>
      </c>
      <c r="G46" s="53"/>
      <c r="H46" s="57"/>
      <c r="I46" s="56"/>
      <c r="J46" s="56"/>
      <c r="K46" s="36" t="s">
        <v>65</v>
      </c>
      <c r="L46" s="83">
        <v>46</v>
      </c>
      <c r="M46" s="83"/>
      <c r="N46" s="63"/>
      <c r="O46" s="86" t="s">
        <v>176</v>
      </c>
      <c r="P46" s="88">
        <v>43566.57703703704</v>
      </c>
      <c r="Q46" s="86" t="s">
        <v>248</v>
      </c>
      <c r="R46" s="86"/>
      <c r="S46" s="86"/>
      <c r="T46" s="86" t="s">
        <v>258</v>
      </c>
      <c r="U46" s="89" t="s">
        <v>265</v>
      </c>
      <c r="V46" s="89" t="s">
        <v>265</v>
      </c>
      <c r="W46" s="88">
        <v>43566.57703703704</v>
      </c>
      <c r="X46" s="89" t="s">
        <v>329</v>
      </c>
      <c r="Y46" s="86"/>
      <c r="Z46" s="86"/>
      <c r="AA46" s="92" t="s">
        <v>377</v>
      </c>
      <c r="AB46" s="86"/>
      <c r="AC46" s="86" t="b">
        <v>0</v>
      </c>
      <c r="AD46" s="86">
        <v>70</v>
      </c>
      <c r="AE46" s="92" t="s">
        <v>384</v>
      </c>
      <c r="AF46" s="86" t="b">
        <v>0</v>
      </c>
      <c r="AG46" s="86" t="s">
        <v>385</v>
      </c>
      <c r="AH46" s="86"/>
      <c r="AI46" s="92" t="s">
        <v>384</v>
      </c>
      <c r="AJ46" s="86" t="b">
        <v>0</v>
      </c>
      <c r="AK46" s="86">
        <v>9</v>
      </c>
      <c r="AL46" s="92" t="s">
        <v>384</v>
      </c>
      <c r="AM46" s="86" t="s">
        <v>386</v>
      </c>
      <c r="AN46" s="86" t="b">
        <v>0</v>
      </c>
      <c r="AO46" s="92" t="s">
        <v>377</v>
      </c>
      <c r="AP46" s="86" t="s">
        <v>176</v>
      </c>
      <c r="AQ46" s="86">
        <v>0</v>
      </c>
      <c r="AR46" s="86">
        <v>0</v>
      </c>
      <c r="AS46" s="86" t="s">
        <v>391</v>
      </c>
      <c r="AT46" s="86" t="s">
        <v>392</v>
      </c>
      <c r="AU46" s="86" t="s">
        <v>393</v>
      </c>
      <c r="AV46" s="86" t="s">
        <v>395</v>
      </c>
      <c r="AW46" s="86" t="s">
        <v>397</v>
      </c>
      <c r="AX46" s="86" t="s">
        <v>399</v>
      </c>
      <c r="AY46" s="86" t="s">
        <v>400</v>
      </c>
      <c r="AZ46" s="89" t="s">
        <v>402</v>
      </c>
      <c r="BA46">
        <v>7</v>
      </c>
      <c r="BB46" s="85" t="str">
        <f>REPLACE(INDEX(GroupVertices[Group],MATCH(Edges[[#This Row],[Vertex 1]],GroupVertices[Vertex],0)),1,1,"")</f>
        <v>1</v>
      </c>
      <c r="BC46" s="85" t="str">
        <f>REPLACE(INDEX(GroupVertices[Group],MATCH(Edges[[#This Row],[Vertex 2]],GroupVertices[Vertex],0)),1,1,"")</f>
        <v>1</v>
      </c>
      <c r="BD46" s="51">
        <v>1</v>
      </c>
      <c r="BE46" s="52">
        <v>2.380952380952381</v>
      </c>
      <c r="BF46" s="51">
        <v>2</v>
      </c>
      <c r="BG46" s="52">
        <v>4.761904761904762</v>
      </c>
      <c r="BH46" s="51">
        <v>0</v>
      </c>
      <c r="BI46" s="52">
        <v>0</v>
      </c>
      <c r="BJ46" s="51">
        <v>39</v>
      </c>
      <c r="BK46" s="52">
        <v>92.85714285714286</v>
      </c>
      <c r="BL46" s="51">
        <v>42</v>
      </c>
    </row>
    <row r="47" spans="1:64" ht="30">
      <c r="A47" s="84" t="s">
        <v>228</v>
      </c>
      <c r="B47" s="84" t="s">
        <v>228</v>
      </c>
      <c r="C47" s="53" t="s">
        <v>861</v>
      </c>
      <c r="D47" s="54">
        <v>10</v>
      </c>
      <c r="E47" s="65" t="s">
        <v>136</v>
      </c>
      <c r="F47" s="55">
        <v>12</v>
      </c>
      <c r="G47" s="53"/>
      <c r="H47" s="57"/>
      <c r="I47" s="56"/>
      <c r="J47" s="56"/>
      <c r="K47" s="36" t="s">
        <v>65</v>
      </c>
      <c r="L47" s="83">
        <v>47</v>
      </c>
      <c r="M47" s="83"/>
      <c r="N47" s="63"/>
      <c r="O47" s="86" t="s">
        <v>176</v>
      </c>
      <c r="P47" s="88">
        <v>43566.64818287037</v>
      </c>
      <c r="Q47" s="86" t="s">
        <v>249</v>
      </c>
      <c r="R47" s="86"/>
      <c r="S47" s="86"/>
      <c r="T47" s="86" t="s">
        <v>259</v>
      </c>
      <c r="U47" s="89" t="s">
        <v>266</v>
      </c>
      <c r="V47" s="89" t="s">
        <v>266</v>
      </c>
      <c r="W47" s="88">
        <v>43566.64818287037</v>
      </c>
      <c r="X47" s="89" t="s">
        <v>330</v>
      </c>
      <c r="Y47" s="86"/>
      <c r="Z47" s="86"/>
      <c r="AA47" s="92" t="s">
        <v>378</v>
      </c>
      <c r="AB47" s="86"/>
      <c r="AC47" s="86" t="b">
        <v>0</v>
      </c>
      <c r="AD47" s="86">
        <v>18</v>
      </c>
      <c r="AE47" s="92" t="s">
        <v>384</v>
      </c>
      <c r="AF47" s="86" t="b">
        <v>0</v>
      </c>
      <c r="AG47" s="86" t="s">
        <v>385</v>
      </c>
      <c r="AH47" s="86"/>
      <c r="AI47" s="92" t="s">
        <v>384</v>
      </c>
      <c r="AJ47" s="86" t="b">
        <v>0</v>
      </c>
      <c r="AK47" s="86">
        <v>3</v>
      </c>
      <c r="AL47" s="92" t="s">
        <v>384</v>
      </c>
      <c r="AM47" s="86" t="s">
        <v>386</v>
      </c>
      <c r="AN47" s="86" t="b">
        <v>0</v>
      </c>
      <c r="AO47" s="92" t="s">
        <v>378</v>
      </c>
      <c r="AP47" s="86" t="s">
        <v>176</v>
      </c>
      <c r="AQ47" s="86">
        <v>0</v>
      </c>
      <c r="AR47" s="86">
        <v>0</v>
      </c>
      <c r="AS47" s="86" t="s">
        <v>391</v>
      </c>
      <c r="AT47" s="86" t="s">
        <v>392</v>
      </c>
      <c r="AU47" s="86" t="s">
        <v>393</v>
      </c>
      <c r="AV47" s="86" t="s">
        <v>395</v>
      </c>
      <c r="AW47" s="86" t="s">
        <v>397</v>
      </c>
      <c r="AX47" s="86" t="s">
        <v>399</v>
      </c>
      <c r="AY47" s="86" t="s">
        <v>400</v>
      </c>
      <c r="AZ47" s="89" t="s">
        <v>402</v>
      </c>
      <c r="BA47">
        <v>7</v>
      </c>
      <c r="BB47" s="85" t="str">
        <f>REPLACE(INDEX(GroupVertices[Group],MATCH(Edges[[#This Row],[Vertex 1]],GroupVertices[Vertex],0)),1,1,"")</f>
        <v>1</v>
      </c>
      <c r="BC47" s="85" t="str">
        <f>REPLACE(INDEX(GroupVertices[Group],MATCH(Edges[[#This Row],[Vertex 2]],GroupVertices[Vertex],0)),1,1,"")</f>
        <v>1</v>
      </c>
      <c r="BD47" s="51">
        <v>0</v>
      </c>
      <c r="BE47" s="52">
        <v>0</v>
      </c>
      <c r="BF47" s="51">
        <v>0</v>
      </c>
      <c r="BG47" s="52">
        <v>0</v>
      </c>
      <c r="BH47" s="51">
        <v>0</v>
      </c>
      <c r="BI47" s="52">
        <v>0</v>
      </c>
      <c r="BJ47" s="51">
        <v>38</v>
      </c>
      <c r="BK47" s="52">
        <v>100</v>
      </c>
      <c r="BL47" s="51">
        <v>38</v>
      </c>
    </row>
    <row r="48" spans="1:64" ht="30">
      <c r="A48" s="84" t="s">
        <v>228</v>
      </c>
      <c r="B48" s="84" t="s">
        <v>228</v>
      </c>
      <c r="C48" s="53" t="s">
        <v>861</v>
      </c>
      <c r="D48" s="54">
        <v>10</v>
      </c>
      <c r="E48" s="65" t="s">
        <v>136</v>
      </c>
      <c r="F48" s="55">
        <v>12</v>
      </c>
      <c r="G48" s="53"/>
      <c r="H48" s="57"/>
      <c r="I48" s="56"/>
      <c r="J48" s="56"/>
      <c r="K48" s="36" t="s">
        <v>65</v>
      </c>
      <c r="L48" s="83">
        <v>48</v>
      </c>
      <c r="M48" s="83"/>
      <c r="N48" s="63"/>
      <c r="O48" s="86" t="s">
        <v>176</v>
      </c>
      <c r="P48" s="88">
        <v>43566.712534722225</v>
      </c>
      <c r="Q48" s="86" t="s">
        <v>250</v>
      </c>
      <c r="R48" s="86"/>
      <c r="S48" s="86"/>
      <c r="T48" s="86" t="s">
        <v>255</v>
      </c>
      <c r="U48" s="89" t="s">
        <v>267</v>
      </c>
      <c r="V48" s="89" t="s">
        <v>267</v>
      </c>
      <c r="W48" s="88">
        <v>43566.712534722225</v>
      </c>
      <c r="X48" s="89" t="s">
        <v>331</v>
      </c>
      <c r="Y48" s="86"/>
      <c r="Z48" s="86"/>
      <c r="AA48" s="92" t="s">
        <v>379</v>
      </c>
      <c r="AB48" s="86"/>
      <c r="AC48" s="86" t="b">
        <v>0</v>
      </c>
      <c r="AD48" s="86">
        <v>24</v>
      </c>
      <c r="AE48" s="92" t="s">
        <v>384</v>
      </c>
      <c r="AF48" s="86" t="b">
        <v>0</v>
      </c>
      <c r="AG48" s="86" t="s">
        <v>385</v>
      </c>
      <c r="AH48" s="86"/>
      <c r="AI48" s="92" t="s">
        <v>384</v>
      </c>
      <c r="AJ48" s="86" t="b">
        <v>0</v>
      </c>
      <c r="AK48" s="86">
        <v>4</v>
      </c>
      <c r="AL48" s="92" t="s">
        <v>384</v>
      </c>
      <c r="AM48" s="86" t="s">
        <v>386</v>
      </c>
      <c r="AN48" s="86" t="b">
        <v>0</v>
      </c>
      <c r="AO48" s="92" t="s">
        <v>379</v>
      </c>
      <c r="AP48" s="86" t="s">
        <v>176</v>
      </c>
      <c r="AQ48" s="86">
        <v>0</v>
      </c>
      <c r="AR48" s="86">
        <v>0</v>
      </c>
      <c r="AS48" s="86" t="s">
        <v>391</v>
      </c>
      <c r="AT48" s="86" t="s">
        <v>392</v>
      </c>
      <c r="AU48" s="86" t="s">
        <v>393</v>
      </c>
      <c r="AV48" s="86" t="s">
        <v>395</v>
      </c>
      <c r="AW48" s="86" t="s">
        <v>397</v>
      </c>
      <c r="AX48" s="86" t="s">
        <v>399</v>
      </c>
      <c r="AY48" s="86" t="s">
        <v>400</v>
      </c>
      <c r="AZ48" s="89" t="s">
        <v>402</v>
      </c>
      <c r="BA48">
        <v>7</v>
      </c>
      <c r="BB48" s="85" t="str">
        <f>REPLACE(INDEX(GroupVertices[Group],MATCH(Edges[[#This Row],[Vertex 1]],GroupVertices[Vertex],0)),1,1,"")</f>
        <v>1</v>
      </c>
      <c r="BC48" s="85" t="str">
        <f>REPLACE(INDEX(GroupVertices[Group],MATCH(Edges[[#This Row],[Vertex 2]],GroupVertices[Vertex],0)),1,1,"")</f>
        <v>1</v>
      </c>
      <c r="BD48" s="51">
        <v>0</v>
      </c>
      <c r="BE48" s="52">
        <v>0</v>
      </c>
      <c r="BF48" s="51">
        <v>1</v>
      </c>
      <c r="BG48" s="52">
        <v>2.4390243902439024</v>
      </c>
      <c r="BH48" s="51">
        <v>0</v>
      </c>
      <c r="BI48" s="52">
        <v>0</v>
      </c>
      <c r="BJ48" s="51">
        <v>40</v>
      </c>
      <c r="BK48" s="52">
        <v>97.5609756097561</v>
      </c>
      <c r="BL48" s="51">
        <v>41</v>
      </c>
    </row>
    <row r="49" spans="1:64" ht="45">
      <c r="A49" s="84" t="s">
        <v>229</v>
      </c>
      <c r="B49" s="84" t="s">
        <v>228</v>
      </c>
      <c r="C49" s="53" t="s">
        <v>859</v>
      </c>
      <c r="D49" s="54">
        <v>3</v>
      </c>
      <c r="E49" s="65" t="s">
        <v>132</v>
      </c>
      <c r="F49" s="55">
        <v>35</v>
      </c>
      <c r="G49" s="53"/>
      <c r="H49" s="57"/>
      <c r="I49" s="56"/>
      <c r="J49" s="56"/>
      <c r="K49" s="36" t="s">
        <v>65</v>
      </c>
      <c r="L49" s="83">
        <v>49</v>
      </c>
      <c r="M49" s="83"/>
      <c r="N49" s="63"/>
      <c r="O49" s="86" t="s">
        <v>235</v>
      </c>
      <c r="P49" s="88">
        <v>43567.55998842593</v>
      </c>
      <c r="Q49" s="86" t="s">
        <v>239</v>
      </c>
      <c r="R49" s="86"/>
      <c r="S49" s="86"/>
      <c r="T49" s="86"/>
      <c r="U49" s="86"/>
      <c r="V49" s="89" t="s">
        <v>284</v>
      </c>
      <c r="W49" s="88">
        <v>43567.55998842593</v>
      </c>
      <c r="X49" s="89" t="s">
        <v>332</v>
      </c>
      <c r="Y49" s="86"/>
      <c r="Z49" s="86"/>
      <c r="AA49" s="92" t="s">
        <v>380</v>
      </c>
      <c r="AB49" s="86"/>
      <c r="AC49" s="86" t="b">
        <v>0</v>
      </c>
      <c r="AD49" s="86">
        <v>0</v>
      </c>
      <c r="AE49" s="92" t="s">
        <v>384</v>
      </c>
      <c r="AF49" s="86" t="b">
        <v>0</v>
      </c>
      <c r="AG49" s="86" t="s">
        <v>385</v>
      </c>
      <c r="AH49" s="86"/>
      <c r="AI49" s="92" t="s">
        <v>384</v>
      </c>
      <c r="AJ49" s="86" t="b">
        <v>0</v>
      </c>
      <c r="AK49" s="86">
        <v>11</v>
      </c>
      <c r="AL49" s="92" t="s">
        <v>377</v>
      </c>
      <c r="AM49" s="86" t="s">
        <v>386</v>
      </c>
      <c r="AN49" s="86" t="b">
        <v>0</v>
      </c>
      <c r="AO49" s="92" t="s">
        <v>377</v>
      </c>
      <c r="AP49" s="86" t="s">
        <v>176</v>
      </c>
      <c r="AQ49" s="86">
        <v>0</v>
      </c>
      <c r="AR49" s="86">
        <v>0</v>
      </c>
      <c r="AS49" s="86"/>
      <c r="AT49" s="86"/>
      <c r="AU49" s="86"/>
      <c r="AV49" s="86"/>
      <c r="AW49" s="86"/>
      <c r="AX49" s="86"/>
      <c r="AY49" s="86"/>
      <c r="AZ49" s="86"/>
      <c r="BA49">
        <v>1</v>
      </c>
      <c r="BB49" s="85" t="str">
        <f>REPLACE(INDEX(GroupVertices[Group],MATCH(Edges[[#This Row],[Vertex 1]],GroupVertices[Vertex],0)),1,1,"")</f>
        <v>1</v>
      </c>
      <c r="BC49" s="85" t="str">
        <f>REPLACE(INDEX(GroupVertices[Group],MATCH(Edges[[#This Row],[Vertex 2]],GroupVertices[Vertex],0)),1,1,"")</f>
        <v>1</v>
      </c>
      <c r="BD49" s="51">
        <v>0</v>
      </c>
      <c r="BE49" s="52">
        <v>0</v>
      </c>
      <c r="BF49" s="51">
        <v>1</v>
      </c>
      <c r="BG49" s="52">
        <v>4.166666666666667</v>
      </c>
      <c r="BH49" s="51">
        <v>0</v>
      </c>
      <c r="BI49" s="52">
        <v>0</v>
      </c>
      <c r="BJ49" s="51">
        <v>23</v>
      </c>
      <c r="BK49" s="52">
        <v>95.83333333333333</v>
      </c>
      <c r="BL49" s="51">
        <v>24</v>
      </c>
    </row>
    <row r="50" spans="1:64" ht="45">
      <c r="A50" s="84" t="s">
        <v>230</v>
      </c>
      <c r="B50" s="84" t="s">
        <v>233</v>
      </c>
      <c r="C50" s="53" t="s">
        <v>859</v>
      </c>
      <c r="D50" s="54">
        <v>3</v>
      </c>
      <c r="E50" s="65" t="s">
        <v>132</v>
      </c>
      <c r="F50" s="55">
        <v>35</v>
      </c>
      <c r="G50" s="53"/>
      <c r="H50" s="57"/>
      <c r="I50" s="56"/>
      <c r="J50" s="56"/>
      <c r="K50" s="36" t="s">
        <v>65</v>
      </c>
      <c r="L50" s="83">
        <v>50</v>
      </c>
      <c r="M50" s="83"/>
      <c r="N50" s="63"/>
      <c r="O50" s="86" t="s">
        <v>235</v>
      </c>
      <c r="P50" s="88">
        <v>43567.69179398148</v>
      </c>
      <c r="Q50" s="86" t="s">
        <v>243</v>
      </c>
      <c r="R50" s="86"/>
      <c r="S50" s="86"/>
      <c r="T50" s="86" t="s">
        <v>256</v>
      </c>
      <c r="U50" s="86"/>
      <c r="V50" s="89" t="s">
        <v>285</v>
      </c>
      <c r="W50" s="88">
        <v>43567.69179398148</v>
      </c>
      <c r="X50" s="89" t="s">
        <v>333</v>
      </c>
      <c r="Y50" s="86"/>
      <c r="Z50" s="86"/>
      <c r="AA50" s="92" t="s">
        <v>381</v>
      </c>
      <c r="AB50" s="86"/>
      <c r="AC50" s="86" t="b">
        <v>0</v>
      </c>
      <c r="AD50" s="86">
        <v>0</v>
      </c>
      <c r="AE50" s="92" t="s">
        <v>384</v>
      </c>
      <c r="AF50" s="86" t="b">
        <v>1</v>
      </c>
      <c r="AG50" s="86" t="s">
        <v>385</v>
      </c>
      <c r="AH50" s="86"/>
      <c r="AI50" s="92" t="s">
        <v>379</v>
      </c>
      <c r="AJ50" s="86" t="b">
        <v>0</v>
      </c>
      <c r="AK50" s="86">
        <v>4</v>
      </c>
      <c r="AL50" s="92" t="s">
        <v>382</v>
      </c>
      <c r="AM50" s="86" t="s">
        <v>386</v>
      </c>
      <c r="AN50" s="86" t="b">
        <v>0</v>
      </c>
      <c r="AO50" s="92" t="s">
        <v>382</v>
      </c>
      <c r="AP50" s="86" t="s">
        <v>176</v>
      </c>
      <c r="AQ50" s="86">
        <v>0</v>
      </c>
      <c r="AR50" s="86">
        <v>0</v>
      </c>
      <c r="AS50" s="86"/>
      <c r="AT50" s="86"/>
      <c r="AU50" s="86"/>
      <c r="AV50" s="86"/>
      <c r="AW50" s="86"/>
      <c r="AX50" s="86"/>
      <c r="AY50" s="86"/>
      <c r="AZ50" s="86"/>
      <c r="BA50">
        <v>1</v>
      </c>
      <c r="BB50" s="85" t="str">
        <f>REPLACE(INDEX(GroupVertices[Group],MATCH(Edges[[#This Row],[Vertex 1]],GroupVertices[Vertex],0)),1,1,"")</f>
        <v>2</v>
      </c>
      <c r="BC50" s="85" t="str">
        <f>REPLACE(INDEX(GroupVertices[Group],MATCH(Edges[[#This Row],[Vertex 2]],GroupVertices[Vertex],0)),1,1,"")</f>
        <v>2</v>
      </c>
      <c r="BD50" s="51"/>
      <c r="BE50" s="52"/>
      <c r="BF50" s="51"/>
      <c r="BG50" s="52"/>
      <c r="BH50" s="51"/>
      <c r="BI50" s="52"/>
      <c r="BJ50" s="51"/>
      <c r="BK50" s="52"/>
      <c r="BL50" s="51"/>
    </row>
    <row r="51" spans="1:64" ht="45">
      <c r="A51" s="84" t="s">
        <v>230</v>
      </c>
      <c r="B51" s="84" t="s">
        <v>234</v>
      </c>
      <c r="C51" s="53" t="s">
        <v>859</v>
      </c>
      <c r="D51" s="54">
        <v>3</v>
      </c>
      <c r="E51" s="65" t="s">
        <v>132</v>
      </c>
      <c r="F51" s="55">
        <v>35</v>
      </c>
      <c r="G51" s="53"/>
      <c r="H51" s="57"/>
      <c r="I51" s="56"/>
      <c r="J51" s="56"/>
      <c r="K51" s="36" t="s">
        <v>65</v>
      </c>
      <c r="L51" s="83">
        <v>51</v>
      </c>
      <c r="M51" s="83"/>
      <c r="N51" s="63"/>
      <c r="O51" s="86" t="s">
        <v>235</v>
      </c>
      <c r="P51" s="88">
        <v>43567.69179398148</v>
      </c>
      <c r="Q51" s="86" t="s">
        <v>243</v>
      </c>
      <c r="R51" s="86"/>
      <c r="S51" s="86"/>
      <c r="T51" s="86" t="s">
        <v>256</v>
      </c>
      <c r="U51" s="86"/>
      <c r="V51" s="89" t="s">
        <v>285</v>
      </c>
      <c r="W51" s="88">
        <v>43567.69179398148</v>
      </c>
      <c r="X51" s="89" t="s">
        <v>333</v>
      </c>
      <c r="Y51" s="86"/>
      <c r="Z51" s="86"/>
      <c r="AA51" s="92" t="s">
        <v>381</v>
      </c>
      <c r="AB51" s="86"/>
      <c r="AC51" s="86" t="b">
        <v>0</v>
      </c>
      <c r="AD51" s="86">
        <v>0</v>
      </c>
      <c r="AE51" s="92" t="s">
        <v>384</v>
      </c>
      <c r="AF51" s="86" t="b">
        <v>1</v>
      </c>
      <c r="AG51" s="86" t="s">
        <v>385</v>
      </c>
      <c r="AH51" s="86"/>
      <c r="AI51" s="92" t="s">
        <v>379</v>
      </c>
      <c r="AJ51" s="86" t="b">
        <v>0</v>
      </c>
      <c r="AK51" s="86">
        <v>4</v>
      </c>
      <c r="AL51" s="92" t="s">
        <v>382</v>
      </c>
      <c r="AM51" s="86" t="s">
        <v>386</v>
      </c>
      <c r="AN51" s="86" t="b">
        <v>0</v>
      </c>
      <c r="AO51" s="92" t="s">
        <v>382</v>
      </c>
      <c r="AP51" s="86" t="s">
        <v>176</v>
      </c>
      <c r="AQ51" s="86">
        <v>0</v>
      </c>
      <c r="AR51" s="86">
        <v>0</v>
      </c>
      <c r="AS51" s="86"/>
      <c r="AT51" s="86"/>
      <c r="AU51" s="86"/>
      <c r="AV51" s="86"/>
      <c r="AW51" s="86"/>
      <c r="AX51" s="86"/>
      <c r="AY51" s="86"/>
      <c r="AZ51" s="86"/>
      <c r="BA51">
        <v>1</v>
      </c>
      <c r="BB51" s="85" t="str">
        <f>REPLACE(INDEX(GroupVertices[Group],MATCH(Edges[[#This Row],[Vertex 1]],GroupVertices[Vertex],0)),1,1,"")</f>
        <v>2</v>
      </c>
      <c r="BC51" s="85" t="str">
        <f>REPLACE(INDEX(GroupVertices[Group],MATCH(Edges[[#This Row],[Vertex 2]],GroupVertices[Vertex],0)),1,1,"")</f>
        <v>2</v>
      </c>
      <c r="BD51" s="51"/>
      <c r="BE51" s="52"/>
      <c r="BF51" s="51"/>
      <c r="BG51" s="52"/>
      <c r="BH51" s="51"/>
      <c r="BI51" s="52"/>
      <c r="BJ51" s="51"/>
      <c r="BK51" s="52"/>
      <c r="BL51" s="51"/>
    </row>
    <row r="52" spans="1:64" ht="45">
      <c r="A52" s="84" t="s">
        <v>230</v>
      </c>
      <c r="B52" s="84" t="s">
        <v>231</v>
      </c>
      <c r="C52" s="53" t="s">
        <v>859</v>
      </c>
      <c r="D52" s="54">
        <v>3</v>
      </c>
      <c r="E52" s="65" t="s">
        <v>132</v>
      </c>
      <c r="F52" s="55">
        <v>35</v>
      </c>
      <c r="G52" s="53"/>
      <c r="H52" s="57"/>
      <c r="I52" s="56"/>
      <c r="J52" s="56"/>
      <c r="K52" s="36" t="s">
        <v>65</v>
      </c>
      <c r="L52" s="83">
        <v>52</v>
      </c>
      <c r="M52" s="83"/>
      <c r="N52" s="63"/>
      <c r="O52" s="86" t="s">
        <v>235</v>
      </c>
      <c r="P52" s="88">
        <v>43567.69179398148</v>
      </c>
      <c r="Q52" s="86" t="s">
        <v>243</v>
      </c>
      <c r="R52" s="86"/>
      <c r="S52" s="86"/>
      <c r="T52" s="86" t="s">
        <v>256</v>
      </c>
      <c r="U52" s="86"/>
      <c r="V52" s="89" t="s">
        <v>285</v>
      </c>
      <c r="W52" s="88">
        <v>43567.69179398148</v>
      </c>
      <c r="X52" s="89" t="s">
        <v>333</v>
      </c>
      <c r="Y52" s="86"/>
      <c r="Z52" s="86"/>
      <c r="AA52" s="92" t="s">
        <v>381</v>
      </c>
      <c r="AB52" s="86"/>
      <c r="AC52" s="86" t="b">
        <v>0</v>
      </c>
      <c r="AD52" s="86">
        <v>0</v>
      </c>
      <c r="AE52" s="92" t="s">
        <v>384</v>
      </c>
      <c r="AF52" s="86" t="b">
        <v>1</v>
      </c>
      <c r="AG52" s="86" t="s">
        <v>385</v>
      </c>
      <c r="AH52" s="86"/>
      <c r="AI52" s="92" t="s">
        <v>379</v>
      </c>
      <c r="AJ52" s="86" t="b">
        <v>0</v>
      </c>
      <c r="AK52" s="86">
        <v>4</v>
      </c>
      <c r="AL52" s="92" t="s">
        <v>382</v>
      </c>
      <c r="AM52" s="86" t="s">
        <v>386</v>
      </c>
      <c r="AN52" s="86" t="b">
        <v>0</v>
      </c>
      <c r="AO52" s="92" t="s">
        <v>382</v>
      </c>
      <c r="AP52" s="86" t="s">
        <v>176</v>
      </c>
      <c r="AQ52" s="86">
        <v>0</v>
      </c>
      <c r="AR52" s="86">
        <v>0</v>
      </c>
      <c r="AS52" s="86"/>
      <c r="AT52" s="86"/>
      <c r="AU52" s="86"/>
      <c r="AV52" s="86"/>
      <c r="AW52" s="86"/>
      <c r="AX52" s="86"/>
      <c r="AY52" s="86"/>
      <c r="AZ52" s="86"/>
      <c r="BA52">
        <v>1</v>
      </c>
      <c r="BB52" s="85" t="str">
        <f>REPLACE(INDEX(GroupVertices[Group],MATCH(Edges[[#This Row],[Vertex 1]],GroupVertices[Vertex],0)),1,1,"")</f>
        <v>2</v>
      </c>
      <c r="BC52" s="85" t="str">
        <f>REPLACE(INDEX(GroupVertices[Group],MATCH(Edges[[#This Row],[Vertex 2]],GroupVertices[Vertex],0)),1,1,"")</f>
        <v>2</v>
      </c>
      <c r="BD52" s="51">
        <v>2</v>
      </c>
      <c r="BE52" s="52">
        <v>11.764705882352942</v>
      </c>
      <c r="BF52" s="51">
        <v>0</v>
      </c>
      <c r="BG52" s="52">
        <v>0</v>
      </c>
      <c r="BH52" s="51">
        <v>0</v>
      </c>
      <c r="BI52" s="52">
        <v>0</v>
      </c>
      <c r="BJ52" s="51">
        <v>15</v>
      </c>
      <c r="BK52" s="52">
        <v>88.23529411764706</v>
      </c>
      <c r="BL52" s="51">
        <v>17</v>
      </c>
    </row>
    <row r="53" spans="1:64" ht="45">
      <c r="A53" s="84" t="s">
        <v>231</v>
      </c>
      <c r="B53" s="84" t="s">
        <v>233</v>
      </c>
      <c r="C53" s="53" t="s">
        <v>859</v>
      </c>
      <c r="D53" s="54">
        <v>3</v>
      </c>
      <c r="E53" s="65" t="s">
        <v>132</v>
      </c>
      <c r="F53" s="55">
        <v>35</v>
      </c>
      <c r="G53" s="53"/>
      <c r="H53" s="57"/>
      <c r="I53" s="56"/>
      <c r="J53" s="56"/>
      <c r="K53" s="36" t="s">
        <v>65</v>
      </c>
      <c r="L53" s="83">
        <v>53</v>
      </c>
      <c r="M53" s="83"/>
      <c r="N53" s="63"/>
      <c r="O53" s="86" t="s">
        <v>235</v>
      </c>
      <c r="P53" s="88">
        <v>43567.100277777776</v>
      </c>
      <c r="Q53" s="86" t="s">
        <v>251</v>
      </c>
      <c r="R53" s="89" t="s">
        <v>252</v>
      </c>
      <c r="S53" s="86" t="s">
        <v>253</v>
      </c>
      <c r="T53" s="86" t="s">
        <v>260</v>
      </c>
      <c r="U53" s="86"/>
      <c r="V53" s="89" t="s">
        <v>286</v>
      </c>
      <c r="W53" s="88">
        <v>43567.100277777776</v>
      </c>
      <c r="X53" s="89" t="s">
        <v>334</v>
      </c>
      <c r="Y53" s="86"/>
      <c r="Z53" s="86"/>
      <c r="AA53" s="92" t="s">
        <v>382</v>
      </c>
      <c r="AB53" s="86"/>
      <c r="AC53" s="86" t="b">
        <v>0</v>
      </c>
      <c r="AD53" s="86">
        <v>2</v>
      </c>
      <c r="AE53" s="92" t="s">
        <v>384</v>
      </c>
      <c r="AF53" s="86" t="b">
        <v>1</v>
      </c>
      <c r="AG53" s="86" t="s">
        <v>385</v>
      </c>
      <c r="AH53" s="86"/>
      <c r="AI53" s="92" t="s">
        <v>379</v>
      </c>
      <c r="AJ53" s="86" t="b">
        <v>0</v>
      </c>
      <c r="AK53" s="86">
        <v>2</v>
      </c>
      <c r="AL53" s="92" t="s">
        <v>384</v>
      </c>
      <c r="AM53" s="86" t="s">
        <v>389</v>
      </c>
      <c r="AN53" s="86" t="b">
        <v>0</v>
      </c>
      <c r="AO53" s="92" t="s">
        <v>382</v>
      </c>
      <c r="AP53" s="86" t="s">
        <v>176</v>
      </c>
      <c r="AQ53" s="86">
        <v>0</v>
      </c>
      <c r="AR53" s="86">
        <v>0</v>
      </c>
      <c r="AS53" s="86"/>
      <c r="AT53" s="86"/>
      <c r="AU53" s="86"/>
      <c r="AV53" s="86"/>
      <c r="AW53" s="86"/>
      <c r="AX53" s="86"/>
      <c r="AY53" s="86"/>
      <c r="AZ53" s="86"/>
      <c r="BA53">
        <v>1</v>
      </c>
      <c r="BB53" s="85" t="str">
        <f>REPLACE(INDEX(GroupVertices[Group],MATCH(Edges[[#This Row],[Vertex 1]],GroupVertices[Vertex],0)),1,1,"")</f>
        <v>2</v>
      </c>
      <c r="BC53" s="85" t="str">
        <f>REPLACE(INDEX(GroupVertices[Group],MATCH(Edges[[#This Row],[Vertex 2]],GroupVertices[Vertex],0)),1,1,"")</f>
        <v>2</v>
      </c>
      <c r="BD53" s="51"/>
      <c r="BE53" s="52"/>
      <c r="BF53" s="51"/>
      <c r="BG53" s="52"/>
      <c r="BH53" s="51"/>
      <c r="BI53" s="52"/>
      <c r="BJ53" s="51"/>
      <c r="BK53" s="52"/>
      <c r="BL53" s="51"/>
    </row>
    <row r="54" spans="1:64" ht="45">
      <c r="A54" s="84" t="s">
        <v>232</v>
      </c>
      <c r="B54" s="84" t="s">
        <v>233</v>
      </c>
      <c r="C54" s="53" t="s">
        <v>859</v>
      </c>
      <c r="D54" s="54">
        <v>3</v>
      </c>
      <c r="E54" s="65" t="s">
        <v>132</v>
      </c>
      <c r="F54" s="55">
        <v>35</v>
      </c>
      <c r="G54" s="53"/>
      <c r="H54" s="57"/>
      <c r="I54" s="56"/>
      <c r="J54" s="56"/>
      <c r="K54" s="36" t="s">
        <v>65</v>
      </c>
      <c r="L54" s="83">
        <v>54</v>
      </c>
      <c r="M54" s="83"/>
      <c r="N54" s="63"/>
      <c r="O54" s="86" t="s">
        <v>235</v>
      </c>
      <c r="P54" s="88">
        <v>43568.07560185185</v>
      </c>
      <c r="Q54" s="86" t="s">
        <v>243</v>
      </c>
      <c r="R54" s="86"/>
      <c r="S54" s="86"/>
      <c r="T54" s="86" t="s">
        <v>256</v>
      </c>
      <c r="U54" s="86"/>
      <c r="V54" s="89" t="s">
        <v>287</v>
      </c>
      <c r="W54" s="88">
        <v>43568.07560185185</v>
      </c>
      <c r="X54" s="89" t="s">
        <v>335</v>
      </c>
      <c r="Y54" s="86"/>
      <c r="Z54" s="86"/>
      <c r="AA54" s="92" t="s">
        <v>383</v>
      </c>
      <c r="AB54" s="86"/>
      <c r="AC54" s="86" t="b">
        <v>0</v>
      </c>
      <c r="AD54" s="86">
        <v>0</v>
      </c>
      <c r="AE54" s="92" t="s">
        <v>384</v>
      </c>
      <c r="AF54" s="86" t="b">
        <v>1</v>
      </c>
      <c r="AG54" s="86" t="s">
        <v>385</v>
      </c>
      <c r="AH54" s="86"/>
      <c r="AI54" s="92" t="s">
        <v>379</v>
      </c>
      <c r="AJ54" s="86" t="b">
        <v>0</v>
      </c>
      <c r="AK54" s="86">
        <v>4</v>
      </c>
      <c r="AL54" s="92" t="s">
        <v>382</v>
      </c>
      <c r="AM54" s="86" t="s">
        <v>389</v>
      </c>
      <c r="AN54" s="86" t="b">
        <v>0</v>
      </c>
      <c r="AO54" s="92" t="s">
        <v>382</v>
      </c>
      <c r="AP54" s="86" t="s">
        <v>176</v>
      </c>
      <c r="AQ54" s="86">
        <v>0</v>
      </c>
      <c r="AR54" s="86">
        <v>0</v>
      </c>
      <c r="AS54" s="86"/>
      <c r="AT54" s="86"/>
      <c r="AU54" s="86"/>
      <c r="AV54" s="86"/>
      <c r="AW54" s="86"/>
      <c r="AX54" s="86"/>
      <c r="AY54" s="86"/>
      <c r="AZ54" s="86"/>
      <c r="BA54">
        <v>1</v>
      </c>
      <c r="BB54" s="85" t="str">
        <f>REPLACE(INDEX(GroupVertices[Group],MATCH(Edges[[#This Row],[Vertex 1]],GroupVertices[Vertex],0)),1,1,"")</f>
        <v>2</v>
      </c>
      <c r="BC54" s="85" t="str">
        <f>REPLACE(INDEX(GroupVertices[Group],MATCH(Edges[[#This Row],[Vertex 2]],GroupVertices[Vertex],0)),1,1,"")</f>
        <v>2</v>
      </c>
      <c r="BD54" s="51"/>
      <c r="BE54" s="52"/>
      <c r="BF54" s="51"/>
      <c r="BG54" s="52"/>
      <c r="BH54" s="51"/>
      <c r="BI54" s="52"/>
      <c r="BJ54" s="51"/>
      <c r="BK54" s="52"/>
      <c r="BL54" s="51"/>
    </row>
    <row r="55" spans="1:64" ht="45">
      <c r="A55" s="84" t="s">
        <v>231</v>
      </c>
      <c r="B55" s="84" t="s">
        <v>234</v>
      </c>
      <c r="C55" s="53" t="s">
        <v>859</v>
      </c>
      <c r="D55" s="54">
        <v>3</v>
      </c>
      <c r="E55" s="65" t="s">
        <v>132</v>
      </c>
      <c r="F55" s="55">
        <v>35</v>
      </c>
      <c r="G55" s="53"/>
      <c r="H55" s="57"/>
      <c r="I55" s="56"/>
      <c r="J55" s="56"/>
      <c r="K55" s="36" t="s">
        <v>65</v>
      </c>
      <c r="L55" s="83">
        <v>55</v>
      </c>
      <c r="M55" s="83"/>
      <c r="N55" s="63"/>
      <c r="O55" s="86" t="s">
        <v>235</v>
      </c>
      <c r="P55" s="88">
        <v>43567.100277777776</v>
      </c>
      <c r="Q55" s="86" t="s">
        <v>251</v>
      </c>
      <c r="R55" s="89" t="s">
        <v>252</v>
      </c>
      <c r="S55" s="86" t="s">
        <v>253</v>
      </c>
      <c r="T55" s="86" t="s">
        <v>260</v>
      </c>
      <c r="U55" s="86"/>
      <c r="V55" s="89" t="s">
        <v>286</v>
      </c>
      <c r="W55" s="88">
        <v>43567.100277777776</v>
      </c>
      <c r="X55" s="89" t="s">
        <v>334</v>
      </c>
      <c r="Y55" s="86"/>
      <c r="Z55" s="86"/>
      <c r="AA55" s="92" t="s">
        <v>382</v>
      </c>
      <c r="AB55" s="86"/>
      <c r="AC55" s="86" t="b">
        <v>0</v>
      </c>
      <c r="AD55" s="86">
        <v>2</v>
      </c>
      <c r="AE55" s="92" t="s">
        <v>384</v>
      </c>
      <c r="AF55" s="86" t="b">
        <v>1</v>
      </c>
      <c r="AG55" s="86" t="s">
        <v>385</v>
      </c>
      <c r="AH55" s="86"/>
      <c r="AI55" s="92" t="s">
        <v>379</v>
      </c>
      <c r="AJ55" s="86" t="b">
        <v>0</v>
      </c>
      <c r="AK55" s="86">
        <v>2</v>
      </c>
      <c r="AL55" s="92" t="s">
        <v>384</v>
      </c>
      <c r="AM55" s="86" t="s">
        <v>389</v>
      </c>
      <c r="AN55" s="86" t="b">
        <v>0</v>
      </c>
      <c r="AO55" s="92" t="s">
        <v>382</v>
      </c>
      <c r="AP55" s="86" t="s">
        <v>176</v>
      </c>
      <c r="AQ55" s="86">
        <v>0</v>
      </c>
      <c r="AR55" s="86">
        <v>0</v>
      </c>
      <c r="AS55" s="86"/>
      <c r="AT55" s="86"/>
      <c r="AU55" s="86"/>
      <c r="AV55" s="86"/>
      <c r="AW55" s="86"/>
      <c r="AX55" s="86"/>
      <c r="AY55" s="86"/>
      <c r="AZ55" s="86"/>
      <c r="BA55">
        <v>1</v>
      </c>
      <c r="BB55" s="85" t="str">
        <f>REPLACE(INDEX(GroupVertices[Group],MATCH(Edges[[#This Row],[Vertex 1]],GroupVertices[Vertex],0)),1,1,"")</f>
        <v>2</v>
      </c>
      <c r="BC55" s="85" t="str">
        <f>REPLACE(INDEX(GroupVertices[Group],MATCH(Edges[[#This Row],[Vertex 2]],GroupVertices[Vertex],0)),1,1,"")</f>
        <v>2</v>
      </c>
      <c r="BD55" s="51">
        <v>2</v>
      </c>
      <c r="BE55" s="52">
        <v>11.764705882352942</v>
      </c>
      <c r="BF55" s="51">
        <v>0</v>
      </c>
      <c r="BG55" s="52">
        <v>0</v>
      </c>
      <c r="BH55" s="51">
        <v>0</v>
      </c>
      <c r="BI55" s="52">
        <v>0</v>
      </c>
      <c r="BJ55" s="51">
        <v>15</v>
      </c>
      <c r="BK55" s="52">
        <v>88.23529411764706</v>
      </c>
      <c r="BL55" s="51">
        <v>17</v>
      </c>
    </row>
    <row r="56" spans="1:64" ht="45">
      <c r="A56" s="84" t="s">
        <v>232</v>
      </c>
      <c r="B56" s="84" t="s">
        <v>234</v>
      </c>
      <c r="C56" s="53" t="s">
        <v>859</v>
      </c>
      <c r="D56" s="54">
        <v>3</v>
      </c>
      <c r="E56" s="65" t="s">
        <v>132</v>
      </c>
      <c r="F56" s="55">
        <v>35</v>
      </c>
      <c r="G56" s="53"/>
      <c r="H56" s="57"/>
      <c r="I56" s="56"/>
      <c r="J56" s="56"/>
      <c r="K56" s="36" t="s">
        <v>65</v>
      </c>
      <c r="L56" s="83">
        <v>56</v>
      </c>
      <c r="M56" s="83"/>
      <c r="N56" s="63"/>
      <c r="O56" s="86" t="s">
        <v>235</v>
      </c>
      <c r="P56" s="88">
        <v>43568.07560185185</v>
      </c>
      <c r="Q56" s="86" t="s">
        <v>243</v>
      </c>
      <c r="R56" s="86"/>
      <c r="S56" s="86"/>
      <c r="T56" s="86" t="s">
        <v>256</v>
      </c>
      <c r="U56" s="86"/>
      <c r="V56" s="89" t="s">
        <v>287</v>
      </c>
      <c r="W56" s="88">
        <v>43568.07560185185</v>
      </c>
      <c r="X56" s="89" t="s">
        <v>335</v>
      </c>
      <c r="Y56" s="86"/>
      <c r="Z56" s="86"/>
      <c r="AA56" s="92" t="s">
        <v>383</v>
      </c>
      <c r="AB56" s="86"/>
      <c r="AC56" s="86" t="b">
        <v>0</v>
      </c>
      <c r="AD56" s="86">
        <v>0</v>
      </c>
      <c r="AE56" s="92" t="s">
        <v>384</v>
      </c>
      <c r="AF56" s="86" t="b">
        <v>1</v>
      </c>
      <c r="AG56" s="86" t="s">
        <v>385</v>
      </c>
      <c r="AH56" s="86"/>
      <c r="AI56" s="92" t="s">
        <v>379</v>
      </c>
      <c r="AJ56" s="86" t="b">
        <v>0</v>
      </c>
      <c r="AK56" s="86">
        <v>4</v>
      </c>
      <c r="AL56" s="92" t="s">
        <v>382</v>
      </c>
      <c r="AM56" s="86" t="s">
        <v>389</v>
      </c>
      <c r="AN56" s="86" t="b">
        <v>0</v>
      </c>
      <c r="AO56" s="92" t="s">
        <v>382</v>
      </c>
      <c r="AP56" s="86" t="s">
        <v>176</v>
      </c>
      <c r="AQ56" s="86">
        <v>0</v>
      </c>
      <c r="AR56" s="86">
        <v>0</v>
      </c>
      <c r="AS56" s="86"/>
      <c r="AT56" s="86"/>
      <c r="AU56" s="86"/>
      <c r="AV56" s="86"/>
      <c r="AW56" s="86"/>
      <c r="AX56" s="86"/>
      <c r="AY56" s="86"/>
      <c r="AZ56" s="86"/>
      <c r="BA56">
        <v>1</v>
      </c>
      <c r="BB56" s="85" t="str">
        <f>REPLACE(INDEX(GroupVertices[Group],MATCH(Edges[[#This Row],[Vertex 1]],GroupVertices[Vertex],0)),1,1,"")</f>
        <v>2</v>
      </c>
      <c r="BC56" s="85" t="str">
        <f>REPLACE(INDEX(GroupVertices[Group],MATCH(Edges[[#This Row],[Vertex 2]],GroupVertices[Vertex],0)),1,1,"")</f>
        <v>2</v>
      </c>
      <c r="BD56" s="51"/>
      <c r="BE56" s="52"/>
      <c r="BF56" s="51"/>
      <c r="BG56" s="52"/>
      <c r="BH56" s="51"/>
      <c r="BI56" s="52"/>
      <c r="BJ56" s="51"/>
      <c r="BK56" s="52"/>
      <c r="BL56" s="51"/>
    </row>
    <row r="57" spans="1:64" ht="45">
      <c r="A57" s="84" t="s">
        <v>232</v>
      </c>
      <c r="B57" s="84" t="s">
        <v>231</v>
      </c>
      <c r="C57" s="53" t="s">
        <v>859</v>
      </c>
      <c r="D57" s="54">
        <v>3</v>
      </c>
      <c r="E57" s="65" t="s">
        <v>132</v>
      </c>
      <c r="F57" s="55">
        <v>35</v>
      </c>
      <c r="G57" s="53"/>
      <c r="H57" s="57"/>
      <c r="I57" s="56"/>
      <c r="J57" s="56"/>
      <c r="K57" s="36" t="s">
        <v>65</v>
      </c>
      <c r="L57" s="83">
        <v>57</v>
      </c>
      <c r="M57" s="83"/>
      <c r="N57" s="63"/>
      <c r="O57" s="86" t="s">
        <v>235</v>
      </c>
      <c r="P57" s="88">
        <v>43568.07560185185</v>
      </c>
      <c r="Q57" s="86" t="s">
        <v>243</v>
      </c>
      <c r="R57" s="86"/>
      <c r="S57" s="86"/>
      <c r="T57" s="86" t="s">
        <v>256</v>
      </c>
      <c r="U57" s="86"/>
      <c r="V57" s="89" t="s">
        <v>287</v>
      </c>
      <c r="W57" s="88">
        <v>43568.07560185185</v>
      </c>
      <c r="X57" s="89" t="s">
        <v>335</v>
      </c>
      <c r="Y57" s="86"/>
      <c r="Z57" s="86"/>
      <c r="AA57" s="92" t="s">
        <v>383</v>
      </c>
      <c r="AB57" s="86"/>
      <c r="AC57" s="86" t="b">
        <v>0</v>
      </c>
      <c r="AD57" s="86">
        <v>0</v>
      </c>
      <c r="AE57" s="92" t="s">
        <v>384</v>
      </c>
      <c r="AF57" s="86" t="b">
        <v>1</v>
      </c>
      <c r="AG57" s="86" t="s">
        <v>385</v>
      </c>
      <c r="AH57" s="86"/>
      <c r="AI57" s="92" t="s">
        <v>379</v>
      </c>
      <c r="AJ57" s="86" t="b">
        <v>0</v>
      </c>
      <c r="AK57" s="86">
        <v>4</v>
      </c>
      <c r="AL57" s="92" t="s">
        <v>382</v>
      </c>
      <c r="AM57" s="86" t="s">
        <v>389</v>
      </c>
      <c r="AN57" s="86" t="b">
        <v>0</v>
      </c>
      <c r="AO57" s="92" t="s">
        <v>382</v>
      </c>
      <c r="AP57" s="86" t="s">
        <v>176</v>
      </c>
      <c r="AQ57" s="86">
        <v>0</v>
      </c>
      <c r="AR57" s="86">
        <v>0</v>
      </c>
      <c r="AS57" s="86"/>
      <c r="AT57" s="86"/>
      <c r="AU57" s="86"/>
      <c r="AV57" s="86"/>
      <c r="AW57" s="86"/>
      <c r="AX57" s="86"/>
      <c r="AY57" s="86"/>
      <c r="AZ57" s="86"/>
      <c r="BA57">
        <v>1</v>
      </c>
      <c r="BB57" s="85" t="str">
        <f>REPLACE(INDEX(GroupVertices[Group],MATCH(Edges[[#This Row],[Vertex 1]],GroupVertices[Vertex],0)),1,1,"")</f>
        <v>2</v>
      </c>
      <c r="BC57" s="85" t="str">
        <f>REPLACE(INDEX(GroupVertices[Group],MATCH(Edges[[#This Row],[Vertex 2]],GroupVertices[Vertex],0)),1,1,"")</f>
        <v>2</v>
      </c>
      <c r="BD57" s="51">
        <v>2</v>
      </c>
      <c r="BE57" s="52">
        <v>11.764705882352942</v>
      </c>
      <c r="BF57" s="51">
        <v>0</v>
      </c>
      <c r="BG57" s="52">
        <v>0</v>
      </c>
      <c r="BH57" s="51">
        <v>0</v>
      </c>
      <c r="BI57" s="52">
        <v>0</v>
      </c>
      <c r="BJ57" s="51">
        <v>15</v>
      </c>
      <c r="BK57" s="52">
        <v>88.23529411764706</v>
      </c>
      <c r="BL57"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hyperlinks>
    <hyperlink ref="R53" r:id="rId1" display="https://twitter.com/grfcare/status/1116386943108046848"/>
    <hyperlink ref="R55" r:id="rId2" display="https://twitter.com/grfcare/status/1116386943108046848"/>
    <hyperlink ref="U42" r:id="rId3" display="https://pbs.twimg.com/media/D3xHB4jW4AEGST2.jpg"/>
    <hyperlink ref="U43" r:id="rId4" display="https://pbs.twimg.com/media/D3yiAb6WkAE6kTV.jpg"/>
    <hyperlink ref="U44" r:id="rId5" display="https://pbs.twimg.com/media/D3zPe57XoAIOl5s.jpg"/>
    <hyperlink ref="U45" r:id="rId6" display="https://pbs.twimg.com/media/D33WmboWsAAsYiY.jpg"/>
    <hyperlink ref="U46" r:id="rId7" display="https://pbs.twimg.com/media/D34HVS8WwAIS4OI.jpg"/>
    <hyperlink ref="U47" r:id="rId8" display="https://pbs.twimg.com/media/D34ex1sXkAAaJHg.jpg"/>
    <hyperlink ref="U48" r:id="rId9" display="https://pbs.twimg.com/media/D34z_I1X4AANOu0.jpg"/>
    <hyperlink ref="V3" r:id="rId10" display="http://pbs.twimg.com/profile_images/1113111489232035840/GKErEbLX_normal.jpg"/>
    <hyperlink ref="V4" r:id="rId11" display="http://pbs.twimg.com/profile_images/1105780619378749442/McZQMc2U_normal.jpg"/>
    <hyperlink ref="V5" r:id="rId12" display="http://pbs.twimg.com/profile_images/1087318719435440128/KTyeRGik_normal.jpg"/>
    <hyperlink ref="V6" r:id="rId13" display="http://pbs.twimg.com/profile_images/1109727230094008320/fM2axag__normal.jpg"/>
    <hyperlink ref="V7" r:id="rId14" display="http://pbs.twimg.com/profile_images/981190875949731843/1nSIABEe_normal.jpg"/>
    <hyperlink ref="V8" r:id="rId15" display="http://pbs.twimg.com/profile_images/1109481578638368769/-vQpkeme_normal.jpg"/>
    <hyperlink ref="V9" r:id="rId16" display="http://pbs.twimg.com/profile_images/1109481578638368769/-vQpkeme_normal.jpg"/>
    <hyperlink ref="V10" r:id="rId17" display="http://pbs.twimg.com/profile_images/1109481578638368769/-vQpkeme_normal.jpg"/>
    <hyperlink ref="V11" r:id="rId18" display="http://pbs.twimg.com/profile_images/1109961115604140032/qXhimFb6_normal.jpg"/>
    <hyperlink ref="V12" r:id="rId19" display="http://pbs.twimg.com/profile_images/943429614860353536/Ef1Px6T5_normal.jpg"/>
    <hyperlink ref="V13" r:id="rId20" display="http://pbs.twimg.com/profile_images/943429614860353536/Ef1Px6T5_normal.jpg"/>
    <hyperlink ref="V14" r:id="rId21" display="http://pbs.twimg.com/profile_images/1116968786748301312/z4LKJRen_normal.jpg"/>
    <hyperlink ref="V15" r:id="rId22" display="http://pbs.twimg.com/profile_images/1116968786748301312/z4LKJRen_normal.jpg"/>
    <hyperlink ref="V16" r:id="rId23" display="http://pbs.twimg.com/profile_images/1116968786748301312/z4LKJRen_normal.jpg"/>
    <hyperlink ref="V17" r:id="rId24" display="http://pbs.twimg.com/profile_images/1116968786748301312/z4LKJRen_normal.jpg"/>
    <hyperlink ref="V18" r:id="rId25" display="http://pbs.twimg.com/profile_images/1116968786748301312/z4LKJRen_normal.jpg"/>
    <hyperlink ref="V19" r:id="rId26" display="http://pbs.twimg.com/profile_images/1116968786748301312/z4LKJRen_normal.jpg"/>
    <hyperlink ref="V20" r:id="rId27" display="http://pbs.twimg.com/profile_images/1116968786748301312/z4LKJRen_normal.jpg"/>
    <hyperlink ref="V21" r:id="rId28" display="http://pbs.twimg.com/profile_images/1106068329335308289/0TudHTWV_normal.jpg"/>
    <hyperlink ref="V22" r:id="rId29" display="http://pbs.twimg.com/profile_images/1106068329335308289/0TudHTWV_normal.jpg"/>
    <hyperlink ref="V23" r:id="rId30" display="http://pbs.twimg.com/profile_images/1106068329335308289/0TudHTWV_normal.jpg"/>
    <hyperlink ref="V24" r:id="rId31" display="http://pbs.twimg.com/profile_images/1106068329335308289/0TudHTWV_normal.jpg"/>
    <hyperlink ref="V25" r:id="rId32" display="http://pbs.twimg.com/profile_images/1106068329335308289/0TudHTWV_normal.jpg"/>
    <hyperlink ref="V26" r:id="rId33" display="http://pbs.twimg.com/profile_images/1106068329335308289/0TudHTWV_normal.jpg"/>
    <hyperlink ref="V27" r:id="rId34" display="http://pbs.twimg.com/profile_images/1106068329335308289/0TudHTWV_normal.jpg"/>
    <hyperlink ref="V28" r:id="rId35" display="http://pbs.twimg.com/profile_images/1085938180262629376/LJ2nHjOi_normal.jpg"/>
    <hyperlink ref="V29" r:id="rId36" display="http://pbs.twimg.com/profile_images/1085938180262629376/LJ2nHjOi_normal.jpg"/>
    <hyperlink ref="V30" r:id="rId37" display="http://pbs.twimg.com/profile_images/1085938180262629376/LJ2nHjOi_normal.jpg"/>
    <hyperlink ref="V31" r:id="rId38" display="http://pbs.twimg.com/profile_images/1106768113792700417/Ccb-gbNZ_normal.jpg"/>
    <hyperlink ref="V32" r:id="rId39" display="http://pbs.twimg.com/profile_images/1104571184249679874/5Im-_pLH_normal.jpg"/>
    <hyperlink ref="V33" r:id="rId40" display="http://pbs.twimg.com/profile_images/1067601018253266944/9d8yiIIn_normal.jpg"/>
    <hyperlink ref="V34" r:id="rId41" display="http://pbs.twimg.com/profile_images/1067601018253266944/9d8yiIIn_normal.jpg"/>
    <hyperlink ref="V35" r:id="rId42" display="http://pbs.twimg.com/profile_images/1067601018253266944/9d8yiIIn_normal.jpg"/>
    <hyperlink ref="V36" r:id="rId43" display="http://pbs.twimg.com/profile_images/1067601018253266944/9d8yiIIn_normal.jpg"/>
    <hyperlink ref="V37" r:id="rId44" display="http://pbs.twimg.com/profile_images/1067601018253266944/9d8yiIIn_normal.jpg"/>
    <hyperlink ref="V38" r:id="rId45" display="http://pbs.twimg.com/profile_images/1067601018253266944/9d8yiIIn_normal.jpg"/>
    <hyperlink ref="V39" r:id="rId46" display="http://pbs.twimg.com/profile_images/1067601018253266944/9d8yiIIn_normal.jpg"/>
    <hyperlink ref="V40" r:id="rId47" display="http://pbs.twimg.com/profile_images/1080293287968235521/XsFKhacX_normal.jpg"/>
    <hyperlink ref="V41" r:id="rId48" display="http://pbs.twimg.com/profile_images/1036940102499328000/u9v4NrbE_normal.jpg"/>
    <hyperlink ref="V42" r:id="rId49" display="https://pbs.twimg.com/media/D3xHB4jW4AEGST2.jpg"/>
    <hyperlink ref="V43" r:id="rId50" display="https://pbs.twimg.com/media/D3yiAb6WkAE6kTV.jpg"/>
    <hyperlink ref="V44" r:id="rId51" display="https://pbs.twimg.com/media/D3zPe57XoAIOl5s.jpg"/>
    <hyperlink ref="V45" r:id="rId52" display="https://pbs.twimg.com/media/D33WmboWsAAsYiY.jpg"/>
    <hyperlink ref="V46" r:id="rId53" display="https://pbs.twimg.com/media/D34HVS8WwAIS4OI.jpg"/>
    <hyperlink ref="V47" r:id="rId54" display="https://pbs.twimg.com/media/D34ex1sXkAAaJHg.jpg"/>
    <hyperlink ref="V48" r:id="rId55" display="https://pbs.twimg.com/media/D34z_I1X4AANOu0.jpg"/>
    <hyperlink ref="V49" r:id="rId56" display="http://pbs.twimg.com/profile_images/750965175650390016/WdLb6JgN_normal.jpg"/>
    <hyperlink ref="V50" r:id="rId57" display="http://pbs.twimg.com/profile_images/857447341434978304/U2yZnwH-_normal.jpg"/>
    <hyperlink ref="V51" r:id="rId58" display="http://pbs.twimg.com/profile_images/857447341434978304/U2yZnwH-_normal.jpg"/>
    <hyperlink ref="V52" r:id="rId59" display="http://pbs.twimg.com/profile_images/857447341434978304/U2yZnwH-_normal.jpg"/>
    <hyperlink ref="V53" r:id="rId60" display="http://pbs.twimg.com/profile_images/1060756761290915841/34PffKFw_normal.jpg"/>
    <hyperlink ref="V54" r:id="rId61" display="http://pbs.twimg.com/profile_images/623338527510519808/PfrgGaMm_normal.jpg"/>
    <hyperlink ref="V55" r:id="rId62" display="http://pbs.twimg.com/profile_images/1060756761290915841/34PffKFw_normal.jpg"/>
    <hyperlink ref="V56" r:id="rId63" display="http://pbs.twimg.com/profile_images/623338527510519808/PfrgGaMm_normal.jpg"/>
    <hyperlink ref="V57" r:id="rId64" display="http://pbs.twimg.com/profile_images/623338527510519808/PfrgGaMm_normal.jpg"/>
    <hyperlink ref="X3" r:id="rId65" display="https://twitter.com/#!/sowmiharsha/status/1115958730514882560"/>
    <hyperlink ref="X4" r:id="rId66" display="https://twitter.com/#!/rvravindran/status/1115967732996919298"/>
    <hyperlink ref="X5" r:id="rId67" display="https://twitter.com/#!/arunkumarsk12/status/1115975023703932929"/>
    <hyperlink ref="X6" r:id="rId68" display="https://twitter.com/#!/imsathishraina3/status/1115975810790203392"/>
    <hyperlink ref="X7" r:id="rId69" display="https://twitter.com/#!/rastogi3sapna/status/1116020595026681856"/>
    <hyperlink ref="X8" r:id="rId70" display="https://twitter.com/#!/sushilk32500244/status/1116086988271054849"/>
    <hyperlink ref="X9" r:id="rId71" display="https://twitter.com/#!/sushilk32500244/status/1116088617955282944"/>
    <hyperlink ref="X10" r:id="rId72" display="https://twitter.com/#!/sushilk32500244/status/1116089078133346304"/>
    <hyperlink ref="X11" r:id="rId73" display="https://twitter.com/#!/ashwin_jaddu/status/1116301536890511360"/>
    <hyperlink ref="X12" r:id="rId74" display="https://twitter.com/#!/raina_silambu/status/1115995032417234944"/>
    <hyperlink ref="X13" r:id="rId75" display="https://twitter.com/#!/raina_silambu/status/1116338184781058048"/>
    <hyperlink ref="X14" r:id="rId76" display="https://twitter.com/#!/shwetaraina1427/status/1115853099523018754"/>
    <hyperlink ref="X15" r:id="rId77" display="https://twitter.com/#!/shwetaraina1427/status/1115964739773796354"/>
    <hyperlink ref="X16" r:id="rId78" display="https://twitter.com/#!/shwetaraina1427/status/1116003053990080512"/>
    <hyperlink ref="X17" r:id="rId79" display="https://twitter.com/#!/shwetaraina1427/status/1116285350349922304"/>
    <hyperlink ref="X18" r:id="rId80" display="https://twitter.com/#!/shwetaraina1427/status/1116346731644370944"/>
    <hyperlink ref="X19" r:id="rId81" display="https://twitter.com/#!/shwetaraina1427/status/1116363831922479104"/>
    <hyperlink ref="X20" r:id="rId82" display="https://twitter.com/#!/shwetaraina1427/status/1116392027535503360"/>
    <hyperlink ref="X21" r:id="rId83" display="https://twitter.com/#!/pavanraina9/status/1115977081723215872"/>
    <hyperlink ref="X22" r:id="rId84" display="https://twitter.com/#!/pavanraina9/status/1115977419280855041"/>
    <hyperlink ref="X23" r:id="rId85" display="https://twitter.com/#!/pavanraina9/status/1116401219705008128"/>
    <hyperlink ref="X24" r:id="rId86" display="https://twitter.com/#!/pavanraina9/status/1116401484239753216"/>
    <hyperlink ref="X25" r:id="rId87" display="https://twitter.com/#!/pavanraina9/status/1116403063550435328"/>
    <hyperlink ref="X26" r:id="rId88" display="https://twitter.com/#!/pavanraina9/status/1116404222679867393"/>
    <hyperlink ref="X27" r:id="rId89" display="https://twitter.com/#!/pavanraina9/status/1116404357782630400"/>
    <hyperlink ref="X28" r:id="rId90" display="https://twitter.com/#!/nilyadutt/status/1116535634854699009"/>
    <hyperlink ref="X29" r:id="rId91" display="https://twitter.com/#!/nilyadutt/status/1116535634854699009"/>
    <hyperlink ref="X30" r:id="rId92" display="https://twitter.com/#!/nilyadutt/status/1116535634854699009"/>
    <hyperlink ref="X31" r:id="rId93" display="https://twitter.com/#!/_priyankacraina/status/1116541393197944832"/>
    <hyperlink ref="X32" r:id="rId94" display="https://twitter.com/#!/kksamy321/status/1116554295963344896"/>
    <hyperlink ref="X33" r:id="rId95" display="https://twitter.com/#!/gayathri170/status/1115875030725013506"/>
    <hyperlink ref="X34" r:id="rId96" display="https://twitter.com/#!/gayathri170/status/1116010195249799169"/>
    <hyperlink ref="X35" r:id="rId97" display="https://twitter.com/#!/gayathri170/status/1116010254968348673"/>
    <hyperlink ref="X36" r:id="rId98" display="https://twitter.com/#!/gayathri170/status/1116351495367053312"/>
    <hyperlink ref="X37" r:id="rId99" display="https://twitter.com/#!/gayathri170/status/1116351655119704064"/>
    <hyperlink ref="X38" r:id="rId100" display="https://twitter.com/#!/gayathri170/status/1116380348353400833"/>
    <hyperlink ref="X39" r:id="rId101" display="https://twitter.com/#!/gayathri170/status/1116559345225854977"/>
    <hyperlink ref="X40" r:id="rId102" display="https://twitter.com/#!/kadarlapradeep/status/1116571587073806338"/>
    <hyperlink ref="X41" r:id="rId103" display="https://twitter.com/#!/naveen16773677/status/1116629923957841922"/>
    <hyperlink ref="X42" r:id="rId104" display="https://twitter.com/#!/grfcare/status/1115844927521472513"/>
    <hyperlink ref="X43" r:id="rId105" display="https://twitter.com/#!/grfcare/status/1115944958874279936"/>
    <hyperlink ref="X44" r:id="rId106" display="https://twitter.com/#!/grfcare/status/1115994959138697217"/>
    <hyperlink ref="X45" r:id="rId107" display="https://twitter.com/#!/grfcare/status/1116284261127073792"/>
    <hyperlink ref="X46" r:id="rId108" display="https://twitter.com/#!/grfcare/status/1116337839543861251"/>
    <hyperlink ref="X47" r:id="rId109" display="https://twitter.com/#!/grfcare/status/1116363623692144640"/>
    <hyperlink ref="X48" r:id="rId110" display="https://twitter.com/#!/grfcare/status/1116386943108046848"/>
    <hyperlink ref="X49" r:id="rId111" display="https://twitter.com/#!/183chaitanya/status/1116694051909038087"/>
    <hyperlink ref="X50" r:id="rId112" display="https://twitter.com/#!/dr_samirparikh/status/1116741815082811393"/>
    <hyperlink ref="X51" r:id="rId113" display="https://twitter.com/#!/dr_samirparikh/status/1116741815082811393"/>
    <hyperlink ref="X52" r:id="rId114" display="https://twitter.com/#!/dr_samirparikh/status/1116741815082811393"/>
    <hyperlink ref="X53" r:id="rId115" display="https://twitter.com/#!/mimansasingh/status/1116527458935816193"/>
    <hyperlink ref="X54" r:id="rId116" display="https://twitter.com/#!/jasrita_d/status/1116880901261201415"/>
    <hyperlink ref="X55" r:id="rId117" display="https://twitter.com/#!/mimansasingh/status/1116527458935816193"/>
    <hyperlink ref="X56" r:id="rId118" display="https://twitter.com/#!/jasrita_d/status/1116880901261201415"/>
    <hyperlink ref="X57" r:id="rId119" display="https://twitter.com/#!/jasrita_d/status/1116880901261201415"/>
    <hyperlink ref="AZ42" r:id="rId120" display="https://api.twitter.com/1.1/geo/id/317fcc4b21a604d5.json"/>
    <hyperlink ref="AZ43" r:id="rId121" display="https://api.twitter.com/1.1/geo/id/317fcc4b21a604d5.json"/>
    <hyperlink ref="AZ45" r:id="rId122" display="https://api.twitter.com/1.1/geo/id/302f76e434cea268.json"/>
    <hyperlink ref="AZ46" r:id="rId123" display="https://api.twitter.com/1.1/geo/id/302f76e434cea268.json"/>
    <hyperlink ref="AZ47" r:id="rId124" display="https://api.twitter.com/1.1/geo/id/302f76e434cea268.json"/>
    <hyperlink ref="AZ48" r:id="rId125" display="https://api.twitter.com/1.1/geo/id/302f76e434cea268.json"/>
  </hyperlinks>
  <printOptions/>
  <pageMargins left="0.7" right="0.7" top="0.75" bottom="0.75" header="0.3" footer="0.3"/>
  <pageSetup horizontalDpi="600" verticalDpi="600" orientation="portrait" r:id="rId129"/>
  <legacyDrawing r:id="rId127"/>
  <tableParts>
    <tablePart r:id="rId12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738</v>
      </c>
      <c r="B1" s="13" t="s">
        <v>806</v>
      </c>
      <c r="C1" s="13" t="s">
        <v>807</v>
      </c>
      <c r="D1" s="13" t="s">
        <v>144</v>
      </c>
      <c r="E1" s="13" t="s">
        <v>809</v>
      </c>
      <c r="F1" s="13" t="s">
        <v>810</v>
      </c>
      <c r="G1" s="13" t="s">
        <v>811</v>
      </c>
    </row>
    <row r="2" spans="1:7" ht="15">
      <c r="A2" s="85" t="s">
        <v>635</v>
      </c>
      <c r="B2" s="85">
        <v>22</v>
      </c>
      <c r="C2" s="132">
        <v>0.018410041841004185</v>
      </c>
      <c r="D2" s="85" t="s">
        <v>808</v>
      </c>
      <c r="E2" s="85"/>
      <c r="F2" s="85"/>
      <c r="G2" s="85"/>
    </row>
    <row r="3" spans="1:7" ht="15">
      <c r="A3" s="85" t="s">
        <v>636</v>
      </c>
      <c r="B3" s="85">
        <v>64</v>
      </c>
      <c r="C3" s="132">
        <v>0.05355648535564853</v>
      </c>
      <c r="D3" s="85" t="s">
        <v>808</v>
      </c>
      <c r="E3" s="85"/>
      <c r="F3" s="85"/>
      <c r="G3" s="85"/>
    </row>
    <row r="4" spans="1:7" ht="15">
      <c r="A4" s="85" t="s">
        <v>637</v>
      </c>
      <c r="B4" s="85">
        <v>0</v>
      </c>
      <c r="C4" s="132">
        <v>0</v>
      </c>
      <c r="D4" s="85" t="s">
        <v>808</v>
      </c>
      <c r="E4" s="85"/>
      <c r="F4" s="85"/>
      <c r="G4" s="85"/>
    </row>
    <row r="5" spans="1:7" ht="15">
      <c r="A5" s="85" t="s">
        <v>638</v>
      </c>
      <c r="B5" s="85">
        <v>1109</v>
      </c>
      <c r="C5" s="132">
        <v>0.9280334728033474</v>
      </c>
      <c r="D5" s="85" t="s">
        <v>808</v>
      </c>
      <c r="E5" s="85"/>
      <c r="F5" s="85"/>
      <c r="G5" s="85"/>
    </row>
    <row r="6" spans="1:7" ht="15">
      <c r="A6" s="85" t="s">
        <v>639</v>
      </c>
      <c r="B6" s="85">
        <v>1195</v>
      </c>
      <c r="C6" s="132">
        <v>1</v>
      </c>
      <c r="D6" s="85" t="s">
        <v>808</v>
      </c>
      <c r="E6" s="85"/>
      <c r="F6" s="85"/>
      <c r="G6" s="85"/>
    </row>
    <row r="7" spans="1:7" ht="15">
      <c r="A7" s="91" t="s">
        <v>640</v>
      </c>
      <c r="B7" s="91">
        <v>47</v>
      </c>
      <c r="C7" s="133">
        <v>0.0023807806458469014</v>
      </c>
      <c r="D7" s="91" t="s">
        <v>808</v>
      </c>
      <c r="E7" s="91" t="b">
        <v>0</v>
      </c>
      <c r="F7" s="91" t="b">
        <v>0</v>
      </c>
      <c r="G7" s="91" t="b">
        <v>0</v>
      </c>
    </row>
    <row r="8" spans="1:7" ht="15">
      <c r="A8" s="91" t="s">
        <v>228</v>
      </c>
      <c r="B8" s="91">
        <v>37</v>
      </c>
      <c r="C8" s="133">
        <v>0.005606517416109803</v>
      </c>
      <c r="D8" s="91" t="s">
        <v>808</v>
      </c>
      <c r="E8" s="91" t="b">
        <v>0</v>
      </c>
      <c r="F8" s="91" t="b">
        <v>0</v>
      </c>
      <c r="G8" s="91" t="b">
        <v>0</v>
      </c>
    </row>
    <row r="9" spans="1:7" ht="15">
      <c r="A9" s="91" t="s">
        <v>641</v>
      </c>
      <c r="B9" s="91">
        <v>29</v>
      </c>
      <c r="C9" s="133">
        <v>0.008507310917992362</v>
      </c>
      <c r="D9" s="91" t="s">
        <v>808</v>
      </c>
      <c r="E9" s="91" t="b">
        <v>0</v>
      </c>
      <c r="F9" s="91" t="b">
        <v>0</v>
      </c>
      <c r="G9" s="91" t="b">
        <v>0</v>
      </c>
    </row>
    <row r="10" spans="1:7" ht="15">
      <c r="A10" s="91" t="s">
        <v>642</v>
      </c>
      <c r="B10" s="91">
        <v>22</v>
      </c>
      <c r="C10" s="133">
        <v>0.009991968155729733</v>
      </c>
      <c r="D10" s="91" t="s">
        <v>808</v>
      </c>
      <c r="E10" s="91" t="b">
        <v>0</v>
      </c>
      <c r="F10" s="91" t="b">
        <v>0</v>
      </c>
      <c r="G10" s="91" t="b">
        <v>0</v>
      </c>
    </row>
    <row r="11" spans="1:7" ht="15">
      <c r="A11" s="91" t="s">
        <v>643</v>
      </c>
      <c r="B11" s="91">
        <v>21</v>
      </c>
      <c r="C11" s="133">
        <v>0.011330080918066922</v>
      </c>
      <c r="D11" s="91" t="s">
        <v>808</v>
      </c>
      <c r="E11" s="91" t="b">
        <v>0</v>
      </c>
      <c r="F11" s="91" t="b">
        <v>0</v>
      </c>
      <c r="G11" s="91" t="b">
        <v>0</v>
      </c>
    </row>
    <row r="12" spans="1:7" ht="15">
      <c r="A12" s="91" t="s">
        <v>645</v>
      </c>
      <c r="B12" s="91">
        <v>18</v>
      </c>
      <c r="C12" s="133">
        <v>0.01027806592614083</v>
      </c>
      <c r="D12" s="91" t="s">
        <v>808</v>
      </c>
      <c r="E12" s="91" t="b">
        <v>0</v>
      </c>
      <c r="F12" s="91" t="b">
        <v>0</v>
      </c>
      <c r="G12" s="91" t="b">
        <v>0</v>
      </c>
    </row>
    <row r="13" spans="1:7" ht="15">
      <c r="A13" s="91" t="s">
        <v>620</v>
      </c>
      <c r="B13" s="91">
        <v>17</v>
      </c>
      <c r="C13" s="133">
        <v>0.01027274714739186</v>
      </c>
      <c r="D13" s="91" t="s">
        <v>808</v>
      </c>
      <c r="E13" s="91" t="b">
        <v>0</v>
      </c>
      <c r="F13" s="91" t="b">
        <v>0</v>
      </c>
      <c r="G13" s="91" t="b">
        <v>0</v>
      </c>
    </row>
    <row r="14" spans="1:7" ht="15">
      <c r="A14" s="91" t="s">
        <v>646</v>
      </c>
      <c r="B14" s="91">
        <v>16</v>
      </c>
      <c r="C14" s="133">
        <v>0.010233163640099999</v>
      </c>
      <c r="D14" s="91" t="s">
        <v>808</v>
      </c>
      <c r="E14" s="91" t="b">
        <v>0</v>
      </c>
      <c r="F14" s="91" t="b">
        <v>0</v>
      </c>
      <c r="G14" s="91" t="b">
        <v>0</v>
      </c>
    </row>
    <row r="15" spans="1:7" ht="15">
      <c r="A15" s="91" t="s">
        <v>647</v>
      </c>
      <c r="B15" s="91">
        <v>15</v>
      </c>
      <c r="C15" s="133">
        <v>0.010157171145842615</v>
      </c>
      <c r="D15" s="91" t="s">
        <v>808</v>
      </c>
      <c r="E15" s="91" t="b">
        <v>0</v>
      </c>
      <c r="F15" s="91" t="b">
        <v>0</v>
      </c>
      <c r="G15" s="91" t="b">
        <v>0</v>
      </c>
    </row>
    <row r="16" spans="1:7" ht="15">
      <c r="A16" s="91" t="s">
        <v>648</v>
      </c>
      <c r="B16" s="91">
        <v>13</v>
      </c>
      <c r="C16" s="133">
        <v>0.009885888077605572</v>
      </c>
      <c r="D16" s="91" t="s">
        <v>808</v>
      </c>
      <c r="E16" s="91" t="b">
        <v>0</v>
      </c>
      <c r="F16" s="91" t="b">
        <v>0</v>
      </c>
      <c r="G16" s="91" t="b">
        <v>0</v>
      </c>
    </row>
    <row r="17" spans="1:7" ht="15">
      <c r="A17" s="91" t="s">
        <v>739</v>
      </c>
      <c r="B17" s="91">
        <v>13</v>
      </c>
      <c r="C17" s="133">
        <v>0.009885888077605572</v>
      </c>
      <c r="D17" s="91" t="s">
        <v>808</v>
      </c>
      <c r="E17" s="91" t="b">
        <v>0</v>
      </c>
      <c r="F17" s="91" t="b">
        <v>0</v>
      </c>
      <c r="G17" s="91" t="b">
        <v>0</v>
      </c>
    </row>
    <row r="18" spans="1:7" ht="15">
      <c r="A18" s="91" t="s">
        <v>740</v>
      </c>
      <c r="B18" s="91">
        <v>12</v>
      </c>
      <c r="C18" s="133">
        <v>0.009684611120557036</v>
      </c>
      <c r="D18" s="91" t="s">
        <v>808</v>
      </c>
      <c r="E18" s="91" t="b">
        <v>0</v>
      </c>
      <c r="F18" s="91" t="b">
        <v>0</v>
      </c>
      <c r="G18" s="91" t="b">
        <v>0</v>
      </c>
    </row>
    <row r="19" spans="1:7" ht="15">
      <c r="A19" s="91" t="s">
        <v>741</v>
      </c>
      <c r="B19" s="91">
        <v>11</v>
      </c>
      <c r="C19" s="133">
        <v>0.009434764174786841</v>
      </c>
      <c r="D19" s="91" t="s">
        <v>808</v>
      </c>
      <c r="E19" s="91" t="b">
        <v>0</v>
      </c>
      <c r="F19" s="91" t="b">
        <v>0</v>
      </c>
      <c r="G19" s="91" t="b">
        <v>0</v>
      </c>
    </row>
    <row r="20" spans="1:7" ht="15">
      <c r="A20" s="91" t="s">
        <v>742</v>
      </c>
      <c r="B20" s="91">
        <v>10</v>
      </c>
      <c r="C20" s="133">
        <v>0.00913192007205881</v>
      </c>
      <c r="D20" s="91" t="s">
        <v>808</v>
      </c>
      <c r="E20" s="91" t="b">
        <v>0</v>
      </c>
      <c r="F20" s="91" t="b">
        <v>0</v>
      </c>
      <c r="G20" s="91" t="b">
        <v>0</v>
      </c>
    </row>
    <row r="21" spans="1:7" ht="15">
      <c r="A21" s="91" t="s">
        <v>743</v>
      </c>
      <c r="B21" s="91">
        <v>10</v>
      </c>
      <c r="C21" s="133">
        <v>0.00913192007205881</v>
      </c>
      <c r="D21" s="91" t="s">
        <v>808</v>
      </c>
      <c r="E21" s="91" t="b">
        <v>0</v>
      </c>
      <c r="F21" s="91" t="b">
        <v>0</v>
      </c>
      <c r="G21" s="91" t="b">
        <v>0</v>
      </c>
    </row>
    <row r="22" spans="1:7" ht="15">
      <c r="A22" s="91" t="s">
        <v>744</v>
      </c>
      <c r="B22" s="91">
        <v>10</v>
      </c>
      <c r="C22" s="133">
        <v>0.00913192007205881</v>
      </c>
      <c r="D22" s="91" t="s">
        <v>808</v>
      </c>
      <c r="E22" s="91" t="b">
        <v>0</v>
      </c>
      <c r="F22" s="91" t="b">
        <v>1</v>
      </c>
      <c r="G22" s="91" t="b">
        <v>0</v>
      </c>
    </row>
    <row r="23" spans="1:7" ht="15">
      <c r="A23" s="91" t="s">
        <v>745</v>
      </c>
      <c r="B23" s="91">
        <v>10</v>
      </c>
      <c r="C23" s="133">
        <v>0.00913192007205881</v>
      </c>
      <c r="D23" s="91" t="s">
        <v>808</v>
      </c>
      <c r="E23" s="91" t="b">
        <v>0</v>
      </c>
      <c r="F23" s="91" t="b">
        <v>0</v>
      </c>
      <c r="G23" s="91" t="b">
        <v>0</v>
      </c>
    </row>
    <row r="24" spans="1:7" ht="15">
      <c r="A24" s="91" t="s">
        <v>746</v>
      </c>
      <c r="B24" s="91">
        <v>10</v>
      </c>
      <c r="C24" s="133">
        <v>0.00913192007205881</v>
      </c>
      <c r="D24" s="91" t="s">
        <v>808</v>
      </c>
      <c r="E24" s="91" t="b">
        <v>0</v>
      </c>
      <c r="F24" s="91" t="b">
        <v>0</v>
      </c>
      <c r="G24" s="91" t="b">
        <v>0</v>
      </c>
    </row>
    <row r="25" spans="1:7" ht="15">
      <c r="A25" s="91" t="s">
        <v>747</v>
      </c>
      <c r="B25" s="91">
        <v>10</v>
      </c>
      <c r="C25" s="133">
        <v>0.00913192007205881</v>
      </c>
      <c r="D25" s="91" t="s">
        <v>808</v>
      </c>
      <c r="E25" s="91" t="b">
        <v>0</v>
      </c>
      <c r="F25" s="91" t="b">
        <v>0</v>
      </c>
      <c r="G25" s="91" t="b">
        <v>0</v>
      </c>
    </row>
    <row r="26" spans="1:7" ht="15">
      <c r="A26" s="91" t="s">
        <v>748</v>
      </c>
      <c r="B26" s="91">
        <v>10</v>
      </c>
      <c r="C26" s="133">
        <v>0.00913192007205881</v>
      </c>
      <c r="D26" s="91" t="s">
        <v>808</v>
      </c>
      <c r="E26" s="91" t="b">
        <v>0</v>
      </c>
      <c r="F26" s="91" t="b">
        <v>0</v>
      </c>
      <c r="G26" s="91" t="b">
        <v>0</v>
      </c>
    </row>
    <row r="27" spans="1:7" ht="15">
      <c r="A27" s="91" t="s">
        <v>749</v>
      </c>
      <c r="B27" s="91">
        <v>10</v>
      </c>
      <c r="C27" s="133">
        <v>0.00913192007205881</v>
      </c>
      <c r="D27" s="91" t="s">
        <v>808</v>
      </c>
      <c r="E27" s="91" t="b">
        <v>0</v>
      </c>
      <c r="F27" s="91" t="b">
        <v>0</v>
      </c>
      <c r="G27" s="91" t="b">
        <v>0</v>
      </c>
    </row>
    <row r="28" spans="1:7" ht="15">
      <c r="A28" s="91" t="s">
        <v>750</v>
      </c>
      <c r="B28" s="91">
        <v>10</v>
      </c>
      <c r="C28" s="133">
        <v>0.00913192007205881</v>
      </c>
      <c r="D28" s="91" t="s">
        <v>808</v>
      </c>
      <c r="E28" s="91" t="b">
        <v>0</v>
      </c>
      <c r="F28" s="91" t="b">
        <v>0</v>
      </c>
      <c r="G28" s="91" t="b">
        <v>0</v>
      </c>
    </row>
    <row r="29" spans="1:7" ht="15">
      <c r="A29" s="91" t="s">
        <v>751</v>
      </c>
      <c r="B29" s="91">
        <v>10</v>
      </c>
      <c r="C29" s="133">
        <v>0.00913192007205881</v>
      </c>
      <c r="D29" s="91" t="s">
        <v>808</v>
      </c>
      <c r="E29" s="91" t="b">
        <v>0</v>
      </c>
      <c r="F29" s="91" t="b">
        <v>0</v>
      </c>
      <c r="G29" s="91" t="b">
        <v>0</v>
      </c>
    </row>
    <row r="30" spans="1:7" ht="15">
      <c r="A30" s="91" t="s">
        <v>752</v>
      </c>
      <c r="B30" s="91">
        <v>10</v>
      </c>
      <c r="C30" s="133">
        <v>0.00913192007205881</v>
      </c>
      <c r="D30" s="91" t="s">
        <v>808</v>
      </c>
      <c r="E30" s="91" t="b">
        <v>0</v>
      </c>
      <c r="F30" s="91" t="b">
        <v>1</v>
      </c>
      <c r="G30" s="91" t="b">
        <v>0</v>
      </c>
    </row>
    <row r="31" spans="1:7" ht="15">
      <c r="A31" s="91" t="s">
        <v>753</v>
      </c>
      <c r="B31" s="91">
        <v>10</v>
      </c>
      <c r="C31" s="133">
        <v>0.00913192007205881</v>
      </c>
      <c r="D31" s="91" t="s">
        <v>808</v>
      </c>
      <c r="E31" s="91" t="b">
        <v>1</v>
      </c>
      <c r="F31" s="91" t="b">
        <v>0</v>
      </c>
      <c r="G31" s="91" t="b">
        <v>0</v>
      </c>
    </row>
    <row r="32" spans="1:7" ht="15">
      <c r="A32" s="91" t="s">
        <v>754</v>
      </c>
      <c r="B32" s="91">
        <v>10</v>
      </c>
      <c r="C32" s="133">
        <v>0.00913192007205881</v>
      </c>
      <c r="D32" s="91" t="s">
        <v>808</v>
      </c>
      <c r="E32" s="91" t="b">
        <v>0</v>
      </c>
      <c r="F32" s="91" t="b">
        <v>0</v>
      </c>
      <c r="G32" s="91" t="b">
        <v>0</v>
      </c>
    </row>
    <row r="33" spans="1:7" ht="15">
      <c r="A33" s="91" t="s">
        <v>755</v>
      </c>
      <c r="B33" s="91">
        <v>10</v>
      </c>
      <c r="C33" s="133">
        <v>0.00913192007205881</v>
      </c>
      <c r="D33" s="91" t="s">
        <v>808</v>
      </c>
      <c r="E33" s="91" t="b">
        <v>0</v>
      </c>
      <c r="F33" s="91" t="b">
        <v>0</v>
      </c>
      <c r="G33" s="91" t="b">
        <v>0</v>
      </c>
    </row>
    <row r="34" spans="1:7" ht="15">
      <c r="A34" s="91" t="s">
        <v>756</v>
      </c>
      <c r="B34" s="91">
        <v>10</v>
      </c>
      <c r="C34" s="133">
        <v>0.00913192007205881</v>
      </c>
      <c r="D34" s="91" t="s">
        <v>808</v>
      </c>
      <c r="E34" s="91" t="b">
        <v>0</v>
      </c>
      <c r="F34" s="91" t="b">
        <v>0</v>
      </c>
      <c r="G34" s="91" t="b">
        <v>0</v>
      </c>
    </row>
    <row r="35" spans="1:7" ht="15">
      <c r="A35" s="91" t="s">
        <v>757</v>
      </c>
      <c r="B35" s="91">
        <v>10</v>
      </c>
      <c r="C35" s="133">
        <v>0.00913192007205881</v>
      </c>
      <c r="D35" s="91" t="s">
        <v>808</v>
      </c>
      <c r="E35" s="91" t="b">
        <v>0</v>
      </c>
      <c r="F35" s="91" t="b">
        <v>1</v>
      </c>
      <c r="G35" s="91" t="b">
        <v>0</v>
      </c>
    </row>
    <row r="36" spans="1:7" ht="15">
      <c r="A36" s="91" t="s">
        <v>758</v>
      </c>
      <c r="B36" s="91">
        <v>9</v>
      </c>
      <c r="C36" s="133">
        <v>0.008770762133279304</v>
      </c>
      <c r="D36" s="91" t="s">
        <v>808</v>
      </c>
      <c r="E36" s="91" t="b">
        <v>0</v>
      </c>
      <c r="F36" s="91" t="b">
        <v>0</v>
      </c>
      <c r="G36" s="91" t="b">
        <v>0</v>
      </c>
    </row>
    <row r="37" spans="1:7" ht="15">
      <c r="A37" s="91" t="s">
        <v>759</v>
      </c>
      <c r="B37" s="91">
        <v>9</v>
      </c>
      <c r="C37" s="133">
        <v>0.008770762133279304</v>
      </c>
      <c r="D37" s="91" t="s">
        <v>808</v>
      </c>
      <c r="E37" s="91" t="b">
        <v>0</v>
      </c>
      <c r="F37" s="91" t="b">
        <v>0</v>
      </c>
      <c r="G37" s="91" t="b">
        <v>0</v>
      </c>
    </row>
    <row r="38" spans="1:7" ht="15">
      <c r="A38" s="91" t="s">
        <v>760</v>
      </c>
      <c r="B38" s="91">
        <v>9</v>
      </c>
      <c r="C38" s="133">
        <v>0.008770762133279304</v>
      </c>
      <c r="D38" s="91" t="s">
        <v>808</v>
      </c>
      <c r="E38" s="91" t="b">
        <v>0</v>
      </c>
      <c r="F38" s="91" t="b">
        <v>0</v>
      </c>
      <c r="G38" s="91" t="b">
        <v>0</v>
      </c>
    </row>
    <row r="39" spans="1:7" ht="15">
      <c r="A39" s="91" t="s">
        <v>761</v>
      </c>
      <c r="B39" s="91">
        <v>9</v>
      </c>
      <c r="C39" s="133">
        <v>0.008770762133279304</v>
      </c>
      <c r="D39" s="91" t="s">
        <v>808</v>
      </c>
      <c r="E39" s="91" t="b">
        <v>0</v>
      </c>
      <c r="F39" s="91" t="b">
        <v>0</v>
      </c>
      <c r="G39" s="91" t="b">
        <v>0</v>
      </c>
    </row>
    <row r="40" spans="1:7" ht="15">
      <c r="A40" s="91" t="s">
        <v>762</v>
      </c>
      <c r="B40" s="91">
        <v>9</v>
      </c>
      <c r="C40" s="133">
        <v>0.009387883717765137</v>
      </c>
      <c r="D40" s="91" t="s">
        <v>808</v>
      </c>
      <c r="E40" s="91" t="b">
        <v>0</v>
      </c>
      <c r="F40" s="91" t="b">
        <v>0</v>
      </c>
      <c r="G40" s="91" t="b">
        <v>0</v>
      </c>
    </row>
    <row r="41" spans="1:7" ht="15">
      <c r="A41" s="91" t="s">
        <v>763</v>
      </c>
      <c r="B41" s="91">
        <v>8</v>
      </c>
      <c r="C41" s="133">
        <v>0.008344785526902345</v>
      </c>
      <c r="D41" s="91" t="s">
        <v>808</v>
      </c>
      <c r="E41" s="91" t="b">
        <v>0</v>
      </c>
      <c r="F41" s="91" t="b">
        <v>0</v>
      </c>
      <c r="G41" s="91" t="b">
        <v>0</v>
      </c>
    </row>
    <row r="42" spans="1:7" ht="15">
      <c r="A42" s="91" t="s">
        <v>764</v>
      </c>
      <c r="B42" s="91">
        <v>8</v>
      </c>
      <c r="C42" s="133">
        <v>0.008344785526902345</v>
      </c>
      <c r="D42" s="91" t="s">
        <v>808</v>
      </c>
      <c r="E42" s="91" t="b">
        <v>0</v>
      </c>
      <c r="F42" s="91" t="b">
        <v>0</v>
      </c>
      <c r="G42" s="91" t="b">
        <v>0</v>
      </c>
    </row>
    <row r="43" spans="1:7" ht="15">
      <c r="A43" s="91" t="s">
        <v>765</v>
      </c>
      <c r="B43" s="91">
        <v>7</v>
      </c>
      <c r="C43" s="133">
        <v>0.007845847696419989</v>
      </c>
      <c r="D43" s="91" t="s">
        <v>808</v>
      </c>
      <c r="E43" s="91" t="b">
        <v>0</v>
      </c>
      <c r="F43" s="91" t="b">
        <v>0</v>
      </c>
      <c r="G43" s="91" t="b">
        <v>0</v>
      </c>
    </row>
    <row r="44" spans="1:7" ht="15">
      <c r="A44" s="91" t="s">
        <v>766</v>
      </c>
      <c r="B44" s="91">
        <v>7</v>
      </c>
      <c r="C44" s="133">
        <v>0.007845847696419989</v>
      </c>
      <c r="D44" s="91" t="s">
        <v>808</v>
      </c>
      <c r="E44" s="91" t="b">
        <v>0</v>
      </c>
      <c r="F44" s="91" t="b">
        <v>1</v>
      </c>
      <c r="G44" s="91" t="b">
        <v>0</v>
      </c>
    </row>
    <row r="45" spans="1:7" ht="15">
      <c r="A45" s="91" t="s">
        <v>767</v>
      </c>
      <c r="B45" s="91">
        <v>7</v>
      </c>
      <c r="C45" s="133">
        <v>0.007845847696419989</v>
      </c>
      <c r="D45" s="91" t="s">
        <v>808</v>
      </c>
      <c r="E45" s="91" t="b">
        <v>0</v>
      </c>
      <c r="F45" s="91" t="b">
        <v>0</v>
      </c>
      <c r="G45" s="91" t="b">
        <v>0</v>
      </c>
    </row>
    <row r="46" spans="1:7" ht="15">
      <c r="A46" s="91" t="s">
        <v>768</v>
      </c>
      <c r="B46" s="91">
        <v>6</v>
      </c>
      <c r="C46" s="133">
        <v>0.007263458340417777</v>
      </c>
      <c r="D46" s="91" t="s">
        <v>808</v>
      </c>
      <c r="E46" s="91" t="b">
        <v>0</v>
      </c>
      <c r="F46" s="91" t="b">
        <v>0</v>
      </c>
      <c r="G46" s="91" t="b">
        <v>0</v>
      </c>
    </row>
    <row r="47" spans="1:7" ht="15">
      <c r="A47" s="91" t="s">
        <v>769</v>
      </c>
      <c r="B47" s="91">
        <v>6</v>
      </c>
      <c r="C47" s="133">
        <v>0.007263458340417777</v>
      </c>
      <c r="D47" s="91" t="s">
        <v>808</v>
      </c>
      <c r="E47" s="91" t="b">
        <v>0</v>
      </c>
      <c r="F47" s="91" t="b">
        <v>0</v>
      </c>
      <c r="G47" s="91" t="b">
        <v>0</v>
      </c>
    </row>
    <row r="48" spans="1:7" ht="15">
      <c r="A48" s="91" t="s">
        <v>770</v>
      </c>
      <c r="B48" s="91">
        <v>6</v>
      </c>
      <c r="C48" s="133">
        <v>0.007263458340417777</v>
      </c>
      <c r="D48" s="91" t="s">
        <v>808</v>
      </c>
      <c r="E48" s="91" t="b">
        <v>0</v>
      </c>
      <c r="F48" s="91" t="b">
        <v>0</v>
      </c>
      <c r="G48" s="91" t="b">
        <v>0</v>
      </c>
    </row>
    <row r="49" spans="1:7" ht="15">
      <c r="A49" s="91" t="s">
        <v>771</v>
      </c>
      <c r="B49" s="91">
        <v>6</v>
      </c>
      <c r="C49" s="133">
        <v>0.007263458340417777</v>
      </c>
      <c r="D49" s="91" t="s">
        <v>808</v>
      </c>
      <c r="E49" s="91" t="b">
        <v>0</v>
      </c>
      <c r="F49" s="91" t="b">
        <v>0</v>
      </c>
      <c r="G49" s="91" t="b">
        <v>0</v>
      </c>
    </row>
    <row r="50" spans="1:7" ht="15">
      <c r="A50" s="91" t="s">
        <v>772</v>
      </c>
      <c r="B50" s="91">
        <v>6</v>
      </c>
      <c r="C50" s="133">
        <v>0.007263458340417777</v>
      </c>
      <c r="D50" s="91" t="s">
        <v>808</v>
      </c>
      <c r="E50" s="91" t="b">
        <v>0</v>
      </c>
      <c r="F50" s="91" t="b">
        <v>0</v>
      </c>
      <c r="G50" s="91" t="b">
        <v>0</v>
      </c>
    </row>
    <row r="51" spans="1:7" ht="15">
      <c r="A51" s="91" t="s">
        <v>773</v>
      </c>
      <c r="B51" s="91">
        <v>6</v>
      </c>
      <c r="C51" s="133">
        <v>0.007263458340417777</v>
      </c>
      <c r="D51" s="91" t="s">
        <v>808</v>
      </c>
      <c r="E51" s="91" t="b">
        <v>0</v>
      </c>
      <c r="F51" s="91" t="b">
        <v>1</v>
      </c>
      <c r="G51" s="91" t="b">
        <v>0</v>
      </c>
    </row>
    <row r="52" spans="1:7" ht="15">
      <c r="A52" s="91" t="s">
        <v>774</v>
      </c>
      <c r="B52" s="91">
        <v>6</v>
      </c>
      <c r="C52" s="133">
        <v>0.007263458340417777</v>
      </c>
      <c r="D52" s="91" t="s">
        <v>808</v>
      </c>
      <c r="E52" s="91" t="b">
        <v>0</v>
      </c>
      <c r="F52" s="91" t="b">
        <v>0</v>
      </c>
      <c r="G52" s="91" t="b">
        <v>0</v>
      </c>
    </row>
    <row r="53" spans="1:7" ht="15">
      <c r="A53" s="91" t="s">
        <v>775</v>
      </c>
      <c r="B53" s="91">
        <v>6</v>
      </c>
      <c r="C53" s="133">
        <v>0.007263458340417777</v>
      </c>
      <c r="D53" s="91" t="s">
        <v>808</v>
      </c>
      <c r="E53" s="91" t="b">
        <v>0</v>
      </c>
      <c r="F53" s="91" t="b">
        <v>1</v>
      </c>
      <c r="G53" s="91" t="b">
        <v>0</v>
      </c>
    </row>
    <row r="54" spans="1:7" ht="15">
      <c r="A54" s="91" t="s">
        <v>776</v>
      </c>
      <c r="B54" s="91">
        <v>6</v>
      </c>
      <c r="C54" s="133">
        <v>0.007263458340417777</v>
      </c>
      <c r="D54" s="91" t="s">
        <v>808</v>
      </c>
      <c r="E54" s="91" t="b">
        <v>0</v>
      </c>
      <c r="F54" s="91" t="b">
        <v>0</v>
      </c>
      <c r="G54" s="91" t="b">
        <v>0</v>
      </c>
    </row>
    <row r="55" spans="1:7" ht="15">
      <c r="A55" s="91" t="s">
        <v>777</v>
      </c>
      <c r="B55" s="91">
        <v>6</v>
      </c>
      <c r="C55" s="133">
        <v>0.007263458340417777</v>
      </c>
      <c r="D55" s="91" t="s">
        <v>808</v>
      </c>
      <c r="E55" s="91" t="b">
        <v>0</v>
      </c>
      <c r="F55" s="91" t="b">
        <v>1</v>
      </c>
      <c r="G55" s="91" t="b">
        <v>0</v>
      </c>
    </row>
    <row r="56" spans="1:7" ht="15">
      <c r="A56" s="91" t="s">
        <v>778</v>
      </c>
      <c r="B56" s="91">
        <v>5</v>
      </c>
      <c r="C56" s="133">
        <v>0.006583587352812121</v>
      </c>
      <c r="D56" s="91" t="s">
        <v>808</v>
      </c>
      <c r="E56" s="91" t="b">
        <v>0</v>
      </c>
      <c r="F56" s="91" t="b">
        <v>0</v>
      </c>
      <c r="G56" s="91" t="b">
        <v>0</v>
      </c>
    </row>
    <row r="57" spans="1:7" ht="15">
      <c r="A57" s="91" t="s">
        <v>779</v>
      </c>
      <c r="B57" s="91">
        <v>5</v>
      </c>
      <c r="C57" s="133">
        <v>0.006583587352812121</v>
      </c>
      <c r="D57" s="91" t="s">
        <v>808</v>
      </c>
      <c r="E57" s="91" t="b">
        <v>0</v>
      </c>
      <c r="F57" s="91" t="b">
        <v>0</v>
      </c>
      <c r="G57" s="91" t="b">
        <v>0</v>
      </c>
    </row>
    <row r="58" spans="1:7" ht="15">
      <c r="A58" s="91" t="s">
        <v>650</v>
      </c>
      <c r="B58" s="91">
        <v>4</v>
      </c>
      <c r="C58" s="133">
        <v>0.005786494616877346</v>
      </c>
      <c r="D58" s="91" t="s">
        <v>808</v>
      </c>
      <c r="E58" s="91" t="b">
        <v>1</v>
      </c>
      <c r="F58" s="91" t="b">
        <v>0</v>
      </c>
      <c r="G58" s="91" t="b">
        <v>0</v>
      </c>
    </row>
    <row r="59" spans="1:7" ht="15">
      <c r="A59" s="91" t="s">
        <v>651</v>
      </c>
      <c r="B59" s="91">
        <v>4</v>
      </c>
      <c r="C59" s="133">
        <v>0.005786494616877346</v>
      </c>
      <c r="D59" s="91" t="s">
        <v>808</v>
      </c>
      <c r="E59" s="91" t="b">
        <v>0</v>
      </c>
      <c r="F59" s="91" t="b">
        <v>0</v>
      </c>
      <c r="G59" s="91" t="b">
        <v>0</v>
      </c>
    </row>
    <row r="60" spans="1:7" ht="15">
      <c r="A60" s="91" t="s">
        <v>652</v>
      </c>
      <c r="B60" s="91">
        <v>4</v>
      </c>
      <c r="C60" s="133">
        <v>0.005786494616877346</v>
      </c>
      <c r="D60" s="91" t="s">
        <v>808</v>
      </c>
      <c r="E60" s="91" t="b">
        <v>0</v>
      </c>
      <c r="F60" s="91" t="b">
        <v>0</v>
      </c>
      <c r="G60" s="91" t="b">
        <v>0</v>
      </c>
    </row>
    <row r="61" spans="1:7" ht="15">
      <c r="A61" s="91" t="s">
        <v>653</v>
      </c>
      <c r="B61" s="91">
        <v>4</v>
      </c>
      <c r="C61" s="133">
        <v>0.005786494616877346</v>
      </c>
      <c r="D61" s="91" t="s">
        <v>808</v>
      </c>
      <c r="E61" s="91" t="b">
        <v>0</v>
      </c>
      <c r="F61" s="91" t="b">
        <v>0</v>
      </c>
      <c r="G61" s="91" t="b">
        <v>0</v>
      </c>
    </row>
    <row r="62" spans="1:7" ht="15">
      <c r="A62" s="91" t="s">
        <v>654</v>
      </c>
      <c r="B62" s="91">
        <v>4</v>
      </c>
      <c r="C62" s="133">
        <v>0.005786494616877346</v>
      </c>
      <c r="D62" s="91" t="s">
        <v>808</v>
      </c>
      <c r="E62" s="91" t="b">
        <v>0</v>
      </c>
      <c r="F62" s="91" t="b">
        <v>0</v>
      </c>
      <c r="G62" s="91" t="b">
        <v>0</v>
      </c>
    </row>
    <row r="63" spans="1:7" ht="15">
      <c r="A63" s="91" t="s">
        <v>655</v>
      </c>
      <c r="B63" s="91">
        <v>4</v>
      </c>
      <c r="C63" s="133">
        <v>0.005786494616877346</v>
      </c>
      <c r="D63" s="91" t="s">
        <v>808</v>
      </c>
      <c r="E63" s="91" t="b">
        <v>1</v>
      </c>
      <c r="F63" s="91" t="b">
        <v>0</v>
      </c>
      <c r="G63" s="91" t="b">
        <v>0</v>
      </c>
    </row>
    <row r="64" spans="1:7" ht="15">
      <c r="A64" s="91" t="s">
        <v>234</v>
      </c>
      <c r="B64" s="91">
        <v>4</v>
      </c>
      <c r="C64" s="133">
        <v>0.005786494616877346</v>
      </c>
      <c r="D64" s="91" t="s">
        <v>808</v>
      </c>
      <c r="E64" s="91" t="b">
        <v>0</v>
      </c>
      <c r="F64" s="91" t="b">
        <v>0</v>
      </c>
      <c r="G64" s="91" t="b">
        <v>0</v>
      </c>
    </row>
    <row r="65" spans="1:7" ht="15">
      <c r="A65" s="91" t="s">
        <v>233</v>
      </c>
      <c r="B65" s="91">
        <v>4</v>
      </c>
      <c r="C65" s="133">
        <v>0.005786494616877346</v>
      </c>
      <c r="D65" s="91" t="s">
        <v>808</v>
      </c>
      <c r="E65" s="91" t="b">
        <v>0</v>
      </c>
      <c r="F65" s="91" t="b">
        <v>0</v>
      </c>
      <c r="G65" s="91" t="b">
        <v>0</v>
      </c>
    </row>
    <row r="66" spans="1:7" ht="15">
      <c r="A66" s="91" t="s">
        <v>780</v>
      </c>
      <c r="B66" s="91">
        <v>4</v>
      </c>
      <c r="C66" s="133">
        <v>0.005786494616877346</v>
      </c>
      <c r="D66" s="91" t="s">
        <v>808</v>
      </c>
      <c r="E66" s="91" t="b">
        <v>0</v>
      </c>
      <c r="F66" s="91" t="b">
        <v>0</v>
      </c>
      <c r="G66" s="91" t="b">
        <v>0</v>
      </c>
    </row>
    <row r="67" spans="1:7" ht="15">
      <c r="A67" s="91" t="s">
        <v>781</v>
      </c>
      <c r="B67" s="91">
        <v>4</v>
      </c>
      <c r="C67" s="133">
        <v>0.005786494616877346</v>
      </c>
      <c r="D67" s="91" t="s">
        <v>808</v>
      </c>
      <c r="E67" s="91" t="b">
        <v>0</v>
      </c>
      <c r="F67" s="91" t="b">
        <v>0</v>
      </c>
      <c r="G67" s="91" t="b">
        <v>0</v>
      </c>
    </row>
    <row r="68" spans="1:7" ht="15">
      <c r="A68" s="91" t="s">
        <v>782</v>
      </c>
      <c r="B68" s="91">
        <v>4</v>
      </c>
      <c r="C68" s="133">
        <v>0.005786494616877346</v>
      </c>
      <c r="D68" s="91" t="s">
        <v>808</v>
      </c>
      <c r="E68" s="91" t="b">
        <v>0</v>
      </c>
      <c r="F68" s="91" t="b">
        <v>0</v>
      </c>
      <c r="G68" s="91" t="b">
        <v>0</v>
      </c>
    </row>
    <row r="69" spans="1:7" ht="15">
      <c r="A69" s="91" t="s">
        <v>783</v>
      </c>
      <c r="B69" s="91">
        <v>4</v>
      </c>
      <c r="C69" s="133">
        <v>0.005786494616877346</v>
      </c>
      <c r="D69" s="91" t="s">
        <v>808</v>
      </c>
      <c r="E69" s="91" t="b">
        <v>0</v>
      </c>
      <c r="F69" s="91" t="b">
        <v>0</v>
      </c>
      <c r="G69" s="91" t="b">
        <v>0</v>
      </c>
    </row>
    <row r="70" spans="1:7" ht="15">
      <c r="A70" s="91" t="s">
        <v>784</v>
      </c>
      <c r="B70" s="91">
        <v>4</v>
      </c>
      <c r="C70" s="133">
        <v>0.005786494616877346</v>
      </c>
      <c r="D70" s="91" t="s">
        <v>808</v>
      </c>
      <c r="E70" s="91" t="b">
        <v>0</v>
      </c>
      <c r="F70" s="91" t="b">
        <v>0</v>
      </c>
      <c r="G70" s="91" t="b">
        <v>0</v>
      </c>
    </row>
    <row r="71" spans="1:7" ht="15">
      <c r="A71" s="91" t="s">
        <v>785</v>
      </c>
      <c r="B71" s="91">
        <v>4</v>
      </c>
      <c r="C71" s="133">
        <v>0.005786494616877346</v>
      </c>
      <c r="D71" s="91" t="s">
        <v>808</v>
      </c>
      <c r="E71" s="91" t="b">
        <v>0</v>
      </c>
      <c r="F71" s="91" t="b">
        <v>0</v>
      </c>
      <c r="G71" s="91" t="b">
        <v>0</v>
      </c>
    </row>
    <row r="72" spans="1:7" ht="15">
      <c r="A72" s="91" t="s">
        <v>786</v>
      </c>
      <c r="B72" s="91">
        <v>4</v>
      </c>
      <c r="C72" s="133">
        <v>0.005786494616877346</v>
      </c>
      <c r="D72" s="91" t="s">
        <v>808</v>
      </c>
      <c r="E72" s="91" t="b">
        <v>0</v>
      </c>
      <c r="F72" s="91" t="b">
        <v>1</v>
      </c>
      <c r="G72" s="91" t="b">
        <v>0</v>
      </c>
    </row>
    <row r="73" spans="1:7" ht="15">
      <c r="A73" s="91" t="s">
        <v>787</v>
      </c>
      <c r="B73" s="91">
        <v>4</v>
      </c>
      <c r="C73" s="133">
        <v>0.005786494616877346</v>
      </c>
      <c r="D73" s="91" t="s">
        <v>808</v>
      </c>
      <c r="E73" s="91" t="b">
        <v>0</v>
      </c>
      <c r="F73" s="91" t="b">
        <v>0</v>
      </c>
      <c r="G73" s="91" t="b">
        <v>0</v>
      </c>
    </row>
    <row r="74" spans="1:7" ht="15">
      <c r="A74" s="91" t="s">
        <v>788</v>
      </c>
      <c r="B74" s="91">
        <v>4</v>
      </c>
      <c r="C74" s="133">
        <v>0.005786494616877346</v>
      </c>
      <c r="D74" s="91" t="s">
        <v>808</v>
      </c>
      <c r="E74" s="91" t="b">
        <v>0</v>
      </c>
      <c r="F74" s="91" t="b">
        <v>0</v>
      </c>
      <c r="G74" s="91" t="b">
        <v>0</v>
      </c>
    </row>
    <row r="75" spans="1:7" ht="15">
      <c r="A75" s="91" t="s">
        <v>789</v>
      </c>
      <c r="B75" s="91">
        <v>4</v>
      </c>
      <c r="C75" s="133">
        <v>0.005786494616877346</v>
      </c>
      <c r="D75" s="91" t="s">
        <v>808</v>
      </c>
      <c r="E75" s="91" t="b">
        <v>0</v>
      </c>
      <c r="F75" s="91" t="b">
        <v>0</v>
      </c>
      <c r="G75" s="91" t="b">
        <v>0</v>
      </c>
    </row>
    <row r="76" spans="1:7" ht="15">
      <c r="A76" s="91" t="s">
        <v>790</v>
      </c>
      <c r="B76" s="91">
        <v>4</v>
      </c>
      <c r="C76" s="133">
        <v>0.005786494616877346</v>
      </c>
      <c r="D76" s="91" t="s">
        <v>808</v>
      </c>
      <c r="E76" s="91" t="b">
        <v>0</v>
      </c>
      <c r="F76" s="91" t="b">
        <v>1</v>
      </c>
      <c r="G76" s="91" t="b">
        <v>0</v>
      </c>
    </row>
    <row r="77" spans="1:7" ht="15">
      <c r="A77" s="91" t="s">
        <v>791</v>
      </c>
      <c r="B77" s="91">
        <v>4</v>
      </c>
      <c r="C77" s="133">
        <v>0.005786494616877346</v>
      </c>
      <c r="D77" s="91" t="s">
        <v>808</v>
      </c>
      <c r="E77" s="91" t="b">
        <v>0</v>
      </c>
      <c r="F77" s="91" t="b">
        <v>0</v>
      </c>
      <c r="G77" s="91" t="b">
        <v>0</v>
      </c>
    </row>
    <row r="78" spans="1:7" ht="15">
      <c r="A78" s="91" t="s">
        <v>792</v>
      </c>
      <c r="B78" s="91">
        <v>4</v>
      </c>
      <c r="C78" s="133">
        <v>0.005786494616877346</v>
      </c>
      <c r="D78" s="91" t="s">
        <v>808</v>
      </c>
      <c r="E78" s="91" t="b">
        <v>0</v>
      </c>
      <c r="F78" s="91" t="b">
        <v>0</v>
      </c>
      <c r="G78" s="91" t="b">
        <v>0</v>
      </c>
    </row>
    <row r="79" spans="1:7" ht="15">
      <c r="A79" s="91" t="s">
        <v>231</v>
      </c>
      <c r="B79" s="91">
        <v>3</v>
      </c>
      <c r="C79" s="133">
        <v>0.004842305560278518</v>
      </c>
      <c r="D79" s="91" t="s">
        <v>808</v>
      </c>
      <c r="E79" s="91" t="b">
        <v>0</v>
      </c>
      <c r="F79" s="91" t="b">
        <v>0</v>
      </c>
      <c r="G79" s="91" t="b">
        <v>0</v>
      </c>
    </row>
    <row r="80" spans="1:7" ht="15">
      <c r="A80" s="91" t="s">
        <v>793</v>
      </c>
      <c r="B80" s="91">
        <v>3</v>
      </c>
      <c r="C80" s="133">
        <v>0.004842305560278518</v>
      </c>
      <c r="D80" s="91" t="s">
        <v>808</v>
      </c>
      <c r="E80" s="91" t="b">
        <v>0</v>
      </c>
      <c r="F80" s="91" t="b">
        <v>0</v>
      </c>
      <c r="G80" s="91" t="b">
        <v>0</v>
      </c>
    </row>
    <row r="81" spans="1:7" ht="15">
      <c r="A81" s="91" t="s">
        <v>794</v>
      </c>
      <c r="B81" s="91">
        <v>3</v>
      </c>
      <c r="C81" s="133">
        <v>0.004842305560278518</v>
      </c>
      <c r="D81" s="91" t="s">
        <v>808</v>
      </c>
      <c r="E81" s="91" t="b">
        <v>0</v>
      </c>
      <c r="F81" s="91" t="b">
        <v>0</v>
      </c>
      <c r="G81" s="91" t="b">
        <v>0</v>
      </c>
    </row>
    <row r="82" spans="1:7" ht="15">
      <c r="A82" s="91" t="s">
        <v>795</v>
      </c>
      <c r="B82" s="91">
        <v>3</v>
      </c>
      <c r="C82" s="133">
        <v>0.004842305560278518</v>
      </c>
      <c r="D82" s="91" t="s">
        <v>808</v>
      </c>
      <c r="E82" s="91" t="b">
        <v>0</v>
      </c>
      <c r="F82" s="91" t="b">
        <v>0</v>
      </c>
      <c r="G82" s="91" t="b">
        <v>0</v>
      </c>
    </row>
    <row r="83" spans="1:7" ht="15">
      <c r="A83" s="91" t="s">
        <v>796</v>
      </c>
      <c r="B83" s="91">
        <v>2</v>
      </c>
      <c r="C83" s="133">
        <v>0.0037002982351517586</v>
      </c>
      <c r="D83" s="91" t="s">
        <v>808</v>
      </c>
      <c r="E83" s="91" t="b">
        <v>0</v>
      </c>
      <c r="F83" s="91" t="b">
        <v>0</v>
      </c>
      <c r="G83" s="91" t="b">
        <v>0</v>
      </c>
    </row>
    <row r="84" spans="1:7" ht="15">
      <c r="A84" s="91" t="s">
        <v>797</v>
      </c>
      <c r="B84" s="91">
        <v>2</v>
      </c>
      <c r="C84" s="133">
        <v>0.0037002982351517586</v>
      </c>
      <c r="D84" s="91" t="s">
        <v>808</v>
      </c>
      <c r="E84" s="91" t="b">
        <v>0</v>
      </c>
      <c r="F84" s="91" t="b">
        <v>0</v>
      </c>
      <c r="G84" s="91" t="b">
        <v>0</v>
      </c>
    </row>
    <row r="85" spans="1:7" ht="15">
      <c r="A85" s="91" t="s">
        <v>798</v>
      </c>
      <c r="B85" s="91">
        <v>2</v>
      </c>
      <c r="C85" s="133">
        <v>0.0037002982351517586</v>
      </c>
      <c r="D85" s="91" t="s">
        <v>808</v>
      </c>
      <c r="E85" s="91" t="b">
        <v>0</v>
      </c>
      <c r="F85" s="91" t="b">
        <v>0</v>
      </c>
      <c r="G85" s="91" t="b">
        <v>0</v>
      </c>
    </row>
    <row r="86" spans="1:7" ht="15">
      <c r="A86" s="91" t="s">
        <v>799</v>
      </c>
      <c r="B86" s="91">
        <v>2</v>
      </c>
      <c r="C86" s="133">
        <v>0.0037002982351517586</v>
      </c>
      <c r="D86" s="91" t="s">
        <v>808</v>
      </c>
      <c r="E86" s="91" t="b">
        <v>0</v>
      </c>
      <c r="F86" s="91" t="b">
        <v>0</v>
      </c>
      <c r="G86" s="91" t="b">
        <v>0</v>
      </c>
    </row>
    <row r="87" spans="1:7" ht="15">
      <c r="A87" s="91" t="s">
        <v>800</v>
      </c>
      <c r="B87" s="91">
        <v>2</v>
      </c>
      <c r="C87" s="133">
        <v>0.0037002982351517586</v>
      </c>
      <c r="D87" s="91" t="s">
        <v>808</v>
      </c>
      <c r="E87" s="91" t="b">
        <v>0</v>
      </c>
      <c r="F87" s="91" t="b">
        <v>0</v>
      </c>
      <c r="G87" s="91" t="b">
        <v>0</v>
      </c>
    </row>
    <row r="88" spans="1:7" ht="15">
      <c r="A88" s="91" t="s">
        <v>801</v>
      </c>
      <c r="B88" s="91">
        <v>2</v>
      </c>
      <c r="C88" s="133">
        <v>0.0037002982351517586</v>
      </c>
      <c r="D88" s="91" t="s">
        <v>808</v>
      </c>
      <c r="E88" s="91" t="b">
        <v>0</v>
      </c>
      <c r="F88" s="91" t="b">
        <v>0</v>
      </c>
      <c r="G88" s="91" t="b">
        <v>0</v>
      </c>
    </row>
    <row r="89" spans="1:7" ht="15">
      <c r="A89" s="91" t="s">
        <v>802</v>
      </c>
      <c r="B89" s="91">
        <v>2</v>
      </c>
      <c r="C89" s="133">
        <v>0.0037002982351517586</v>
      </c>
      <c r="D89" s="91" t="s">
        <v>808</v>
      </c>
      <c r="E89" s="91" t="b">
        <v>0</v>
      </c>
      <c r="F89" s="91" t="b">
        <v>0</v>
      </c>
      <c r="G89" s="91" t="b">
        <v>0</v>
      </c>
    </row>
    <row r="90" spans="1:7" ht="15">
      <c r="A90" s="91" t="s">
        <v>803</v>
      </c>
      <c r="B90" s="91">
        <v>2</v>
      </c>
      <c r="C90" s="133">
        <v>0.0037002982351517586</v>
      </c>
      <c r="D90" s="91" t="s">
        <v>808</v>
      </c>
      <c r="E90" s="91" t="b">
        <v>1</v>
      </c>
      <c r="F90" s="91" t="b">
        <v>0</v>
      </c>
      <c r="G90" s="91" t="b">
        <v>0</v>
      </c>
    </row>
    <row r="91" spans="1:7" ht="15">
      <c r="A91" s="91" t="s">
        <v>804</v>
      </c>
      <c r="B91" s="91">
        <v>2</v>
      </c>
      <c r="C91" s="133">
        <v>0.0037002982351517586</v>
      </c>
      <c r="D91" s="91" t="s">
        <v>808</v>
      </c>
      <c r="E91" s="91" t="b">
        <v>0</v>
      </c>
      <c r="F91" s="91" t="b">
        <v>0</v>
      </c>
      <c r="G91" s="91" t="b">
        <v>0</v>
      </c>
    </row>
    <row r="92" spans="1:7" ht="15">
      <c r="A92" s="91" t="s">
        <v>805</v>
      </c>
      <c r="B92" s="91">
        <v>2</v>
      </c>
      <c r="C92" s="133">
        <v>0.0037002982351517586</v>
      </c>
      <c r="D92" s="91" t="s">
        <v>808</v>
      </c>
      <c r="E92" s="91" t="b">
        <v>0</v>
      </c>
      <c r="F92" s="91" t="b">
        <v>0</v>
      </c>
      <c r="G92" s="91" t="b">
        <v>0</v>
      </c>
    </row>
    <row r="93" spans="1:7" ht="15">
      <c r="A93" s="91" t="s">
        <v>640</v>
      </c>
      <c r="B93" s="91">
        <v>47</v>
      </c>
      <c r="C93" s="133">
        <v>0</v>
      </c>
      <c r="D93" s="91" t="s">
        <v>593</v>
      </c>
      <c r="E93" s="91" t="b">
        <v>0</v>
      </c>
      <c r="F93" s="91" t="b">
        <v>0</v>
      </c>
      <c r="G93" s="91" t="b">
        <v>0</v>
      </c>
    </row>
    <row r="94" spans="1:7" ht="15">
      <c r="A94" s="91" t="s">
        <v>228</v>
      </c>
      <c r="B94" s="91">
        <v>37</v>
      </c>
      <c r="C94" s="133">
        <v>0.003994670357977218</v>
      </c>
      <c r="D94" s="91" t="s">
        <v>593</v>
      </c>
      <c r="E94" s="91" t="b">
        <v>0</v>
      </c>
      <c r="F94" s="91" t="b">
        <v>0</v>
      </c>
      <c r="G94" s="91" t="b">
        <v>0</v>
      </c>
    </row>
    <row r="95" spans="1:7" ht="15">
      <c r="A95" s="91" t="s">
        <v>641</v>
      </c>
      <c r="B95" s="91">
        <v>29</v>
      </c>
      <c r="C95" s="133">
        <v>0.0075331214907169404</v>
      </c>
      <c r="D95" s="91" t="s">
        <v>593</v>
      </c>
      <c r="E95" s="91" t="b">
        <v>0</v>
      </c>
      <c r="F95" s="91" t="b">
        <v>0</v>
      </c>
      <c r="G95" s="91" t="b">
        <v>0</v>
      </c>
    </row>
    <row r="96" spans="1:7" ht="15">
      <c r="A96" s="91" t="s">
        <v>642</v>
      </c>
      <c r="B96" s="91">
        <v>18</v>
      </c>
      <c r="C96" s="133">
        <v>0.010024739002714297</v>
      </c>
      <c r="D96" s="91" t="s">
        <v>593</v>
      </c>
      <c r="E96" s="91" t="b">
        <v>0</v>
      </c>
      <c r="F96" s="91" t="b">
        <v>0</v>
      </c>
      <c r="G96" s="91" t="b">
        <v>0</v>
      </c>
    </row>
    <row r="97" spans="1:7" ht="15">
      <c r="A97" s="91" t="s">
        <v>645</v>
      </c>
      <c r="B97" s="91">
        <v>18</v>
      </c>
      <c r="C97" s="133">
        <v>0.010024739002714297</v>
      </c>
      <c r="D97" s="91" t="s">
        <v>593</v>
      </c>
      <c r="E97" s="91" t="b">
        <v>0</v>
      </c>
      <c r="F97" s="91" t="b">
        <v>0</v>
      </c>
      <c r="G97" s="91" t="b">
        <v>0</v>
      </c>
    </row>
    <row r="98" spans="1:7" ht="15">
      <c r="A98" s="91" t="s">
        <v>620</v>
      </c>
      <c r="B98" s="91">
        <v>17</v>
      </c>
      <c r="C98" s="133">
        <v>0.010073262319705208</v>
      </c>
      <c r="D98" s="91" t="s">
        <v>593</v>
      </c>
      <c r="E98" s="91" t="b">
        <v>0</v>
      </c>
      <c r="F98" s="91" t="b">
        <v>0</v>
      </c>
      <c r="G98" s="91" t="b">
        <v>0</v>
      </c>
    </row>
    <row r="99" spans="1:7" ht="15">
      <c r="A99" s="91" t="s">
        <v>643</v>
      </c>
      <c r="B99" s="91">
        <v>17</v>
      </c>
      <c r="C99" s="133">
        <v>0.011399058961719662</v>
      </c>
      <c r="D99" s="91" t="s">
        <v>593</v>
      </c>
      <c r="E99" s="91" t="b">
        <v>0</v>
      </c>
      <c r="F99" s="91" t="b">
        <v>0</v>
      </c>
      <c r="G99" s="91" t="b">
        <v>0</v>
      </c>
    </row>
    <row r="100" spans="1:7" ht="15">
      <c r="A100" s="91" t="s">
        <v>646</v>
      </c>
      <c r="B100" s="91">
        <v>16</v>
      </c>
      <c r="C100" s="133">
        <v>0.0100851120534924</v>
      </c>
      <c r="D100" s="91" t="s">
        <v>593</v>
      </c>
      <c r="E100" s="91" t="b">
        <v>0</v>
      </c>
      <c r="F100" s="91" t="b">
        <v>0</v>
      </c>
      <c r="G100" s="91" t="b">
        <v>0</v>
      </c>
    </row>
    <row r="101" spans="1:7" ht="15">
      <c r="A101" s="91" t="s">
        <v>647</v>
      </c>
      <c r="B101" s="91">
        <v>15</v>
      </c>
      <c r="C101" s="133">
        <v>0.010057993201517349</v>
      </c>
      <c r="D101" s="91" t="s">
        <v>593</v>
      </c>
      <c r="E101" s="91" t="b">
        <v>0</v>
      </c>
      <c r="F101" s="91" t="b">
        <v>0</v>
      </c>
      <c r="G101" s="91" t="b">
        <v>0</v>
      </c>
    </row>
    <row r="102" spans="1:7" ht="15">
      <c r="A102" s="91" t="s">
        <v>648</v>
      </c>
      <c r="B102" s="91">
        <v>13</v>
      </c>
      <c r="C102" s="133">
        <v>0.00987607060879707</v>
      </c>
      <c r="D102" s="91" t="s">
        <v>593</v>
      </c>
      <c r="E102" s="91" t="b">
        <v>0</v>
      </c>
      <c r="F102" s="91" t="b">
        <v>0</v>
      </c>
      <c r="G102" s="91" t="b">
        <v>0</v>
      </c>
    </row>
    <row r="103" spans="1:7" ht="15">
      <c r="A103" s="91" t="s">
        <v>739</v>
      </c>
      <c r="B103" s="91">
        <v>13</v>
      </c>
      <c r="C103" s="133">
        <v>0.00987607060879707</v>
      </c>
      <c r="D103" s="91" t="s">
        <v>593</v>
      </c>
      <c r="E103" s="91" t="b">
        <v>0</v>
      </c>
      <c r="F103" s="91" t="b">
        <v>0</v>
      </c>
      <c r="G103" s="91" t="b">
        <v>0</v>
      </c>
    </row>
    <row r="104" spans="1:7" ht="15">
      <c r="A104" s="91" t="s">
        <v>740</v>
      </c>
      <c r="B104" s="91">
        <v>12</v>
      </c>
      <c r="C104" s="133">
        <v>0.009714859634523315</v>
      </c>
      <c r="D104" s="91" t="s">
        <v>593</v>
      </c>
      <c r="E104" s="91" t="b">
        <v>0</v>
      </c>
      <c r="F104" s="91" t="b">
        <v>0</v>
      </c>
      <c r="G104" s="91" t="b">
        <v>0</v>
      </c>
    </row>
    <row r="105" spans="1:7" ht="15">
      <c r="A105" s="91" t="s">
        <v>741</v>
      </c>
      <c r="B105" s="91">
        <v>11</v>
      </c>
      <c r="C105" s="133">
        <v>0.009501664138604858</v>
      </c>
      <c r="D105" s="91" t="s">
        <v>593</v>
      </c>
      <c r="E105" s="91" t="b">
        <v>0</v>
      </c>
      <c r="F105" s="91" t="b">
        <v>0</v>
      </c>
      <c r="G105" s="91" t="b">
        <v>0</v>
      </c>
    </row>
    <row r="106" spans="1:7" ht="15">
      <c r="A106" s="91" t="s">
        <v>742</v>
      </c>
      <c r="B106" s="91">
        <v>10</v>
      </c>
      <c r="C106" s="133">
        <v>0.009231745717161942</v>
      </c>
      <c r="D106" s="91" t="s">
        <v>593</v>
      </c>
      <c r="E106" s="91" t="b">
        <v>0</v>
      </c>
      <c r="F106" s="91" t="b">
        <v>0</v>
      </c>
      <c r="G106" s="91" t="b">
        <v>0</v>
      </c>
    </row>
    <row r="107" spans="1:7" ht="15">
      <c r="A107" s="91" t="s">
        <v>743</v>
      </c>
      <c r="B107" s="91">
        <v>10</v>
      </c>
      <c r="C107" s="133">
        <v>0.009231745717161942</v>
      </c>
      <c r="D107" s="91" t="s">
        <v>593</v>
      </c>
      <c r="E107" s="91" t="b">
        <v>0</v>
      </c>
      <c r="F107" s="91" t="b">
        <v>0</v>
      </c>
      <c r="G107" s="91" t="b">
        <v>0</v>
      </c>
    </row>
    <row r="108" spans="1:7" ht="15">
      <c r="A108" s="91" t="s">
        <v>744</v>
      </c>
      <c r="B108" s="91">
        <v>10</v>
      </c>
      <c r="C108" s="133">
        <v>0.009231745717161942</v>
      </c>
      <c r="D108" s="91" t="s">
        <v>593</v>
      </c>
      <c r="E108" s="91" t="b">
        <v>0</v>
      </c>
      <c r="F108" s="91" t="b">
        <v>1</v>
      </c>
      <c r="G108" s="91" t="b">
        <v>0</v>
      </c>
    </row>
    <row r="109" spans="1:7" ht="15">
      <c r="A109" s="91" t="s">
        <v>745</v>
      </c>
      <c r="B109" s="91">
        <v>10</v>
      </c>
      <c r="C109" s="133">
        <v>0.009231745717161942</v>
      </c>
      <c r="D109" s="91" t="s">
        <v>593</v>
      </c>
      <c r="E109" s="91" t="b">
        <v>0</v>
      </c>
      <c r="F109" s="91" t="b">
        <v>0</v>
      </c>
      <c r="G109" s="91" t="b">
        <v>0</v>
      </c>
    </row>
    <row r="110" spans="1:7" ht="15">
      <c r="A110" s="91" t="s">
        <v>746</v>
      </c>
      <c r="B110" s="91">
        <v>10</v>
      </c>
      <c r="C110" s="133">
        <v>0.009231745717161942</v>
      </c>
      <c r="D110" s="91" t="s">
        <v>593</v>
      </c>
      <c r="E110" s="91" t="b">
        <v>0</v>
      </c>
      <c r="F110" s="91" t="b">
        <v>0</v>
      </c>
      <c r="G110" s="91" t="b">
        <v>0</v>
      </c>
    </row>
    <row r="111" spans="1:7" ht="15">
      <c r="A111" s="91" t="s">
        <v>747</v>
      </c>
      <c r="B111" s="91">
        <v>10</v>
      </c>
      <c r="C111" s="133">
        <v>0.009231745717161942</v>
      </c>
      <c r="D111" s="91" t="s">
        <v>593</v>
      </c>
      <c r="E111" s="91" t="b">
        <v>0</v>
      </c>
      <c r="F111" s="91" t="b">
        <v>0</v>
      </c>
      <c r="G111" s="91" t="b">
        <v>0</v>
      </c>
    </row>
    <row r="112" spans="1:7" ht="15">
      <c r="A112" s="91" t="s">
        <v>748</v>
      </c>
      <c r="B112" s="91">
        <v>10</v>
      </c>
      <c r="C112" s="133">
        <v>0.009231745717161942</v>
      </c>
      <c r="D112" s="91" t="s">
        <v>593</v>
      </c>
      <c r="E112" s="91" t="b">
        <v>0</v>
      </c>
      <c r="F112" s="91" t="b">
        <v>0</v>
      </c>
      <c r="G112" s="91" t="b">
        <v>0</v>
      </c>
    </row>
    <row r="113" spans="1:7" ht="15">
      <c r="A113" s="91" t="s">
        <v>749</v>
      </c>
      <c r="B113" s="91">
        <v>10</v>
      </c>
      <c r="C113" s="133">
        <v>0.009231745717161942</v>
      </c>
      <c r="D113" s="91" t="s">
        <v>593</v>
      </c>
      <c r="E113" s="91" t="b">
        <v>0</v>
      </c>
      <c r="F113" s="91" t="b">
        <v>0</v>
      </c>
      <c r="G113" s="91" t="b">
        <v>0</v>
      </c>
    </row>
    <row r="114" spans="1:7" ht="15">
      <c r="A114" s="91" t="s">
        <v>750</v>
      </c>
      <c r="B114" s="91">
        <v>10</v>
      </c>
      <c r="C114" s="133">
        <v>0.009231745717161942</v>
      </c>
      <c r="D114" s="91" t="s">
        <v>593</v>
      </c>
      <c r="E114" s="91" t="b">
        <v>0</v>
      </c>
      <c r="F114" s="91" t="b">
        <v>0</v>
      </c>
      <c r="G114" s="91" t="b">
        <v>0</v>
      </c>
    </row>
    <row r="115" spans="1:7" ht="15">
      <c r="A115" s="91" t="s">
        <v>751</v>
      </c>
      <c r="B115" s="91">
        <v>10</v>
      </c>
      <c r="C115" s="133">
        <v>0.009231745717161942</v>
      </c>
      <c r="D115" s="91" t="s">
        <v>593</v>
      </c>
      <c r="E115" s="91" t="b">
        <v>0</v>
      </c>
      <c r="F115" s="91" t="b">
        <v>0</v>
      </c>
      <c r="G115" s="91" t="b">
        <v>0</v>
      </c>
    </row>
    <row r="116" spans="1:7" ht="15">
      <c r="A116" s="91" t="s">
        <v>752</v>
      </c>
      <c r="B116" s="91">
        <v>10</v>
      </c>
      <c r="C116" s="133">
        <v>0.009231745717161942</v>
      </c>
      <c r="D116" s="91" t="s">
        <v>593</v>
      </c>
      <c r="E116" s="91" t="b">
        <v>0</v>
      </c>
      <c r="F116" s="91" t="b">
        <v>1</v>
      </c>
      <c r="G116" s="91" t="b">
        <v>0</v>
      </c>
    </row>
    <row r="117" spans="1:7" ht="15">
      <c r="A117" s="91" t="s">
        <v>753</v>
      </c>
      <c r="B117" s="91">
        <v>10</v>
      </c>
      <c r="C117" s="133">
        <v>0.009231745717161942</v>
      </c>
      <c r="D117" s="91" t="s">
        <v>593</v>
      </c>
      <c r="E117" s="91" t="b">
        <v>1</v>
      </c>
      <c r="F117" s="91" t="b">
        <v>0</v>
      </c>
      <c r="G117" s="91" t="b">
        <v>0</v>
      </c>
    </row>
    <row r="118" spans="1:7" ht="15">
      <c r="A118" s="91" t="s">
        <v>754</v>
      </c>
      <c r="B118" s="91">
        <v>10</v>
      </c>
      <c r="C118" s="133">
        <v>0.009231745717161942</v>
      </c>
      <c r="D118" s="91" t="s">
        <v>593</v>
      </c>
      <c r="E118" s="91" t="b">
        <v>0</v>
      </c>
      <c r="F118" s="91" t="b">
        <v>0</v>
      </c>
      <c r="G118" s="91" t="b">
        <v>0</v>
      </c>
    </row>
    <row r="119" spans="1:7" ht="15">
      <c r="A119" s="91" t="s">
        <v>755</v>
      </c>
      <c r="B119" s="91">
        <v>10</v>
      </c>
      <c r="C119" s="133">
        <v>0.009231745717161942</v>
      </c>
      <c r="D119" s="91" t="s">
        <v>593</v>
      </c>
      <c r="E119" s="91" t="b">
        <v>0</v>
      </c>
      <c r="F119" s="91" t="b">
        <v>0</v>
      </c>
      <c r="G119" s="91" t="b">
        <v>0</v>
      </c>
    </row>
    <row r="120" spans="1:7" ht="15">
      <c r="A120" s="91" t="s">
        <v>756</v>
      </c>
      <c r="B120" s="91">
        <v>10</v>
      </c>
      <c r="C120" s="133">
        <v>0.009231745717161942</v>
      </c>
      <c r="D120" s="91" t="s">
        <v>593</v>
      </c>
      <c r="E120" s="91" t="b">
        <v>0</v>
      </c>
      <c r="F120" s="91" t="b">
        <v>0</v>
      </c>
      <c r="G120" s="91" t="b">
        <v>0</v>
      </c>
    </row>
    <row r="121" spans="1:7" ht="15">
      <c r="A121" s="91" t="s">
        <v>757</v>
      </c>
      <c r="B121" s="91">
        <v>10</v>
      </c>
      <c r="C121" s="133">
        <v>0.009231745717161942</v>
      </c>
      <c r="D121" s="91" t="s">
        <v>593</v>
      </c>
      <c r="E121" s="91" t="b">
        <v>0</v>
      </c>
      <c r="F121" s="91" t="b">
        <v>1</v>
      </c>
      <c r="G121" s="91" t="b">
        <v>0</v>
      </c>
    </row>
    <row r="122" spans="1:7" ht="15">
      <c r="A122" s="91" t="s">
        <v>758</v>
      </c>
      <c r="B122" s="91">
        <v>9</v>
      </c>
      <c r="C122" s="133">
        <v>0.0088994139216955</v>
      </c>
      <c r="D122" s="91" t="s">
        <v>593</v>
      </c>
      <c r="E122" s="91" t="b">
        <v>0</v>
      </c>
      <c r="F122" s="91" t="b">
        <v>0</v>
      </c>
      <c r="G122" s="91" t="b">
        <v>0</v>
      </c>
    </row>
    <row r="123" spans="1:7" ht="15">
      <c r="A123" s="91" t="s">
        <v>759</v>
      </c>
      <c r="B123" s="91">
        <v>9</v>
      </c>
      <c r="C123" s="133">
        <v>0.0088994139216955</v>
      </c>
      <c r="D123" s="91" t="s">
        <v>593</v>
      </c>
      <c r="E123" s="91" t="b">
        <v>0</v>
      </c>
      <c r="F123" s="91" t="b">
        <v>0</v>
      </c>
      <c r="G123" s="91" t="b">
        <v>0</v>
      </c>
    </row>
    <row r="124" spans="1:7" ht="15">
      <c r="A124" s="91" t="s">
        <v>760</v>
      </c>
      <c r="B124" s="91">
        <v>9</v>
      </c>
      <c r="C124" s="133">
        <v>0.0088994139216955</v>
      </c>
      <c r="D124" s="91" t="s">
        <v>593</v>
      </c>
      <c r="E124" s="91" t="b">
        <v>0</v>
      </c>
      <c r="F124" s="91" t="b">
        <v>0</v>
      </c>
      <c r="G124" s="91" t="b">
        <v>0</v>
      </c>
    </row>
    <row r="125" spans="1:7" ht="15">
      <c r="A125" s="91" t="s">
        <v>762</v>
      </c>
      <c r="B125" s="91">
        <v>9</v>
      </c>
      <c r="C125" s="133">
        <v>0.009559919950427827</v>
      </c>
      <c r="D125" s="91" t="s">
        <v>593</v>
      </c>
      <c r="E125" s="91" t="b">
        <v>0</v>
      </c>
      <c r="F125" s="91" t="b">
        <v>0</v>
      </c>
      <c r="G125" s="91" t="b">
        <v>0</v>
      </c>
    </row>
    <row r="126" spans="1:7" ht="15">
      <c r="A126" s="91" t="s">
        <v>761</v>
      </c>
      <c r="B126" s="91">
        <v>9</v>
      </c>
      <c r="C126" s="133">
        <v>0.0088994139216955</v>
      </c>
      <c r="D126" s="91" t="s">
        <v>593</v>
      </c>
      <c r="E126" s="91" t="b">
        <v>0</v>
      </c>
      <c r="F126" s="91" t="b">
        <v>0</v>
      </c>
      <c r="G126" s="91" t="b">
        <v>0</v>
      </c>
    </row>
    <row r="127" spans="1:7" ht="15">
      <c r="A127" s="91" t="s">
        <v>763</v>
      </c>
      <c r="B127" s="91">
        <v>8</v>
      </c>
      <c r="C127" s="133">
        <v>0.008497706622602512</v>
      </c>
      <c r="D127" s="91" t="s">
        <v>593</v>
      </c>
      <c r="E127" s="91" t="b">
        <v>0</v>
      </c>
      <c r="F127" s="91" t="b">
        <v>0</v>
      </c>
      <c r="G127" s="91" t="b">
        <v>0</v>
      </c>
    </row>
    <row r="128" spans="1:7" ht="15">
      <c r="A128" s="91" t="s">
        <v>764</v>
      </c>
      <c r="B128" s="91">
        <v>8</v>
      </c>
      <c r="C128" s="133">
        <v>0.008497706622602512</v>
      </c>
      <c r="D128" s="91" t="s">
        <v>593</v>
      </c>
      <c r="E128" s="91" t="b">
        <v>0</v>
      </c>
      <c r="F128" s="91" t="b">
        <v>0</v>
      </c>
      <c r="G128" s="91" t="b">
        <v>0</v>
      </c>
    </row>
    <row r="129" spans="1:7" ht="15">
      <c r="A129" s="91" t="s">
        <v>766</v>
      </c>
      <c r="B129" s="91">
        <v>7</v>
      </c>
      <c r="C129" s="133">
        <v>0.008017908831138471</v>
      </c>
      <c r="D129" s="91" t="s">
        <v>593</v>
      </c>
      <c r="E129" s="91" t="b">
        <v>0</v>
      </c>
      <c r="F129" s="91" t="b">
        <v>1</v>
      </c>
      <c r="G129" s="91" t="b">
        <v>0</v>
      </c>
    </row>
    <row r="130" spans="1:7" ht="15">
      <c r="A130" s="91" t="s">
        <v>767</v>
      </c>
      <c r="B130" s="91">
        <v>7</v>
      </c>
      <c r="C130" s="133">
        <v>0.008017908831138471</v>
      </c>
      <c r="D130" s="91" t="s">
        <v>593</v>
      </c>
      <c r="E130" s="91" t="b">
        <v>0</v>
      </c>
      <c r="F130" s="91" t="b">
        <v>0</v>
      </c>
      <c r="G130" s="91" t="b">
        <v>0</v>
      </c>
    </row>
    <row r="131" spans="1:7" ht="15">
      <c r="A131" s="91" t="s">
        <v>765</v>
      </c>
      <c r="B131" s="91">
        <v>7</v>
      </c>
      <c r="C131" s="133">
        <v>0.008017908831138471</v>
      </c>
      <c r="D131" s="91" t="s">
        <v>593</v>
      </c>
      <c r="E131" s="91" t="b">
        <v>0</v>
      </c>
      <c r="F131" s="91" t="b">
        <v>0</v>
      </c>
      <c r="G131" s="91" t="b">
        <v>0</v>
      </c>
    </row>
    <row r="132" spans="1:7" ht="15">
      <c r="A132" s="91" t="s">
        <v>771</v>
      </c>
      <c r="B132" s="91">
        <v>6</v>
      </c>
      <c r="C132" s="133">
        <v>0.007448792764153891</v>
      </c>
      <c r="D132" s="91" t="s">
        <v>593</v>
      </c>
      <c r="E132" s="91" t="b">
        <v>0</v>
      </c>
      <c r="F132" s="91" t="b">
        <v>0</v>
      </c>
      <c r="G132" s="91" t="b">
        <v>0</v>
      </c>
    </row>
    <row r="133" spans="1:7" ht="15">
      <c r="A133" s="91" t="s">
        <v>772</v>
      </c>
      <c r="B133" s="91">
        <v>6</v>
      </c>
      <c r="C133" s="133">
        <v>0.007448792764153891</v>
      </c>
      <c r="D133" s="91" t="s">
        <v>593</v>
      </c>
      <c r="E133" s="91" t="b">
        <v>0</v>
      </c>
      <c r="F133" s="91" t="b">
        <v>0</v>
      </c>
      <c r="G133" s="91" t="b">
        <v>0</v>
      </c>
    </row>
    <row r="134" spans="1:7" ht="15">
      <c r="A134" s="91" t="s">
        <v>773</v>
      </c>
      <c r="B134" s="91">
        <v>6</v>
      </c>
      <c r="C134" s="133">
        <v>0.007448792764153891</v>
      </c>
      <c r="D134" s="91" t="s">
        <v>593</v>
      </c>
      <c r="E134" s="91" t="b">
        <v>0</v>
      </c>
      <c r="F134" s="91" t="b">
        <v>1</v>
      </c>
      <c r="G134" s="91" t="b">
        <v>0</v>
      </c>
    </row>
    <row r="135" spans="1:7" ht="15">
      <c r="A135" s="91" t="s">
        <v>774</v>
      </c>
      <c r="B135" s="91">
        <v>6</v>
      </c>
      <c r="C135" s="133">
        <v>0.007448792764153891</v>
      </c>
      <c r="D135" s="91" t="s">
        <v>593</v>
      </c>
      <c r="E135" s="91" t="b">
        <v>0</v>
      </c>
      <c r="F135" s="91" t="b">
        <v>0</v>
      </c>
      <c r="G135" s="91" t="b">
        <v>0</v>
      </c>
    </row>
    <row r="136" spans="1:7" ht="15">
      <c r="A136" s="91" t="s">
        <v>775</v>
      </c>
      <c r="B136" s="91">
        <v>6</v>
      </c>
      <c r="C136" s="133">
        <v>0.007448792764153891</v>
      </c>
      <c r="D136" s="91" t="s">
        <v>593</v>
      </c>
      <c r="E136" s="91" t="b">
        <v>0</v>
      </c>
      <c r="F136" s="91" t="b">
        <v>1</v>
      </c>
      <c r="G136" s="91" t="b">
        <v>0</v>
      </c>
    </row>
    <row r="137" spans="1:7" ht="15">
      <c r="A137" s="91" t="s">
        <v>776</v>
      </c>
      <c r="B137" s="91">
        <v>6</v>
      </c>
      <c r="C137" s="133">
        <v>0.007448792764153891</v>
      </c>
      <c r="D137" s="91" t="s">
        <v>593</v>
      </c>
      <c r="E137" s="91" t="b">
        <v>0</v>
      </c>
      <c r="F137" s="91" t="b">
        <v>0</v>
      </c>
      <c r="G137" s="91" t="b">
        <v>0</v>
      </c>
    </row>
    <row r="138" spans="1:7" ht="15">
      <c r="A138" s="91" t="s">
        <v>777</v>
      </c>
      <c r="B138" s="91">
        <v>6</v>
      </c>
      <c r="C138" s="133">
        <v>0.007448792764153891</v>
      </c>
      <c r="D138" s="91" t="s">
        <v>593</v>
      </c>
      <c r="E138" s="91" t="b">
        <v>0</v>
      </c>
      <c r="F138" s="91" t="b">
        <v>1</v>
      </c>
      <c r="G138" s="91" t="b">
        <v>0</v>
      </c>
    </row>
    <row r="139" spans="1:7" ht="15">
      <c r="A139" s="91" t="s">
        <v>768</v>
      </c>
      <c r="B139" s="91">
        <v>6</v>
      </c>
      <c r="C139" s="133">
        <v>0.007448792764153891</v>
      </c>
      <c r="D139" s="91" t="s">
        <v>593</v>
      </c>
      <c r="E139" s="91" t="b">
        <v>0</v>
      </c>
      <c r="F139" s="91" t="b">
        <v>0</v>
      </c>
      <c r="G139" s="91" t="b">
        <v>0</v>
      </c>
    </row>
    <row r="140" spans="1:7" ht="15">
      <c r="A140" s="91" t="s">
        <v>769</v>
      </c>
      <c r="B140" s="91">
        <v>6</v>
      </c>
      <c r="C140" s="133">
        <v>0.007448792764153891</v>
      </c>
      <c r="D140" s="91" t="s">
        <v>593</v>
      </c>
      <c r="E140" s="91" t="b">
        <v>0</v>
      </c>
      <c r="F140" s="91" t="b">
        <v>0</v>
      </c>
      <c r="G140" s="91" t="b">
        <v>0</v>
      </c>
    </row>
    <row r="141" spans="1:7" ht="15">
      <c r="A141" s="91" t="s">
        <v>770</v>
      </c>
      <c r="B141" s="91">
        <v>6</v>
      </c>
      <c r="C141" s="133">
        <v>0.007448792764153891</v>
      </c>
      <c r="D141" s="91" t="s">
        <v>593</v>
      </c>
      <c r="E141" s="91" t="b">
        <v>0</v>
      </c>
      <c r="F141" s="91" t="b">
        <v>0</v>
      </c>
      <c r="G141" s="91" t="b">
        <v>0</v>
      </c>
    </row>
    <row r="142" spans="1:7" ht="15">
      <c r="A142" s="91" t="s">
        <v>779</v>
      </c>
      <c r="B142" s="91">
        <v>5</v>
      </c>
      <c r="C142" s="133">
        <v>0.006775341980991167</v>
      </c>
      <c r="D142" s="91" t="s">
        <v>593</v>
      </c>
      <c r="E142" s="91" t="b">
        <v>0</v>
      </c>
      <c r="F142" s="91" t="b">
        <v>0</v>
      </c>
      <c r="G142" s="91" t="b">
        <v>0</v>
      </c>
    </row>
    <row r="143" spans="1:7" ht="15">
      <c r="A143" s="91" t="s">
        <v>778</v>
      </c>
      <c r="B143" s="91">
        <v>5</v>
      </c>
      <c r="C143" s="133">
        <v>0.006775341980991167</v>
      </c>
      <c r="D143" s="91" t="s">
        <v>593</v>
      </c>
      <c r="E143" s="91" t="b">
        <v>0</v>
      </c>
      <c r="F143" s="91" t="b">
        <v>0</v>
      </c>
      <c r="G143" s="91" t="b">
        <v>0</v>
      </c>
    </row>
    <row r="144" spans="1:7" ht="15">
      <c r="A144" s="91" t="s">
        <v>780</v>
      </c>
      <c r="B144" s="91">
        <v>4</v>
      </c>
      <c r="C144" s="133">
        <v>0.005976428609229413</v>
      </c>
      <c r="D144" s="91" t="s">
        <v>593</v>
      </c>
      <c r="E144" s="91" t="b">
        <v>0</v>
      </c>
      <c r="F144" s="91" t="b">
        <v>0</v>
      </c>
      <c r="G144" s="91" t="b">
        <v>0</v>
      </c>
    </row>
    <row r="145" spans="1:7" ht="15">
      <c r="A145" s="91" t="s">
        <v>781</v>
      </c>
      <c r="B145" s="91">
        <v>4</v>
      </c>
      <c r="C145" s="133">
        <v>0.005976428609229413</v>
      </c>
      <c r="D145" s="91" t="s">
        <v>593</v>
      </c>
      <c r="E145" s="91" t="b">
        <v>0</v>
      </c>
      <c r="F145" s="91" t="b">
        <v>0</v>
      </c>
      <c r="G145" s="91" t="b">
        <v>0</v>
      </c>
    </row>
    <row r="146" spans="1:7" ht="15">
      <c r="A146" s="91" t="s">
        <v>785</v>
      </c>
      <c r="B146" s="91">
        <v>4</v>
      </c>
      <c r="C146" s="133">
        <v>0.005976428609229413</v>
      </c>
      <c r="D146" s="91" t="s">
        <v>593</v>
      </c>
      <c r="E146" s="91" t="b">
        <v>0</v>
      </c>
      <c r="F146" s="91" t="b">
        <v>0</v>
      </c>
      <c r="G146" s="91" t="b">
        <v>0</v>
      </c>
    </row>
    <row r="147" spans="1:7" ht="15">
      <c r="A147" s="91" t="s">
        <v>786</v>
      </c>
      <c r="B147" s="91">
        <v>4</v>
      </c>
      <c r="C147" s="133">
        <v>0.005976428609229413</v>
      </c>
      <c r="D147" s="91" t="s">
        <v>593</v>
      </c>
      <c r="E147" s="91" t="b">
        <v>0</v>
      </c>
      <c r="F147" s="91" t="b">
        <v>1</v>
      </c>
      <c r="G147" s="91" t="b">
        <v>0</v>
      </c>
    </row>
    <row r="148" spans="1:7" ht="15">
      <c r="A148" s="91" t="s">
        <v>787</v>
      </c>
      <c r="B148" s="91">
        <v>4</v>
      </c>
      <c r="C148" s="133">
        <v>0.005976428609229413</v>
      </c>
      <c r="D148" s="91" t="s">
        <v>593</v>
      </c>
      <c r="E148" s="91" t="b">
        <v>0</v>
      </c>
      <c r="F148" s="91" t="b">
        <v>0</v>
      </c>
      <c r="G148" s="91" t="b">
        <v>0</v>
      </c>
    </row>
    <row r="149" spans="1:7" ht="15">
      <c r="A149" s="91" t="s">
        <v>788</v>
      </c>
      <c r="B149" s="91">
        <v>4</v>
      </c>
      <c r="C149" s="133">
        <v>0.005976428609229413</v>
      </c>
      <c r="D149" s="91" t="s">
        <v>593</v>
      </c>
      <c r="E149" s="91" t="b">
        <v>0</v>
      </c>
      <c r="F149" s="91" t="b">
        <v>0</v>
      </c>
      <c r="G149" s="91" t="b">
        <v>0</v>
      </c>
    </row>
    <row r="150" spans="1:7" ht="15">
      <c r="A150" s="91" t="s">
        <v>789</v>
      </c>
      <c r="B150" s="91">
        <v>4</v>
      </c>
      <c r="C150" s="133">
        <v>0.005976428609229413</v>
      </c>
      <c r="D150" s="91" t="s">
        <v>593</v>
      </c>
      <c r="E150" s="91" t="b">
        <v>0</v>
      </c>
      <c r="F150" s="91" t="b">
        <v>0</v>
      </c>
      <c r="G150" s="91" t="b">
        <v>0</v>
      </c>
    </row>
    <row r="151" spans="1:7" ht="15">
      <c r="A151" s="91" t="s">
        <v>790</v>
      </c>
      <c r="B151" s="91">
        <v>4</v>
      </c>
      <c r="C151" s="133">
        <v>0.005976428609229413</v>
      </c>
      <c r="D151" s="91" t="s">
        <v>593</v>
      </c>
      <c r="E151" s="91" t="b">
        <v>0</v>
      </c>
      <c r="F151" s="91" t="b">
        <v>1</v>
      </c>
      <c r="G151" s="91" t="b">
        <v>0</v>
      </c>
    </row>
    <row r="152" spans="1:7" ht="15">
      <c r="A152" s="91" t="s">
        <v>791</v>
      </c>
      <c r="B152" s="91">
        <v>4</v>
      </c>
      <c r="C152" s="133">
        <v>0.005976428609229413</v>
      </c>
      <c r="D152" s="91" t="s">
        <v>593</v>
      </c>
      <c r="E152" s="91" t="b">
        <v>0</v>
      </c>
      <c r="F152" s="91" t="b">
        <v>0</v>
      </c>
      <c r="G152" s="91" t="b">
        <v>0</v>
      </c>
    </row>
    <row r="153" spans="1:7" ht="15">
      <c r="A153" s="91" t="s">
        <v>792</v>
      </c>
      <c r="B153" s="91">
        <v>4</v>
      </c>
      <c r="C153" s="133">
        <v>0.005976428609229413</v>
      </c>
      <c r="D153" s="91" t="s">
        <v>593</v>
      </c>
      <c r="E153" s="91" t="b">
        <v>0</v>
      </c>
      <c r="F153" s="91" t="b">
        <v>0</v>
      </c>
      <c r="G153" s="91" t="b">
        <v>0</v>
      </c>
    </row>
    <row r="154" spans="1:7" ht="15">
      <c r="A154" s="91" t="s">
        <v>782</v>
      </c>
      <c r="B154" s="91">
        <v>4</v>
      </c>
      <c r="C154" s="133">
        <v>0.005976428609229413</v>
      </c>
      <c r="D154" s="91" t="s">
        <v>593</v>
      </c>
      <c r="E154" s="91" t="b">
        <v>0</v>
      </c>
      <c r="F154" s="91" t="b">
        <v>0</v>
      </c>
      <c r="G154" s="91" t="b">
        <v>0</v>
      </c>
    </row>
    <row r="155" spans="1:7" ht="15">
      <c r="A155" s="91" t="s">
        <v>783</v>
      </c>
      <c r="B155" s="91">
        <v>4</v>
      </c>
      <c r="C155" s="133">
        <v>0.005976428609229413</v>
      </c>
      <c r="D155" s="91" t="s">
        <v>593</v>
      </c>
      <c r="E155" s="91" t="b">
        <v>0</v>
      </c>
      <c r="F155" s="91" t="b">
        <v>0</v>
      </c>
      <c r="G155" s="91" t="b">
        <v>0</v>
      </c>
    </row>
    <row r="156" spans="1:7" ht="15">
      <c r="A156" s="91" t="s">
        <v>784</v>
      </c>
      <c r="B156" s="91">
        <v>4</v>
      </c>
      <c r="C156" s="133">
        <v>0.005976428609229413</v>
      </c>
      <c r="D156" s="91" t="s">
        <v>593</v>
      </c>
      <c r="E156" s="91" t="b">
        <v>0</v>
      </c>
      <c r="F156" s="91" t="b">
        <v>0</v>
      </c>
      <c r="G156" s="91" t="b">
        <v>0</v>
      </c>
    </row>
    <row r="157" spans="1:7" ht="15">
      <c r="A157" s="91" t="s">
        <v>794</v>
      </c>
      <c r="B157" s="91">
        <v>3</v>
      </c>
      <c r="C157" s="133">
        <v>0.005020077855523063</v>
      </c>
      <c r="D157" s="91" t="s">
        <v>593</v>
      </c>
      <c r="E157" s="91" t="b">
        <v>0</v>
      </c>
      <c r="F157" s="91" t="b">
        <v>0</v>
      </c>
      <c r="G157" s="91" t="b">
        <v>0</v>
      </c>
    </row>
    <row r="158" spans="1:7" ht="15">
      <c r="A158" s="91" t="s">
        <v>795</v>
      </c>
      <c r="B158" s="91">
        <v>3</v>
      </c>
      <c r="C158" s="133">
        <v>0.005020077855523063</v>
      </c>
      <c r="D158" s="91" t="s">
        <v>593</v>
      </c>
      <c r="E158" s="91" t="b">
        <v>0</v>
      </c>
      <c r="F158" s="91" t="b">
        <v>0</v>
      </c>
      <c r="G158" s="91" t="b">
        <v>0</v>
      </c>
    </row>
    <row r="159" spans="1:7" ht="15">
      <c r="A159" s="91" t="s">
        <v>796</v>
      </c>
      <c r="B159" s="91">
        <v>2</v>
      </c>
      <c r="C159" s="133">
        <v>0.003852001953578784</v>
      </c>
      <c r="D159" s="91" t="s">
        <v>593</v>
      </c>
      <c r="E159" s="91" t="b">
        <v>0</v>
      </c>
      <c r="F159" s="91" t="b">
        <v>0</v>
      </c>
      <c r="G159" s="91" t="b">
        <v>0</v>
      </c>
    </row>
    <row r="160" spans="1:7" ht="15">
      <c r="A160" s="91" t="s">
        <v>797</v>
      </c>
      <c r="B160" s="91">
        <v>2</v>
      </c>
      <c r="C160" s="133">
        <v>0.003852001953578784</v>
      </c>
      <c r="D160" s="91" t="s">
        <v>593</v>
      </c>
      <c r="E160" s="91" t="b">
        <v>0</v>
      </c>
      <c r="F160" s="91" t="b">
        <v>0</v>
      </c>
      <c r="G160" s="91" t="b">
        <v>0</v>
      </c>
    </row>
    <row r="161" spans="1:7" ht="15">
      <c r="A161" s="91" t="s">
        <v>798</v>
      </c>
      <c r="B161" s="91">
        <v>2</v>
      </c>
      <c r="C161" s="133">
        <v>0.003852001953578784</v>
      </c>
      <c r="D161" s="91" t="s">
        <v>593</v>
      </c>
      <c r="E161" s="91" t="b">
        <v>0</v>
      </c>
      <c r="F161" s="91" t="b">
        <v>0</v>
      </c>
      <c r="G161" s="91" t="b">
        <v>0</v>
      </c>
    </row>
    <row r="162" spans="1:7" ht="15">
      <c r="A162" s="91" t="s">
        <v>799</v>
      </c>
      <c r="B162" s="91">
        <v>2</v>
      </c>
      <c r="C162" s="133">
        <v>0.003852001953578784</v>
      </c>
      <c r="D162" s="91" t="s">
        <v>593</v>
      </c>
      <c r="E162" s="91" t="b">
        <v>0</v>
      </c>
      <c r="F162" s="91" t="b">
        <v>0</v>
      </c>
      <c r="G162" s="91" t="b">
        <v>0</v>
      </c>
    </row>
    <row r="163" spans="1:7" ht="15">
      <c r="A163" s="91" t="s">
        <v>800</v>
      </c>
      <c r="B163" s="91">
        <v>2</v>
      </c>
      <c r="C163" s="133">
        <v>0.003852001953578784</v>
      </c>
      <c r="D163" s="91" t="s">
        <v>593</v>
      </c>
      <c r="E163" s="91" t="b">
        <v>0</v>
      </c>
      <c r="F163" s="91" t="b">
        <v>0</v>
      </c>
      <c r="G163" s="91" t="b">
        <v>0</v>
      </c>
    </row>
    <row r="164" spans="1:7" ht="15">
      <c r="A164" s="91" t="s">
        <v>804</v>
      </c>
      <c r="B164" s="91">
        <v>2</v>
      </c>
      <c r="C164" s="133">
        <v>0.003852001953578784</v>
      </c>
      <c r="D164" s="91" t="s">
        <v>593</v>
      </c>
      <c r="E164" s="91" t="b">
        <v>0</v>
      </c>
      <c r="F164" s="91" t="b">
        <v>0</v>
      </c>
      <c r="G164" s="91" t="b">
        <v>0</v>
      </c>
    </row>
    <row r="165" spans="1:7" ht="15">
      <c r="A165" s="91" t="s">
        <v>805</v>
      </c>
      <c r="B165" s="91">
        <v>2</v>
      </c>
      <c r="C165" s="133">
        <v>0.003852001953578784</v>
      </c>
      <c r="D165" s="91" t="s">
        <v>593</v>
      </c>
      <c r="E165" s="91" t="b">
        <v>0</v>
      </c>
      <c r="F165" s="91" t="b">
        <v>0</v>
      </c>
      <c r="G165" s="91" t="b">
        <v>0</v>
      </c>
    </row>
    <row r="166" spans="1:7" ht="15">
      <c r="A166" s="91" t="s">
        <v>803</v>
      </c>
      <c r="B166" s="91">
        <v>2</v>
      </c>
      <c r="C166" s="133">
        <v>0.003852001953578784</v>
      </c>
      <c r="D166" s="91" t="s">
        <v>593</v>
      </c>
      <c r="E166" s="91" t="b">
        <v>1</v>
      </c>
      <c r="F166" s="91" t="b">
        <v>0</v>
      </c>
      <c r="G166" s="91" t="b">
        <v>0</v>
      </c>
    </row>
    <row r="167" spans="1:7" ht="15">
      <c r="A167" s="91" t="s">
        <v>801</v>
      </c>
      <c r="B167" s="91">
        <v>2</v>
      </c>
      <c r="C167" s="133">
        <v>0.003852001953578784</v>
      </c>
      <c r="D167" s="91" t="s">
        <v>593</v>
      </c>
      <c r="E167" s="91" t="b">
        <v>0</v>
      </c>
      <c r="F167" s="91" t="b">
        <v>0</v>
      </c>
      <c r="G167" s="91" t="b">
        <v>0</v>
      </c>
    </row>
    <row r="168" spans="1:7" ht="15">
      <c r="A168" s="91" t="s">
        <v>802</v>
      </c>
      <c r="B168" s="91">
        <v>2</v>
      </c>
      <c r="C168" s="133">
        <v>0.003852001953578784</v>
      </c>
      <c r="D168" s="91" t="s">
        <v>593</v>
      </c>
      <c r="E168" s="91" t="b">
        <v>0</v>
      </c>
      <c r="F168" s="91" t="b">
        <v>0</v>
      </c>
      <c r="G168" s="91" t="b">
        <v>0</v>
      </c>
    </row>
    <row r="169" spans="1:7" ht="15">
      <c r="A169" s="91" t="s">
        <v>650</v>
      </c>
      <c r="B169" s="91">
        <v>4</v>
      </c>
      <c r="C169" s="133">
        <v>0</v>
      </c>
      <c r="D169" s="91" t="s">
        <v>594</v>
      </c>
      <c r="E169" s="91" t="b">
        <v>1</v>
      </c>
      <c r="F169" s="91" t="b">
        <v>0</v>
      </c>
      <c r="G169" s="91" t="b">
        <v>0</v>
      </c>
    </row>
    <row r="170" spans="1:7" ht="15">
      <c r="A170" s="91" t="s">
        <v>651</v>
      </c>
      <c r="B170" s="91">
        <v>4</v>
      </c>
      <c r="C170" s="133">
        <v>0</v>
      </c>
      <c r="D170" s="91" t="s">
        <v>594</v>
      </c>
      <c r="E170" s="91" t="b">
        <v>0</v>
      </c>
      <c r="F170" s="91" t="b">
        <v>0</v>
      </c>
      <c r="G170" s="91" t="b">
        <v>0</v>
      </c>
    </row>
    <row r="171" spans="1:7" ht="15">
      <c r="A171" s="91" t="s">
        <v>652</v>
      </c>
      <c r="B171" s="91">
        <v>4</v>
      </c>
      <c r="C171" s="133">
        <v>0</v>
      </c>
      <c r="D171" s="91" t="s">
        <v>594</v>
      </c>
      <c r="E171" s="91" t="b">
        <v>0</v>
      </c>
      <c r="F171" s="91" t="b">
        <v>0</v>
      </c>
      <c r="G171" s="91" t="b">
        <v>0</v>
      </c>
    </row>
    <row r="172" spans="1:7" ht="15">
      <c r="A172" s="91" t="s">
        <v>653</v>
      </c>
      <c r="B172" s="91">
        <v>4</v>
      </c>
      <c r="C172" s="133">
        <v>0</v>
      </c>
      <c r="D172" s="91" t="s">
        <v>594</v>
      </c>
      <c r="E172" s="91" t="b">
        <v>0</v>
      </c>
      <c r="F172" s="91" t="b">
        <v>0</v>
      </c>
      <c r="G172" s="91" t="b">
        <v>0</v>
      </c>
    </row>
    <row r="173" spans="1:7" ht="15">
      <c r="A173" s="91" t="s">
        <v>643</v>
      </c>
      <c r="B173" s="91">
        <v>4</v>
      </c>
      <c r="C173" s="133">
        <v>0</v>
      </c>
      <c r="D173" s="91" t="s">
        <v>594</v>
      </c>
      <c r="E173" s="91" t="b">
        <v>0</v>
      </c>
      <c r="F173" s="91" t="b">
        <v>0</v>
      </c>
      <c r="G173" s="91" t="b">
        <v>0</v>
      </c>
    </row>
    <row r="174" spans="1:7" ht="15">
      <c r="A174" s="91" t="s">
        <v>654</v>
      </c>
      <c r="B174" s="91">
        <v>4</v>
      </c>
      <c r="C174" s="133">
        <v>0</v>
      </c>
      <c r="D174" s="91" t="s">
        <v>594</v>
      </c>
      <c r="E174" s="91" t="b">
        <v>0</v>
      </c>
      <c r="F174" s="91" t="b">
        <v>0</v>
      </c>
      <c r="G174" s="91" t="b">
        <v>0</v>
      </c>
    </row>
    <row r="175" spans="1:7" ht="15">
      <c r="A175" s="91" t="s">
        <v>655</v>
      </c>
      <c r="B175" s="91">
        <v>4</v>
      </c>
      <c r="C175" s="133">
        <v>0</v>
      </c>
      <c r="D175" s="91" t="s">
        <v>594</v>
      </c>
      <c r="E175" s="91" t="b">
        <v>1</v>
      </c>
      <c r="F175" s="91" t="b">
        <v>0</v>
      </c>
      <c r="G175" s="91" t="b">
        <v>0</v>
      </c>
    </row>
    <row r="176" spans="1:7" ht="15">
      <c r="A176" s="91" t="s">
        <v>642</v>
      </c>
      <c r="B176" s="91">
        <v>4</v>
      </c>
      <c r="C176" s="133">
        <v>0</v>
      </c>
      <c r="D176" s="91" t="s">
        <v>594</v>
      </c>
      <c r="E176" s="91" t="b">
        <v>0</v>
      </c>
      <c r="F176" s="91" t="b">
        <v>0</v>
      </c>
      <c r="G176" s="91" t="b">
        <v>0</v>
      </c>
    </row>
    <row r="177" spans="1:7" ht="15">
      <c r="A177" s="91" t="s">
        <v>234</v>
      </c>
      <c r="B177" s="91">
        <v>4</v>
      </c>
      <c r="C177" s="133">
        <v>0</v>
      </c>
      <c r="D177" s="91" t="s">
        <v>594</v>
      </c>
      <c r="E177" s="91" t="b">
        <v>0</v>
      </c>
      <c r="F177" s="91" t="b">
        <v>0</v>
      </c>
      <c r="G177" s="91" t="b">
        <v>0</v>
      </c>
    </row>
    <row r="178" spans="1:7" ht="15">
      <c r="A178" s="91" t="s">
        <v>233</v>
      </c>
      <c r="B178" s="91">
        <v>4</v>
      </c>
      <c r="C178" s="133">
        <v>0</v>
      </c>
      <c r="D178" s="91" t="s">
        <v>594</v>
      </c>
      <c r="E178" s="91" t="b">
        <v>0</v>
      </c>
      <c r="F178" s="91" t="b">
        <v>0</v>
      </c>
      <c r="G178" s="91" t="b">
        <v>0</v>
      </c>
    </row>
    <row r="179" spans="1:7" ht="15">
      <c r="A179" s="91" t="s">
        <v>231</v>
      </c>
      <c r="B179" s="91">
        <v>3</v>
      </c>
      <c r="C179" s="133">
        <v>0.007649310404589792</v>
      </c>
      <c r="D179" s="91" t="s">
        <v>594</v>
      </c>
      <c r="E179" s="91" t="b">
        <v>0</v>
      </c>
      <c r="F179" s="91" t="b">
        <v>0</v>
      </c>
      <c r="G179" s="91" t="b">
        <v>0</v>
      </c>
    </row>
    <row r="180" spans="1:7" ht="15">
      <c r="A180" s="91" t="s">
        <v>793</v>
      </c>
      <c r="B180" s="91">
        <v>3</v>
      </c>
      <c r="C180" s="133">
        <v>0.007649310404589792</v>
      </c>
      <c r="D180" s="91" t="s">
        <v>594</v>
      </c>
      <c r="E180" s="91" t="b">
        <v>0</v>
      </c>
      <c r="F180" s="91" t="b">
        <v>0</v>
      </c>
      <c r="G180"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812</v>
      </c>
      <c r="B1" s="13" t="s">
        <v>813</v>
      </c>
      <c r="C1" s="13" t="s">
        <v>806</v>
      </c>
      <c r="D1" s="13" t="s">
        <v>807</v>
      </c>
      <c r="E1" s="13" t="s">
        <v>814</v>
      </c>
      <c r="F1" s="13" t="s">
        <v>144</v>
      </c>
      <c r="G1" s="13" t="s">
        <v>815</v>
      </c>
      <c r="H1" s="13" t="s">
        <v>816</v>
      </c>
      <c r="I1" s="13" t="s">
        <v>817</v>
      </c>
      <c r="J1" s="13" t="s">
        <v>818</v>
      </c>
      <c r="K1" s="13" t="s">
        <v>819</v>
      </c>
      <c r="L1" s="13" t="s">
        <v>820</v>
      </c>
    </row>
    <row r="2" spans="1:12" ht="15">
      <c r="A2" s="91" t="s">
        <v>641</v>
      </c>
      <c r="B2" s="91" t="s">
        <v>640</v>
      </c>
      <c r="C2" s="91">
        <v>29</v>
      </c>
      <c r="D2" s="133">
        <v>0.008507310917992362</v>
      </c>
      <c r="E2" s="133">
        <v>1.1906429088478174</v>
      </c>
      <c r="F2" s="91" t="s">
        <v>808</v>
      </c>
      <c r="G2" s="91" t="b">
        <v>0</v>
      </c>
      <c r="H2" s="91" t="b">
        <v>0</v>
      </c>
      <c r="I2" s="91" t="b">
        <v>0</v>
      </c>
      <c r="J2" s="91" t="b">
        <v>0</v>
      </c>
      <c r="K2" s="91" t="b">
        <v>0</v>
      </c>
      <c r="L2" s="91" t="b">
        <v>0</v>
      </c>
    </row>
    <row r="3" spans="1:12" ht="15">
      <c r="A3" s="91" t="s">
        <v>642</v>
      </c>
      <c r="B3" s="91" t="s">
        <v>645</v>
      </c>
      <c r="C3" s="91">
        <v>18</v>
      </c>
      <c r="D3" s="133">
        <v>0.01027806592614083</v>
      </c>
      <c r="E3" s="133">
        <v>1.5014327418009548</v>
      </c>
      <c r="F3" s="91" t="s">
        <v>808</v>
      </c>
      <c r="G3" s="91" t="b">
        <v>0</v>
      </c>
      <c r="H3" s="91" t="b">
        <v>0</v>
      </c>
      <c r="I3" s="91" t="b">
        <v>0</v>
      </c>
      <c r="J3" s="91" t="b">
        <v>0</v>
      </c>
      <c r="K3" s="91" t="b">
        <v>0</v>
      </c>
      <c r="L3" s="91" t="b">
        <v>0</v>
      </c>
    </row>
    <row r="4" spans="1:12" ht="15">
      <c r="A4" s="91" t="s">
        <v>228</v>
      </c>
      <c r="B4" s="91" t="s">
        <v>640</v>
      </c>
      <c r="C4" s="91">
        <v>14</v>
      </c>
      <c r="D4" s="133">
        <v>0.010042338905848377</v>
      </c>
      <c r="E4" s="133">
        <v>0.7685692204590605</v>
      </c>
      <c r="F4" s="91" t="s">
        <v>808</v>
      </c>
      <c r="G4" s="91" t="b">
        <v>0</v>
      </c>
      <c r="H4" s="91" t="b">
        <v>0</v>
      </c>
      <c r="I4" s="91" t="b">
        <v>0</v>
      </c>
      <c r="J4" s="91" t="b">
        <v>0</v>
      </c>
      <c r="K4" s="91" t="b">
        <v>0</v>
      </c>
      <c r="L4" s="91" t="b">
        <v>0</v>
      </c>
    </row>
    <row r="5" spans="1:12" ht="15">
      <c r="A5" s="91" t="s">
        <v>643</v>
      </c>
      <c r="B5" s="91" t="s">
        <v>648</v>
      </c>
      <c r="C5" s="91">
        <v>13</v>
      </c>
      <c r="D5" s="133">
        <v>0.009885888077605572</v>
      </c>
      <c r="E5" s="133">
        <v>1.54282542695918</v>
      </c>
      <c r="F5" s="91" t="s">
        <v>808</v>
      </c>
      <c r="G5" s="91" t="b">
        <v>0</v>
      </c>
      <c r="H5" s="91" t="b">
        <v>0</v>
      </c>
      <c r="I5" s="91" t="b">
        <v>0</v>
      </c>
      <c r="J5" s="91" t="b">
        <v>0</v>
      </c>
      <c r="K5" s="91" t="b">
        <v>0</v>
      </c>
      <c r="L5" s="91" t="b">
        <v>0</v>
      </c>
    </row>
    <row r="6" spans="1:12" ht="15">
      <c r="A6" s="91" t="s">
        <v>228</v>
      </c>
      <c r="B6" s="91" t="s">
        <v>642</v>
      </c>
      <c r="C6" s="91">
        <v>11</v>
      </c>
      <c r="D6" s="133">
        <v>0.009434764174786841</v>
      </c>
      <c r="E6" s="133">
        <v>1.0382927827615622</v>
      </c>
      <c r="F6" s="91" t="s">
        <v>808</v>
      </c>
      <c r="G6" s="91" t="b">
        <v>0</v>
      </c>
      <c r="H6" s="91" t="b">
        <v>0</v>
      </c>
      <c r="I6" s="91" t="b">
        <v>0</v>
      </c>
      <c r="J6" s="91" t="b">
        <v>0</v>
      </c>
      <c r="K6" s="91" t="b">
        <v>0</v>
      </c>
      <c r="L6" s="91" t="b">
        <v>0</v>
      </c>
    </row>
    <row r="7" spans="1:12" ht="15">
      <c r="A7" s="91" t="s">
        <v>640</v>
      </c>
      <c r="B7" s="91" t="s">
        <v>741</v>
      </c>
      <c r="C7" s="91">
        <v>10</v>
      </c>
      <c r="D7" s="133">
        <v>0.00913192007205881</v>
      </c>
      <c r="E7" s="133">
        <v>1.1303648795292187</v>
      </c>
      <c r="F7" s="91" t="s">
        <v>808</v>
      </c>
      <c r="G7" s="91" t="b">
        <v>0</v>
      </c>
      <c r="H7" s="91" t="b">
        <v>0</v>
      </c>
      <c r="I7" s="91" t="b">
        <v>0</v>
      </c>
      <c r="J7" s="91" t="b">
        <v>0</v>
      </c>
      <c r="K7" s="91" t="b">
        <v>0</v>
      </c>
      <c r="L7" s="91" t="b">
        <v>0</v>
      </c>
    </row>
    <row r="8" spans="1:12" ht="15">
      <c r="A8" s="91" t="s">
        <v>741</v>
      </c>
      <c r="B8" s="91" t="s">
        <v>742</v>
      </c>
      <c r="C8" s="91">
        <v>10</v>
      </c>
      <c r="D8" s="133">
        <v>0.00913192007205881</v>
      </c>
      <c r="E8" s="133">
        <v>1.802462737464936</v>
      </c>
      <c r="F8" s="91" t="s">
        <v>808</v>
      </c>
      <c r="G8" s="91" t="b">
        <v>0</v>
      </c>
      <c r="H8" s="91" t="b">
        <v>0</v>
      </c>
      <c r="I8" s="91" t="b">
        <v>0</v>
      </c>
      <c r="J8" s="91" t="b">
        <v>0</v>
      </c>
      <c r="K8" s="91" t="b">
        <v>0</v>
      </c>
      <c r="L8" s="91" t="b">
        <v>0</v>
      </c>
    </row>
    <row r="9" spans="1:12" ht="15">
      <c r="A9" s="91" t="s">
        <v>742</v>
      </c>
      <c r="B9" s="91" t="s">
        <v>743</v>
      </c>
      <c r="C9" s="91">
        <v>10</v>
      </c>
      <c r="D9" s="133">
        <v>0.00913192007205881</v>
      </c>
      <c r="E9" s="133">
        <v>1.8438554226231612</v>
      </c>
      <c r="F9" s="91" t="s">
        <v>808</v>
      </c>
      <c r="G9" s="91" t="b">
        <v>0</v>
      </c>
      <c r="H9" s="91" t="b">
        <v>0</v>
      </c>
      <c r="I9" s="91" t="b">
        <v>0</v>
      </c>
      <c r="J9" s="91" t="b">
        <v>0</v>
      </c>
      <c r="K9" s="91" t="b">
        <v>0</v>
      </c>
      <c r="L9" s="91" t="b">
        <v>0</v>
      </c>
    </row>
    <row r="10" spans="1:12" ht="15">
      <c r="A10" s="91" t="s">
        <v>743</v>
      </c>
      <c r="B10" s="91" t="s">
        <v>744</v>
      </c>
      <c r="C10" s="91">
        <v>10</v>
      </c>
      <c r="D10" s="133">
        <v>0.00913192007205881</v>
      </c>
      <c r="E10" s="133">
        <v>1.8438554226231612</v>
      </c>
      <c r="F10" s="91" t="s">
        <v>808</v>
      </c>
      <c r="G10" s="91" t="b">
        <v>0</v>
      </c>
      <c r="H10" s="91" t="b">
        <v>0</v>
      </c>
      <c r="I10" s="91" t="b">
        <v>0</v>
      </c>
      <c r="J10" s="91" t="b">
        <v>0</v>
      </c>
      <c r="K10" s="91" t="b">
        <v>1</v>
      </c>
      <c r="L10" s="91" t="b">
        <v>0</v>
      </c>
    </row>
    <row r="11" spans="1:12" ht="15">
      <c r="A11" s="91" t="s">
        <v>744</v>
      </c>
      <c r="B11" s="91" t="s">
        <v>647</v>
      </c>
      <c r="C11" s="91">
        <v>10</v>
      </c>
      <c r="D11" s="133">
        <v>0.00913192007205881</v>
      </c>
      <c r="E11" s="133">
        <v>1.6677641635674798</v>
      </c>
      <c r="F11" s="91" t="s">
        <v>808</v>
      </c>
      <c r="G11" s="91" t="b">
        <v>0</v>
      </c>
      <c r="H11" s="91" t="b">
        <v>1</v>
      </c>
      <c r="I11" s="91" t="b">
        <v>0</v>
      </c>
      <c r="J11" s="91" t="b">
        <v>0</v>
      </c>
      <c r="K11" s="91" t="b">
        <v>0</v>
      </c>
      <c r="L11" s="91" t="b">
        <v>0</v>
      </c>
    </row>
    <row r="12" spans="1:12" ht="15">
      <c r="A12" s="91" t="s">
        <v>647</v>
      </c>
      <c r="B12" s="91" t="s">
        <v>745</v>
      </c>
      <c r="C12" s="91">
        <v>10</v>
      </c>
      <c r="D12" s="133">
        <v>0.00913192007205881</v>
      </c>
      <c r="E12" s="133">
        <v>1.6677641635674798</v>
      </c>
      <c r="F12" s="91" t="s">
        <v>808</v>
      </c>
      <c r="G12" s="91" t="b">
        <v>0</v>
      </c>
      <c r="H12" s="91" t="b">
        <v>0</v>
      </c>
      <c r="I12" s="91" t="b">
        <v>0</v>
      </c>
      <c r="J12" s="91" t="b">
        <v>0</v>
      </c>
      <c r="K12" s="91" t="b">
        <v>0</v>
      </c>
      <c r="L12" s="91" t="b">
        <v>0</v>
      </c>
    </row>
    <row r="13" spans="1:12" ht="15">
      <c r="A13" s="91" t="s">
        <v>745</v>
      </c>
      <c r="B13" s="91" t="s">
        <v>646</v>
      </c>
      <c r="C13" s="91">
        <v>10</v>
      </c>
      <c r="D13" s="133">
        <v>0.00913192007205881</v>
      </c>
      <c r="E13" s="133">
        <v>1.6397354399672364</v>
      </c>
      <c r="F13" s="91" t="s">
        <v>808</v>
      </c>
      <c r="G13" s="91" t="b">
        <v>0</v>
      </c>
      <c r="H13" s="91" t="b">
        <v>0</v>
      </c>
      <c r="I13" s="91" t="b">
        <v>0</v>
      </c>
      <c r="J13" s="91" t="b">
        <v>0</v>
      </c>
      <c r="K13" s="91" t="b">
        <v>0</v>
      </c>
      <c r="L13" s="91" t="b">
        <v>0</v>
      </c>
    </row>
    <row r="14" spans="1:12" ht="15">
      <c r="A14" s="91" t="s">
        <v>646</v>
      </c>
      <c r="B14" s="91" t="s">
        <v>620</v>
      </c>
      <c r="C14" s="91">
        <v>10</v>
      </c>
      <c r="D14" s="133">
        <v>0.00913192007205881</v>
      </c>
      <c r="E14" s="133">
        <v>1.4092865185889625</v>
      </c>
      <c r="F14" s="91" t="s">
        <v>808</v>
      </c>
      <c r="G14" s="91" t="b">
        <v>0</v>
      </c>
      <c r="H14" s="91" t="b">
        <v>0</v>
      </c>
      <c r="I14" s="91" t="b">
        <v>0</v>
      </c>
      <c r="J14" s="91" t="b">
        <v>0</v>
      </c>
      <c r="K14" s="91" t="b">
        <v>0</v>
      </c>
      <c r="L14" s="91" t="b">
        <v>0</v>
      </c>
    </row>
    <row r="15" spans="1:12" ht="15">
      <c r="A15" s="91" t="s">
        <v>620</v>
      </c>
      <c r="B15" s="91" t="s">
        <v>746</v>
      </c>
      <c r="C15" s="91">
        <v>10</v>
      </c>
      <c r="D15" s="133">
        <v>0.00913192007205881</v>
      </c>
      <c r="E15" s="133">
        <v>1.6134065012448873</v>
      </c>
      <c r="F15" s="91" t="s">
        <v>808</v>
      </c>
      <c r="G15" s="91" t="b">
        <v>0</v>
      </c>
      <c r="H15" s="91" t="b">
        <v>0</v>
      </c>
      <c r="I15" s="91" t="b">
        <v>0</v>
      </c>
      <c r="J15" s="91" t="b">
        <v>0</v>
      </c>
      <c r="K15" s="91" t="b">
        <v>0</v>
      </c>
      <c r="L15" s="91" t="b">
        <v>0</v>
      </c>
    </row>
    <row r="16" spans="1:12" ht="15">
      <c r="A16" s="91" t="s">
        <v>746</v>
      </c>
      <c r="B16" s="91" t="s">
        <v>643</v>
      </c>
      <c r="C16" s="91">
        <v>10</v>
      </c>
      <c r="D16" s="133">
        <v>0.00913192007205881</v>
      </c>
      <c r="E16" s="133">
        <v>1.5216361278892419</v>
      </c>
      <c r="F16" s="91" t="s">
        <v>808</v>
      </c>
      <c r="G16" s="91" t="b">
        <v>0</v>
      </c>
      <c r="H16" s="91" t="b">
        <v>0</v>
      </c>
      <c r="I16" s="91" t="b">
        <v>0</v>
      </c>
      <c r="J16" s="91" t="b">
        <v>0</v>
      </c>
      <c r="K16" s="91" t="b">
        <v>0</v>
      </c>
      <c r="L16" s="91" t="b">
        <v>0</v>
      </c>
    </row>
    <row r="17" spans="1:12" ht="15">
      <c r="A17" s="91" t="s">
        <v>648</v>
      </c>
      <c r="B17" s="91" t="s">
        <v>747</v>
      </c>
      <c r="C17" s="91">
        <v>10</v>
      </c>
      <c r="D17" s="133">
        <v>0.00913192007205881</v>
      </c>
      <c r="E17" s="133">
        <v>1.7646741765755363</v>
      </c>
      <c r="F17" s="91" t="s">
        <v>808</v>
      </c>
      <c r="G17" s="91" t="b">
        <v>0</v>
      </c>
      <c r="H17" s="91" t="b">
        <v>0</v>
      </c>
      <c r="I17" s="91" t="b">
        <v>0</v>
      </c>
      <c r="J17" s="91" t="b">
        <v>0</v>
      </c>
      <c r="K17" s="91" t="b">
        <v>0</v>
      </c>
      <c r="L17" s="91" t="b">
        <v>0</v>
      </c>
    </row>
    <row r="18" spans="1:12" ht="15">
      <c r="A18" s="91" t="s">
        <v>748</v>
      </c>
      <c r="B18" s="91" t="s">
        <v>749</v>
      </c>
      <c r="C18" s="91">
        <v>10</v>
      </c>
      <c r="D18" s="133">
        <v>0.00913192007205881</v>
      </c>
      <c r="E18" s="133">
        <v>1.8438554226231612</v>
      </c>
      <c r="F18" s="91" t="s">
        <v>808</v>
      </c>
      <c r="G18" s="91" t="b">
        <v>0</v>
      </c>
      <c r="H18" s="91" t="b">
        <v>0</v>
      </c>
      <c r="I18" s="91" t="b">
        <v>0</v>
      </c>
      <c r="J18" s="91" t="b">
        <v>0</v>
      </c>
      <c r="K18" s="91" t="b">
        <v>0</v>
      </c>
      <c r="L18" s="91" t="b">
        <v>0</v>
      </c>
    </row>
    <row r="19" spans="1:12" ht="15">
      <c r="A19" s="91" t="s">
        <v>749</v>
      </c>
      <c r="B19" s="91" t="s">
        <v>750</v>
      </c>
      <c r="C19" s="91">
        <v>10</v>
      </c>
      <c r="D19" s="133">
        <v>0.00913192007205881</v>
      </c>
      <c r="E19" s="133">
        <v>1.8438554226231612</v>
      </c>
      <c r="F19" s="91" t="s">
        <v>808</v>
      </c>
      <c r="G19" s="91" t="b">
        <v>0</v>
      </c>
      <c r="H19" s="91" t="b">
        <v>0</v>
      </c>
      <c r="I19" s="91" t="b">
        <v>0</v>
      </c>
      <c r="J19" s="91" t="b">
        <v>0</v>
      </c>
      <c r="K19" s="91" t="b">
        <v>0</v>
      </c>
      <c r="L19" s="91" t="b">
        <v>0</v>
      </c>
    </row>
    <row r="20" spans="1:12" ht="15">
      <c r="A20" s="91" t="s">
        <v>750</v>
      </c>
      <c r="B20" s="91" t="s">
        <v>751</v>
      </c>
      <c r="C20" s="91">
        <v>10</v>
      </c>
      <c r="D20" s="133">
        <v>0.00913192007205881</v>
      </c>
      <c r="E20" s="133">
        <v>1.8438554226231612</v>
      </c>
      <c r="F20" s="91" t="s">
        <v>808</v>
      </c>
      <c r="G20" s="91" t="b">
        <v>0</v>
      </c>
      <c r="H20" s="91" t="b">
        <v>0</v>
      </c>
      <c r="I20" s="91" t="b">
        <v>0</v>
      </c>
      <c r="J20" s="91" t="b">
        <v>0</v>
      </c>
      <c r="K20" s="91" t="b">
        <v>0</v>
      </c>
      <c r="L20" s="91" t="b">
        <v>0</v>
      </c>
    </row>
    <row r="21" spans="1:12" ht="15">
      <c r="A21" s="91" t="s">
        <v>751</v>
      </c>
      <c r="B21" s="91" t="s">
        <v>752</v>
      </c>
      <c r="C21" s="91">
        <v>10</v>
      </c>
      <c r="D21" s="133">
        <v>0.00913192007205881</v>
      </c>
      <c r="E21" s="133">
        <v>1.8438554226231612</v>
      </c>
      <c r="F21" s="91" t="s">
        <v>808</v>
      </c>
      <c r="G21" s="91" t="b">
        <v>0</v>
      </c>
      <c r="H21" s="91" t="b">
        <v>0</v>
      </c>
      <c r="I21" s="91" t="b">
        <v>0</v>
      </c>
      <c r="J21" s="91" t="b">
        <v>0</v>
      </c>
      <c r="K21" s="91" t="b">
        <v>1</v>
      </c>
      <c r="L21" s="91" t="b">
        <v>0</v>
      </c>
    </row>
    <row r="22" spans="1:12" ht="15">
      <c r="A22" s="91" t="s">
        <v>752</v>
      </c>
      <c r="B22" s="91" t="s">
        <v>753</v>
      </c>
      <c r="C22" s="91">
        <v>10</v>
      </c>
      <c r="D22" s="133">
        <v>0.00913192007205881</v>
      </c>
      <c r="E22" s="133">
        <v>1.8438554226231612</v>
      </c>
      <c r="F22" s="91" t="s">
        <v>808</v>
      </c>
      <c r="G22" s="91" t="b">
        <v>0</v>
      </c>
      <c r="H22" s="91" t="b">
        <v>1</v>
      </c>
      <c r="I22" s="91" t="b">
        <v>0</v>
      </c>
      <c r="J22" s="91" t="b">
        <v>1</v>
      </c>
      <c r="K22" s="91" t="b">
        <v>0</v>
      </c>
      <c r="L22" s="91" t="b">
        <v>0</v>
      </c>
    </row>
    <row r="23" spans="1:12" ht="15">
      <c r="A23" s="91" t="s">
        <v>753</v>
      </c>
      <c r="B23" s="91" t="s">
        <v>754</v>
      </c>
      <c r="C23" s="91">
        <v>10</v>
      </c>
      <c r="D23" s="133">
        <v>0.00913192007205881</v>
      </c>
      <c r="E23" s="133">
        <v>1.8438554226231612</v>
      </c>
      <c r="F23" s="91" t="s">
        <v>808</v>
      </c>
      <c r="G23" s="91" t="b">
        <v>1</v>
      </c>
      <c r="H23" s="91" t="b">
        <v>0</v>
      </c>
      <c r="I23" s="91" t="b">
        <v>0</v>
      </c>
      <c r="J23" s="91" t="b">
        <v>0</v>
      </c>
      <c r="K23" s="91" t="b">
        <v>0</v>
      </c>
      <c r="L23" s="91" t="b">
        <v>0</v>
      </c>
    </row>
    <row r="24" spans="1:12" ht="15">
      <c r="A24" s="91" t="s">
        <v>754</v>
      </c>
      <c r="B24" s="91" t="s">
        <v>740</v>
      </c>
      <c r="C24" s="91">
        <v>10</v>
      </c>
      <c r="D24" s="133">
        <v>0.00913192007205881</v>
      </c>
      <c r="E24" s="133">
        <v>1.7646741765755363</v>
      </c>
      <c r="F24" s="91" t="s">
        <v>808</v>
      </c>
      <c r="G24" s="91" t="b">
        <v>0</v>
      </c>
      <c r="H24" s="91" t="b">
        <v>0</v>
      </c>
      <c r="I24" s="91" t="b">
        <v>0</v>
      </c>
      <c r="J24" s="91" t="b">
        <v>0</v>
      </c>
      <c r="K24" s="91" t="b">
        <v>0</v>
      </c>
      <c r="L24" s="91" t="b">
        <v>0</v>
      </c>
    </row>
    <row r="25" spans="1:12" ht="15">
      <c r="A25" s="91" t="s">
        <v>740</v>
      </c>
      <c r="B25" s="91" t="s">
        <v>755</v>
      </c>
      <c r="C25" s="91">
        <v>10</v>
      </c>
      <c r="D25" s="133">
        <v>0.00913192007205881</v>
      </c>
      <c r="E25" s="133">
        <v>1.7646741765755363</v>
      </c>
      <c r="F25" s="91" t="s">
        <v>808</v>
      </c>
      <c r="G25" s="91" t="b">
        <v>0</v>
      </c>
      <c r="H25" s="91" t="b">
        <v>0</v>
      </c>
      <c r="I25" s="91" t="b">
        <v>0</v>
      </c>
      <c r="J25" s="91" t="b">
        <v>0</v>
      </c>
      <c r="K25" s="91" t="b">
        <v>0</v>
      </c>
      <c r="L25" s="91" t="b">
        <v>0</v>
      </c>
    </row>
    <row r="26" spans="1:12" ht="15">
      <c r="A26" s="91" t="s">
        <v>755</v>
      </c>
      <c r="B26" s="91" t="s">
        <v>756</v>
      </c>
      <c r="C26" s="91">
        <v>10</v>
      </c>
      <c r="D26" s="133">
        <v>0.00913192007205881</v>
      </c>
      <c r="E26" s="133">
        <v>1.8438554226231612</v>
      </c>
      <c r="F26" s="91" t="s">
        <v>808</v>
      </c>
      <c r="G26" s="91" t="b">
        <v>0</v>
      </c>
      <c r="H26" s="91" t="b">
        <v>0</v>
      </c>
      <c r="I26" s="91" t="b">
        <v>0</v>
      </c>
      <c r="J26" s="91" t="b">
        <v>0</v>
      </c>
      <c r="K26" s="91" t="b">
        <v>0</v>
      </c>
      <c r="L26" s="91" t="b">
        <v>0</v>
      </c>
    </row>
    <row r="27" spans="1:12" ht="15">
      <c r="A27" s="91" t="s">
        <v>756</v>
      </c>
      <c r="B27" s="91" t="s">
        <v>641</v>
      </c>
      <c r="C27" s="91">
        <v>10</v>
      </c>
      <c r="D27" s="133">
        <v>0.00913192007205881</v>
      </c>
      <c r="E27" s="133">
        <v>1.396697391280942</v>
      </c>
      <c r="F27" s="91" t="s">
        <v>808</v>
      </c>
      <c r="G27" s="91" t="b">
        <v>0</v>
      </c>
      <c r="H27" s="91" t="b">
        <v>0</v>
      </c>
      <c r="I27" s="91" t="b">
        <v>0</v>
      </c>
      <c r="J27" s="91" t="b">
        <v>0</v>
      </c>
      <c r="K27" s="91" t="b">
        <v>0</v>
      </c>
      <c r="L27" s="91" t="b">
        <v>0</v>
      </c>
    </row>
    <row r="28" spans="1:12" ht="15">
      <c r="A28" s="91" t="s">
        <v>640</v>
      </c>
      <c r="B28" s="91" t="s">
        <v>757</v>
      </c>
      <c r="C28" s="91">
        <v>10</v>
      </c>
      <c r="D28" s="133">
        <v>0.00913192007205881</v>
      </c>
      <c r="E28" s="133">
        <v>1.1717575646874436</v>
      </c>
      <c r="F28" s="91" t="s">
        <v>808</v>
      </c>
      <c r="G28" s="91" t="b">
        <v>0</v>
      </c>
      <c r="H28" s="91" t="b">
        <v>0</v>
      </c>
      <c r="I28" s="91" t="b">
        <v>0</v>
      </c>
      <c r="J28" s="91" t="b">
        <v>0</v>
      </c>
      <c r="K28" s="91" t="b">
        <v>1</v>
      </c>
      <c r="L28" s="91" t="b">
        <v>0</v>
      </c>
    </row>
    <row r="29" spans="1:12" ht="15">
      <c r="A29" s="91" t="s">
        <v>747</v>
      </c>
      <c r="B29" s="91" t="s">
        <v>758</v>
      </c>
      <c r="C29" s="91">
        <v>9</v>
      </c>
      <c r="D29" s="133">
        <v>0.008770762133279304</v>
      </c>
      <c r="E29" s="133">
        <v>1.8438554226231612</v>
      </c>
      <c r="F29" s="91" t="s">
        <v>808</v>
      </c>
      <c r="G29" s="91" t="b">
        <v>0</v>
      </c>
      <c r="H29" s="91" t="b">
        <v>0</v>
      </c>
      <c r="I29" s="91" t="b">
        <v>0</v>
      </c>
      <c r="J29" s="91" t="b">
        <v>0</v>
      </c>
      <c r="K29" s="91" t="b">
        <v>0</v>
      </c>
      <c r="L29" s="91" t="b">
        <v>0</v>
      </c>
    </row>
    <row r="30" spans="1:12" ht="15">
      <c r="A30" s="91" t="s">
        <v>759</v>
      </c>
      <c r="B30" s="91" t="s">
        <v>739</v>
      </c>
      <c r="C30" s="91">
        <v>9</v>
      </c>
      <c r="D30" s="133">
        <v>0.008770762133279304</v>
      </c>
      <c r="E30" s="133">
        <v>1.7299120703163242</v>
      </c>
      <c r="F30" s="91" t="s">
        <v>808</v>
      </c>
      <c r="G30" s="91" t="b">
        <v>0</v>
      </c>
      <c r="H30" s="91" t="b">
        <v>0</v>
      </c>
      <c r="I30" s="91" t="b">
        <v>0</v>
      </c>
      <c r="J30" s="91" t="b">
        <v>0</v>
      </c>
      <c r="K30" s="91" t="b">
        <v>0</v>
      </c>
      <c r="L30" s="91" t="b">
        <v>0</v>
      </c>
    </row>
    <row r="31" spans="1:12" ht="15">
      <c r="A31" s="91" t="s">
        <v>739</v>
      </c>
      <c r="B31" s="91" t="s">
        <v>641</v>
      </c>
      <c r="C31" s="91">
        <v>9</v>
      </c>
      <c r="D31" s="133">
        <v>0.008770762133279304</v>
      </c>
      <c r="E31" s="133">
        <v>1.23699654841343</v>
      </c>
      <c r="F31" s="91" t="s">
        <v>808</v>
      </c>
      <c r="G31" s="91" t="b">
        <v>0</v>
      </c>
      <c r="H31" s="91" t="b">
        <v>0</v>
      </c>
      <c r="I31" s="91" t="b">
        <v>0</v>
      </c>
      <c r="J31" s="91" t="b">
        <v>0</v>
      </c>
      <c r="K31" s="91" t="b">
        <v>0</v>
      </c>
      <c r="L31" s="91" t="b">
        <v>0</v>
      </c>
    </row>
    <row r="32" spans="1:12" ht="15">
      <c r="A32" s="91" t="s">
        <v>640</v>
      </c>
      <c r="B32" s="91" t="s">
        <v>760</v>
      </c>
      <c r="C32" s="91">
        <v>9</v>
      </c>
      <c r="D32" s="133">
        <v>0.008770762133279304</v>
      </c>
      <c r="E32" s="133">
        <v>1.1717575646874436</v>
      </c>
      <c r="F32" s="91" t="s">
        <v>808</v>
      </c>
      <c r="G32" s="91" t="b">
        <v>0</v>
      </c>
      <c r="H32" s="91" t="b">
        <v>0</v>
      </c>
      <c r="I32" s="91" t="b">
        <v>0</v>
      </c>
      <c r="J32" s="91" t="b">
        <v>0</v>
      </c>
      <c r="K32" s="91" t="b">
        <v>0</v>
      </c>
      <c r="L32" s="91" t="b">
        <v>0</v>
      </c>
    </row>
    <row r="33" spans="1:12" ht="15">
      <c r="A33" s="91" t="s">
        <v>228</v>
      </c>
      <c r="B33" s="91" t="s">
        <v>748</v>
      </c>
      <c r="C33" s="91">
        <v>9</v>
      </c>
      <c r="D33" s="133">
        <v>0.008770762133279304</v>
      </c>
      <c r="E33" s="133">
        <v>1.2756536985561662</v>
      </c>
      <c r="F33" s="91" t="s">
        <v>808</v>
      </c>
      <c r="G33" s="91" t="b">
        <v>0</v>
      </c>
      <c r="H33" s="91" t="b">
        <v>0</v>
      </c>
      <c r="I33" s="91" t="b">
        <v>0</v>
      </c>
      <c r="J33" s="91" t="b">
        <v>0</v>
      </c>
      <c r="K33" s="91" t="b">
        <v>0</v>
      </c>
      <c r="L33" s="91" t="b">
        <v>0</v>
      </c>
    </row>
    <row r="34" spans="1:12" ht="15">
      <c r="A34" s="91" t="s">
        <v>757</v>
      </c>
      <c r="B34" s="91" t="s">
        <v>761</v>
      </c>
      <c r="C34" s="91">
        <v>9</v>
      </c>
      <c r="D34" s="133">
        <v>0.008770762133279304</v>
      </c>
      <c r="E34" s="133">
        <v>1.8438554226231612</v>
      </c>
      <c r="F34" s="91" t="s">
        <v>808</v>
      </c>
      <c r="G34" s="91" t="b">
        <v>0</v>
      </c>
      <c r="H34" s="91" t="b">
        <v>1</v>
      </c>
      <c r="I34" s="91" t="b">
        <v>0</v>
      </c>
      <c r="J34" s="91" t="b">
        <v>0</v>
      </c>
      <c r="K34" s="91" t="b">
        <v>0</v>
      </c>
      <c r="L34" s="91" t="b">
        <v>0</v>
      </c>
    </row>
    <row r="35" spans="1:12" ht="15">
      <c r="A35" s="91" t="s">
        <v>645</v>
      </c>
      <c r="B35" s="91" t="s">
        <v>763</v>
      </c>
      <c r="C35" s="91">
        <v>8</v>
      </c>
      <c r="D35" s="133">
        <v>0.008344785526902345</v>
      </c>
      <c r="E35" s="133">
        <v>1.588582917519855</v>
      </c>
      <c r="F35" s="91" t="s">
        <v>808</v>
      </c>
      <c r="G35" s="91" t="b">
        <v>0</v>
      </c>
      <c r="H35" s="91" t="b">
        <v>0</v>
      </c>
      <c r="I35" s="91" t="b">
        <v>0</v>
      </c>
      <c r="J35" s="91" t="b">
        <v>0</v>
      </c>
      <c r="K35" s="91" t="b">
        <v>0</v>
      </c>
      <c r="L35" s="91" t="b">
        <v>0</v>
      </c>
    </row>
    <row r="36" spans="1:12" ht="15">
      <c r="A36" s="91" t="s">
        <v>763</v>
      </c>
      <c r="B36" s="91" t="s">
        <v>764</v>
      </c>
      <c r="C36" s="91">
        <v>8</v>
      </c>
      <c r="D36" s="133">
        <v>0.008344785526902345</v>
      </c>
      <c r="E36" s="133">
        <v>1.9407654356312176</v>
      </c>
      <c r="F36" s="91" t="s">
        <v>808</v>
      </c>
      <c r="G36" s="91" t="b">
        <v>0</v>
      </c>
      <c r="H36" s="91" t="b">
        <v>0</v>
      </c>
      <c r="I36" s="91" t="b">
        <v>0</v>
      </c>
      <c r="J36" s="91" t="b">
        <v>0</v>
      </c>
      <c r="K36" s="91" t="b">
        <v>0</v>
      </c>
      <c r="L36" s="91" t="b">
        <v>0</v>
      </c>
    </row>
    <row r="37" spans="1:12" ht="15">
      <c r="A37" s="91" t="s">
        <v>640</v>
      </c>
      <c r="B37" s="91" t="s">
        <v>765</v>
      </c>
      <c r="C37" s="91">
        <v>7</v>
      </c>
      <c r="D37" s="133">
        <v>0.007845847696419989</v>
      </c>
      <c r="E37" s="133">
        <v>1.1717575646874436</v>
      </c>
      <c r="F37" s="91" t="s">
        <v>808</v>
      </c>
      <c r="G37" s="91" t="b">
        <v>0</v>
      </c>
      <c r="H37" s="91" t="b">
        <v>0</v>
      </c>
      <c r="I37" s="91" t="b">
        <v>0</v>
      </c>
      <c r="J37" s="91" t="b">
        <v>0</v>
      </c>
      <c r="K37" s="91" t="b">
        <v>0</v>
      </c>
      <c r="L37" s="91" t="b">
        <v>0</v>
      </c>
    </row>
    <row r="38" spans="1:12" ht="15">
      <c r="A38" s="91" t="s">
        <v>766</v>
      </c>
      <c r="B38" s="91" t="s">
        <v>767</v>
      </c>
      <c r="C38" s="91">
        <v>7</v>
      </c>
      <c r="D38" s="133">
        <v>0.007845847696419989</v>
      </c>
      <c r="E38" s="133">
        <v>1.9987573826089042</v>
      </c>
      <c r="F38" s="91" t="s">
        <v>808</v>
      </c>
      <c r="G38" s="91" t="b">
        <v>0</v>
      </c>
      <c r="H38" s="91" t="b">
        <v>1</v>
      </c>
      <c r="I38" s="91" t="b">
        <v>0</v>
      </c>
      <c r="J38" s="91" t="b">
        <v>0</v>
      </c>
      <c r="K38" s="91" t="b">
        <v>0</v>
      </c>
      <c r="L38" s="91" t="b">
        <v>0</v>
      </c>
    </row>
    <row r="39" spans="1:12" ht="15">
      <c r="A39" s="91" t="s">
        <v>645</v>
      </c>
      <c r="B39" s="91" t="s">
        <v>768</v>
      </c>
      <c r="C39" s="91">
        <v>6</v>
      </c>
      <c r="D39" s="133">
        <v>0.007263458340417777</v>
      </c>
      <c r="E39" s="133">
        <v>1.588582917519855</v>
      </c>
      <c r="F39" s="91" t="s">
        <v>808</v>
      </c>
      <c r="G39" s="91" t="b">
        <v>0</v>
      </c>
      <c r="H39" s="91" t="b">
        <v>0</v>
      </c>
      <c r="I39" s="91" t="b">
        <v>0</v>
      </c>
      <c r="J39" s="91" t="b">
        <v>0</v>
      </c>
      <c r="K39" s="91" t="b">
        <v>0</v>
      </c>
      <c r="L39" s="91" t="b">
        <v>0</v>
      </c>
    </row>
    <row r="40" spans="1:12" ht="15">
      <c r="A40" s="91" t="s">
        <v>768</v>
      </c>
      <c r="B40" s="91" t="s">
        <v>769</v>
      </c>
      <c r="C40" s="91">
        <v>6</v>
      </c>
      <c r="D40" s="133">
        <v>0.007263458340417777</v>
      </c>
      <c r="E40" s="133">
        <v>2.0657041722395175</v>
      </c>
      <c r="F40" s="91" t="s">
        <v>808</v>
      </c>
      <c r="G40" s="91" t="b">
        <v>0</v>
      </c>
      <c r="H40" s="91" t="b">
        <v>0</v>
      </c>
      <c r="I40" s="91" t="b">
        <v>0</v>
      </c>
      <c r="J40" s="91" t="b">
        <v>0</v>
      </c>
      <c r="K40" s="91" t="b">
        <v>0</v>
      </c>
      <c r="L40" s="91" t="b">
        <v>0</v>
      </c>
    </row>
    <row r="41" spans="1:12" ht="15">
      <c r="A41" s="91" t="s">
        <v>769</v>
      </c>
      <c r="B41" s="91" t="s">
        <v>641</v>
      </c>
      <c r="C41" s="91">
        <v>6</v>
      </c>
      <c r="D41" s="133">
        <v>0.007263458340417777</v>
      </c>
      <c r="E41" s="133">
        <v>1.3966973912809417</v>
      </c>
      <c r="F41" s="91" t="s">
        <v>808</v>
      </c>
      <c r="G41" s="91" t="b">
        <v>0</v>
      </c>
      <c r="H41" s="91" t="b">
        <v>0</v>
      </c>
      <c r="I41" s="91" t="b">
        <v>0</v>
      </c>
      <c r="J41" s="91" t="b">
        <v>0</v>
      </c>
      <c r="K41" s="91" t="b">
        <v>0</v>
      </c>
      <c r="L41" s="91" t="b">
        <v>0</v>
      </c>
    </row>
    <row r="42" spans="1:12" ht="15">
      <c r="A42" s="91" t="s">
        <v>765</v>
      </c>
      <c r="B42" s="91" t="s">
        <v>770</v>
      </c>
      <c r="C42" s="91">
        <v>6</v>
      </c>
      <c r="D42" s="133">
        <v>0.007263458340417777</v>
      </c>
      <c r="E42" s="133">
        <v>1.9987573826089042</v>
      </c>
      <c r="F42" s="91" t="s">
        <v>808</v>
      </c>
      <c r="G42" s="91" t="b">
        <v>0</v>
      </c>
      <c r="H42" s="91" t="b">
        <v>0</v>
      </c>
      <c r="I42" s="91" t="b">
        <v>0</v>
      </c>
      <c r="J42" s="91" t="b">
        <v>0</v>
      </c>
      <c r="K42" s="91" t="b">
        <v>0</v>
      </c>
      <c r="L42" s="91" t="b">
        <v>0</v>
      </c>
    </row>
    <row r="43" spans="1:12" ht="15">
      <c r="A43" s="91" t="s">
        <v>640</v>
      </c>
      <c r="B43" s="91" t="s">
        <v>771</v>
      </c>
      <c r="C43" s="91">
        <v>6</v>
      </c>
      <c r="D43" s="133">
        <v>0.007263458340417777</v>
      </c>
      <c r="E43" s="133">
        <v>1.1717575646874436</v>
      </c>
      <c r="F43" s="91" t="s">
        <v>808</v>
      </c>
      <c r="G43" s="91" t="b">
        <v>0</v>
      </c>
      <c r="H43" s="91" t="b">
        <v>0</v>
      </c>
      <c r="I43" s="91" t="b">
        <v>0</v>
      </c>
      <c r="J43" s="91" t="b">
        <v>0</v>
      </c>
      <c r="K43" s="91" t="b">
        <v>0</v>
      </c>
      <c r="L43" s="91" t="b">
        <v>0</v>
      </c>
    </row>
    <row r="44" spans="1:12" ht="15">
      <c r="A44" s="91" t="s">
        <v>771</v>
      </c>
      <c r="B44" s="91" t="s">
        <v>772</v>
      </c>
      <c r="C44" s="91">
        <v>6</v>
      </c>
      <c r="D44" s="133">
        <v>0.007263458340417777</v>
      </c>
      <c r="E44" s="133">
        <v>2.0657041722395175</v>
      </c>
      <c r="F44" s="91" t="s">
        <v>808</v>
      </c>
      <c r="G44" s="91" t="b">
        <v>0</v>
      </c>
      <c r="H44" s="91" t="b">
        <v>0</v>
      </c>
      <c r="I44" s="91" t="b">
        <v>0</v>
      </c>
      <c r="J44" s="91" t="b">
        <v>0</v>
      </c>
      <c r="K44" s="91" t="b">
        <v>0</v>
      </c>
      <c r="L44" s="91" t="b">
        <v>0</v>
      </c>
    </row>
    <row r="45" spans="1:12" ht="15">
      <c r="A45" s="91" t="s">
        <v>772</v>
      </c>
      <c r="B45" s="91" t="s">
        <v>766</v>
      </c>
      <c r="C45" s="91">
        <v>6</v>
      </c>
      <c r="D45" s="133">
        <v>0.007263458340417777</v>
      </c>
      <c r="E45" s="133">
        <v>1.9987573826089042</v>
      </c>
      <c r="F45" s="91" t="s">
        <v>808</v>
      </c>
      <c r="G45" s="91" t="b">
        <v>0</v>
      </c>
      <c r="H45" s="91" t="b">
        <v>0</v>
      </c>
      <c r="I45" s="91" t="b">
        <v>0</v>
      </c>
      <c r="J45" s="91" t="b">
        <v>0</v>
      </c>
      <c r="K45" s="91" t="b">
        <v>1</v>
      </c>
      <c r="L45" s="91" t="b">
        <v>0</v>
      </c>
    </row>
    <row r="46" spans="1:12" ht="15">
      <c r="A46" s="91" t="s">
        <v>767</v>
      </c>
      <c r="B46" s="91" t="s">
        <v>773</v>
      </c>
      <c r="C46" s="91">
        <v>6</v>
      </c>
      <c r="D46" s="133">
        <v>0.007263458340417777</v>
      </c>
      <c r="E46" s="133">
        <v>2.0657041722395175</v>
      </c>
      <c r="F46" s="91" t="s">
        <v>808</v>
      </c>
      <c r="G46" s="91" t="b">
        <v>0</v>
      </c>
      <c r="H46" s="91" t="b">
        <v>0</v>
      </c>
      <c r="I46" s="91" t="b">
        <v>0</v>
      </c>
      <c r="J46" s="91" t="b">
        <v>0</v>
      </c>
      <c r="K46" s="91" t="b">
        <v>1</v>
      </c>
      <c r="L46" s="91" t="b">
        <v>0</v>
      </c>
    </row>
    <row r="47" spans="1:12" ht="15">
      <c r="A47" s="91" t="s">
        <v>773</v>
      </c>
      <c r="B47" s="91" t="s">
        <v>774</v>
      </c>
      <c r="C47" s="91">
        <v>6</v>
      </c>
      <c r="D47" s="133">
        <v>0.007263458340417777</v>
      </c>
      <c r="E47" s="133">
        <v>2.0657041722395175</v>
      </c>
      <c r="F47" s="91" t="s">
        <v>808</v>
      </c>
      <c r="G47" s="91" t="b">
        <v>0</v>
      </c>
      <c r="H47" s="91" t="b">
        <v>1</v>
      </c>
      <c r="I47" s="91" t="b">
        <v>0</v>
      </c>
      <c r="J47" s="91" t="b">
        <v>0</v>
      </c>
      <c r="K47" s="91" t="b">
        <v>0</v>
      </c>
      <c r="L47" s="91" t="b">
        <v>0</v>
      </c>
    </row>
    <row r="48" spans="1:12" ht="15">
      <c r="A48" s="91" t="s">
        <v>774</v>
      </c>
      <c r="B48" s="91" t="s">
        <v>646</v>
      </c>
      <c r="C48" s="91">
        <v>6</v>
      </c>
      <c r="D48" s="133">
        <v>0.007263458340417777</v>
      </c>
      <c r="E48" s="133">
        <v>1.6397354399672364</v>
      </c>
      <c r="F48" s="91" t="s">
        <v>808</v>
      </c>
      <c r="G48" s="91" t="b">
        <v>0</v>
      </c>
      <c r="H48" s="91" t="b">
        <v>0</v>
      </c>
      <c r="I48" s="91" t="b">
        <v>0</v>
      </c>
      <c r="J48" s="91" t="b">
        <v>0</v>
      </c>
      <c r="K48" s="91" t="b">
        <v>0</v>
      </c>
      <c r="L48" s="91" t="b">
        <v>0</v>
      </c>
    </row>
    <row r="49" spans="1:12" ht="15">
      <c r="A49" s="91" t="s">
        <v>646</v>
      </c>
      <c r="B49" s="91" t="s">
        <v>775</v>
      </c>
      <c r="C49" s="91">
        <v>6</v>
      </c>
      <c r="D49" s="133">
        <v>0.007263458340417777</v>
      </c>
      <c r="E49" s="133">
        <v>1.6397354399672364</v>
      </c>
      <c r="F49" s="91" t="s">
        <v>808</v>
      </c>
      <c r="G49" s="91" t="b">
        <v>0</v>
      </c>
      <c r="H49" s="91" t="b">
        <v>0</v>
      </c>
      <c r="I49" s="91" t="b">
        <v>0</v>
      </c>
      <c r="J49" s="91" t="b">
        <v>0</v>
      </c>
      <c r="K49" s="91" t="b">
        <v>1</v>
      </c>
      <c r="L49" s="91" t="b">
        <v>0</v>
      </c>
    </row>
    <row r="50" spans="1:12" ht="15">
      <c r="A50" s="91" t="s">
        <v>775</v>
      </c>
      <c r="B50" s="91" t="s">
        <v>776</v>
      </c>
      <c r="C50" s="91">
        <v>6</v>
      </c>
      <c r="D50" s="133">
        <v>0.007263458340417777</v>
      </c>
      <c r="E50" s="133">
        <v>2.0657041722395175</v>
      </c>
      <c r="F50" s="91" t="s">
        <v>808</v>
      </c>
      <c r="G50" s="91" t="b">
        <v>0</v>
      </c>
      <c r="H50" s="91" t="b">
        <v>1</v>
      </c>
      <c r="I50" s="91" t="b">
        <v>0</v>
      </c>
      <c r="J50" s="91" t="b">
        <v>0</v>
      </c>
      <c r="K50" s="91" t="b">
        <v>0</v>
      </c>
      <c r="L50" s="91" t="b">
        <v>0</v>
      </c>
    </row>
    <row r="51" spans="1:12" ht="15">
      <c r="A51" s="91" t="s">
        <v>776</v>
      </c>
      <c r="B51" s="91" t="s">
        <v>762</v>
      </c>
      <c r="C51" s="91">
        <v>6</v>
      </c>
      <c r="D51" s="133">
        <v>0.007263458340417777</v>
      </c>
      <c r="E51" s="133">
        <v>1.8896129131838362</v>
      </c>
      <c r="F51" s="91" t="s">
        <v>808</v>
      </c>
      <c r="G51" s="91" t="b">
        <v>0</v>
      </c>
      <c r="H51" s="91" t="b">
        <v>0</v>
      </c>
      <c r="I51" s="91" t="b">
        <v>0</v>
      </c>
      <c r="J51" s="91" t="b">
        <v>0</v>
      </c>
      <c r="K51" s="91" t="b">
        <v>0</v>
      </c>
      <c r="L51" s="91" t="b">
        <v>0</v>
      </c>
    </row>
    <row r="52" spans="1:12" ht="15">
      <c r="A52" s="91" t="s">
        <v>762</v>
      </c>
      <c r="B52" s="91" t="s">
        <v>777</v>
      </c>
      <c r="C52" s="91">
        <v>6</v>
      </c>
      <c r="D52" s="133">
        <v>0.007263458340417777</v>
      </c>
      <c r="E52" s="133">
        <v>1.8896129131838362</v>
      </c>
      <c r="F52" s="91" t="s">
        <v>808</v>
      </c>
      <c r="G52" s="91" t="b">
        <v>0</v>
      </c>
      <c r="H52" s="91" t="b">
        <v>0</v>
      </c>
      <c r="I52" s="91" t="b">
        <v>0</v>
      </c>
      <c r="J52" s="91" t="b">
        <v>0</v>
      </c>
      <c r="K52" s="91" t="b">
        <v>1</v>
      </c>
      <c r="L52" s="91" t="b">
        <v>0</v>
      </c>
    </row>
    <row r="53" spans="1:12" ht="15">
      <c r="A53" s="91" t="s">
        <v>770</v>
      </c>
      <c r="B53" s="91" t="s">
        <v>778</v>
      </c>
      <c r="C53" s="91">
        <v>5</v>
      </c>
      <c r="D53" s="133">
        <v>0.006583587352812121</v>
      </c>
      <c r="E53" s="133">
        <v>2.0657041722395175</v>
      </c>
      <c r="F53" s="91" t="s">
        <v>808</v>
      </c>
      <c r="G53" s="91" t="b">
        <v>0</v>
      </c>
      <c r="H53" s="91" t="b">
        <v>0</v>
      </c>
      <c r="I53" s="91" t="b">
        <v>0</v>
      </c>
      <c r="J53" s="91" t="b">
        <v>0</v>
      </c>
      <c r="K53" s="91" t="b">
        <v>0</v>
      </c>
      <c r="L53" s="91" t="b">
        <v>0</v>
      </c>
    </row>
    <row r="54" spans="1:12" ht="15">
      <c r="A54" s="91" t="s">
        <v>777</v>
      </c>
      <c r="B54" s="91" t="s">
        <v>779</v>
      </c>
      <c r="C54" s="91">
        <v>5</v>
      </c>
      <c r="D54" s="133">
        <v>0.006583587352812121</v>
      </c>
      <c r="E54" s="133">
        <v>2.0657041722395175</v>
      </c>
      <c r="F54" s="91" t="s">
        <v>808</v>
      </c>
      <c r="G54" s="91" t="b">
        <v>0</v>
      </c>
      <c r="H54" s="91" t="b">
        <v>1</v>
      </c>
      <c r="I54" s="91" t="b">
        <v>0</v>
      </c>
      <c r="J54" s="91" t="b">
        <v>0</v>
      </c>
      <c r="K54" s="91" t="b">
        <v>0</v>
      </c>
      <c r="L54" s="91" t="b">
        <v>0</v>
      </c>
    </row>
    <row r="55" spans="1:12" ht="15">
      <c r="A55" s="91" t="s">
        <v>650</v>
      </c>
      <c r="B55" s="91" t="s">
        <v>651</v>
      </c>
      <c r="C55" s="91">
        <v>4</v>
      </c>
      <c r="D55" s="133">
        <v>0.005786494616877346</v>
      </c>
      <c r="E55" s="133">
        <v>2.241795431295199</v>
      </c>
      <c r="F55" s="91" t="s">
        <v>808</v>
      </c>
      <c r="G55" s="91" t="b">
        <v>1</v>
      </c>
      <c r="H55" s="91" t="b">
        <v>0</v>
      </c>
      <c r="I55" s="91" t="b">
        <v>0</v>
      </c>
      <c r="J55" s="91" t="b">
        <v>0</v>
      </c>
      <c r="K55" s="91" t="b">
        <v>0</v>
      </c>
      <c r="L55" s="91" t="b">
        <v>0</v>
      </c>
    </row>
    <row r="56" spans="1:12" ht="15">
      <c r="A56" s="91" t="s">
        <v>651</v>
      </c>
      <c r="B56" s="91" t="s">
        <v>652</v>
      </c>
      <c r="C56" s="91">
        <v>4</v>
      </c>
      <c r="D56" s="133">
        <v>0.005786494616877346</v>
      </c>
      <c r="E56" s="133">
        <v>2.241795431295199</v>
      </c>
      <c r="F56" s="91" t="s">
        <v>808</v>
      </c>
      <c r="G56" s="91" t="b">
        <v>0</v>
      </c>
      <c r="H56" s="91" t="b">
        <v>0</v>
      </c>
      <c r="I56" s="91" t="b">
        <v>0</v>
      </c>
      <c r="J56" s="91" t="b">
        <v>0</v>
      </c>
      <c r="K56" s="91" t="b">
        <v>0</v>
      </c>
      <c r="L56" s="91" t="b">
        <v>0</v>
      </c>
    </row>
    <row r="57" spans="1:12" ht="15">
      <c r="A57" s="91" t="s">
        <v>652</v>
      </c>
      <c r="B57" s="91" t="s">
        <v>653</v>
      </c>
      <c r="C57" s="91">
        <v>4</v>
      </c>
      <c r="D57" s="133">
        <v>0.005786494616877346</v>
      </c>
      <c r="E57" s="133">
        <v>2.241795431295199</v>
      </c>
      <c r="F57" s="91" t="s">
        <v>808</v>
      </c>
      <c r="G57" s="91" t="b">
        <v>0</v>
      </c>
      <c r="H57" s="91" t="b">
        <v>0</v>
      </c>
      <c r="I57" s="91" t="b">
        <v>0</v>
      </c>
      <c r="J57" s="91" t="b">
        <v>0</v>
      </c>
      <c r="K57" s="91" t="b">
        <v>0</v>
      </c>
      <c r="L57" s="91" t="b">
        <v>0</v>
      </c>
    </row>
    <row r="58" spans="1:12" ht="15">
      <c r="A58" s="91" t="s">
        <v>653</v>
      </c>
      <c r="B58" s="91" t="s">
        <v>643</v>
      </c>
      <c r="C58" s="91">
        <v>4</v>
      </c>
      <c r="D58" s="133">
        <v>0.005786494616877346</v>
      </c>
      <c r="E58" s="133">
        <v>1.5216361278892419</v>
      </c>
      <c r="F58" s="91" t="s">
        <v>808</v>
      </c>
      <c r="G58" s="91" t="b">
        <v>0</v>
      </c>
      <c r="H58" s="91" t="b">
        <v>0</v>
      </c>
      <c r="I58" s="91" t="b">
        <v>0</v>
      </c>
      <c r="J58" s="91" t="b">
        <v>0</v>
      </c>
      <c r="K58" s="91" t="b">
        <v>0</v>
      </c>
      <c r="L58" s="91" t="b">
        <v>0</v>
      </c>
    </row>
    <row r="59" spans="1:12" ht="15">
      <c r="A59" s="91" t="s">
        <v>643</v>
      </c>
      <c r="B59" s="91" t="s">
        <v>654</v>
      </c>
      <c r="C59" s="91">
        <v>4</v>
      </c>
      <c r="D59" s="133">
        <v>0.005786494616877346</v>
      </c>
      <c r="E59" s="133">
        <v>1.54282542695918</v>
      </c>
      <c r="F59" s="91" t="s">
        <v>808</v>
      </c>
      <c r="G59" s="91" t="b">
        <v>0</v>
      </c>
      <c r="H59" s="91" t="b">
        <v>0</v>
      </c>
      <c r="I59" s="91" t="b">
        <v>0</v>
      </c>
      <c r="J59" s="91" t="b">
        <v>0</v>
      </c>
      <c r="K59" s="91" t="b">
        <v>0</v>
      </c>
      <c r="L59" s="91" t="b">
        <v>0</v>
      </c>
    </row>
    <row r="60" spans="1:12" ht="15">
      <c r="A60" s="91" t="s">
        <v>654</v>
      </c>
      <c r="B60" s="91" t="s">
        <v>655</v>
      </c>
      <c r="C60" s="91">
        <v>4</v>
      </c>
      <c r="D60" s="133">
        <v>0.005786494616877346</v>
      </c>
      <c r="E60" s="133">
        <v>2.241795431295199</v>
      </c>
      <c r="F60" s="91" t="s">
        <v>808</v>
      </c>
      <c r="G60" s="91" t="b">
        <v>0</v>
      </c>
      <c r="H60" s="91" t="b">
        <v>0</v>
      </c>
      <c r="I60" s="91" t="b">
        <v>0</v>
      </c>
      <c r="J60" s="91" t="b">
        <v>1</v>
      </c>
      <c r="K60" s="91" t="b">
        <v>0</v>
      </c>
      <c r="L60" s="91" t="b">
        <v>0</v>
      </c>
    </row>
    <row r="61" spans="1:12" ht="15">
      <c r="A61" s="91" t="s">
        <v>655</v>
      </c>
      <c r="B61" s="91" t="s">
        <v>642</v>
      </c>
      <c r="C61" s="91">
        <v>4</v>
      </c>
      <c r="D61" s="133">
        <v>0.005786494616877346</v>
      </c>
      <c r="E61" s="133">
        <v>1.565101821670332</v>
      </c>
      <c r="F61" s="91" t="s">
        <v>808</v>
      </c>
      <c r="G61" s="91" t="b">
        <v>1</v>
      </c>
      <c r="H61" s="91" t="b">
        <v>0</v>
      </c>
      <c r="I61" s="91" t="b">
        <v>0</v>
      </c>
      <c r="J61" s="91" t="b">
        <v>0</v>
      </c>
      <c r="K61" s="91" t="b">
        <v>0</v>
      </c>
      <c r="L61" s="91" t="b">
        <v>0</v>
      </c>
    </row>
    <row r="62" spans="1:12" ht="15">
      <c r="A62" s="91" t="s">
        <v>642</v>
      </c>
      <c r="B62" s="91" t="s">
        <v>234</v>
      </c>
      <c r="C62" s="91">
        <v>4</v>
      </c>
      <c r="D62" s="133">
        <v>0.005786494616877346</v>
      </c>
      <c r="E62" s="133">
        <v>1.5014327418009548</v>
      </c>
      <c r="F62" s="91" t="s">
        <v>808</v>
      </c>
      <c r="G62" s="91" t="b">
        <v>0</v>
      </c>
      <c r="H62" s="91" t="b">
        <v>0</v>
      </c>
      <c r="I62" s="91" t="b">
        <v>0</v>
      </c>
      <c r="J62" s="91" t="b">
        <v>0</v>
      </c>
      <c r="K62" s="91" t="b">
        <v>0</v>
      </c>
      <c r="L62" s="91" t="b">
        <v>0</v>
      </c>
    </row>
    <row r="63" spans="1:12" ht="15">
      <c r="A63" s="91" t="s">
        <v>234</v>
      </c>
      <c r="B63" s="91" t="s">
        <v>233</v>
      </c>
      <c r="C63" s="91">
        <v>4</v>
      </c>
      <c r="D63" s="133">
        <v>0.005786494616877346</v>
      </c>
      <c r="E63" s="133">
        <v>2.241795431295199</v>
      </c>
      <c r="F63" s="91" t="s">
        <v>808</v>
      </c>
      <c r="G63" s="91" t="b">
        <v>0</v>
      </c>
      <c r="H63" s="91" t="b">
        <v>0</v>
      </c>
      <c r="I63" s="91" t="b">
        <v>0</v>
      </c>
      <c r="J63" s="91" t="b">
        <v>0</v>
      </c>
      <c r="K63" s="91" t="b">
        <v>0</v>
      </c>
      <c r="L63" s="91" t="b">
        <v>0</v>
      </c>
    </row>
    <row r="64" spans="1:12" ht="15">
      <c r="A64" s="91" t="s">
        <v>764</v>
      </c>
      <c r="B64" s="91" t="s">
        <v>780</v>
      </c>
      <c r="C64" s="91">
        <v>4</v>
      </c>
      <c r="D64" s="133">
        <v>0.005786494616877346</v>
      </c>
      <c r="E64" s="133">
        <v>1.9407654356312176</v>
      </c>
      <c r="F64" s="91" t="s">
        <v>808</v>
      </c>
      <c r="G64" s="91" t="b">
        <v>0</v>
      </c>
      <c r="H64" s="91" t="b">
        <v>0</v>
      </c>
      <c r="I64" s="91" t="b">
        <v>0</v>
      </c>
      <c r="J64" s="91" t="b">
        <v>0</v>
      </c>
      <c r="K64" s="91" t="b">
        <v>0</v>
      </c>
      <c r="L64" s="91" t="b">
        <v>0</v>
      </c>
    </row>
    <row r="65" spans="1:12" ht="15">
      <c r="A65" s="91" t="s">
        <v>780</v>
      </c>
      <c r="B65" s="91" t="s">
        <v>781</v>
      </c>
      <c r="C65" s="91">
        <v>4</v>
      </c>
      <c r="D65" s="133">
        <v>0.005786494616877346</v>
      </c>
      <c r="E65" s="133">
        <v>2.241795431295199</v>
      </c>
      <c r="F65" s="91" t="s">
        <v>808</v>
      </c>
      <c r="G65" s="91" t="b">
        <v>0</v>
      </c>
      <c r="H65" s="91" t="b">
        <v>0</v>
      </c>
      <c r="I65" s="91" t="b">
        <v>0</v>
      </c>
      <c r="J65" s="91" t="b">
        <v>0</v>
      </c>
      <c r="K65" s="91" t="b">
        <v>0</v>
      </c>
      <c r="L65" s="91" t="b">
        <v>0</v>
      </c>
    </row>
    <row r="66" spans="1:12" ht="15">
      <c r="A66" s="91" t="s">
        <v>781</v>
      </c>
      <c r="B66" s="91" t="s">
        <v>759</v>
      </c>
      <c r="C66" s="91">
        <v>4</v>
      </c>
      <c r="D66" s="133">
        <v>0.005786494616877346</v>
      </c>
      <c r="E66" s="133">
        <v>1.8896129131838362</v>
      </c>
      <c r="F66" s="91" t="s">
        <v>808</v>
      </c>
      <c r="G66" s="91" t="b">
        <v>0</v>
      </c>
      <c r="H66" s="91" t="b">
        <v>0</v>
      </c>
      <c r="I66" s="91" t="b">
        <v>0</v>
      </c>
      <c r="J66" s="91" t="b">
        <v>0</v>
      </c>
      <c r="K66" s="91" t="b">
        <v>0</v>
      </c>
      <c r="L66" s="91" t="b">
        <v>0</v>
      </c>
    </row>
    <row r="67" spans="1:12" ht="15">
      <c r="A67" s="91" t="s">
        <v>760</v>
      </c>
      <c r="B67" s="91" t="s">
        <v>620</v>
      </c>
      <c r="C67" s="91">
        <v>4</v>
      </c>
      <c r="D67" s="133">
        <v>0.005786494616877346</v>
      </c>
      <c r="E67" s="133">
        <v>1.2612239831335246</v>
      </c>
      <c r="F67" s="91" t="s">
        <v>808</v>
      </c>
      <c r="G67" s="91" t="b">
        <v>0</v>
      </c>
      <c r="H67" s="91" t="b">
        <v>0</v>
      </c>
      <c r="I67" s="91" t="b">
        <v>0</v>
      </c>
      <c r="J67" s="91" t="b">
        <v>0</v>
      </c>
      <c r="K67" s="91" t="b">
        <v>0</v>
      </c>
      <c r="L67" s="91" t="b">
        <v>0</v>
      </c>
    </row>
    <row r="68" spans="1:12" ht="15">
      <c r="A68" s="91" t="s">
        <v>764</v>
      </c>
      <c r="B68" s="91" t="s">
        <v>782</v>
      </c>
      <c r="C68" s="91">
        <v>4</v>
      </c>
      <c r="D68" s="133">
        <v>0.005786494616877346</v>
      </c>
      <c r="E68" s="133">
        <v>1.9407654356312176</v>
      </c>
      <c r="F68" s="91" t="s">
        <v>808</v>
      </c>
      <c r="G68" s="91" t="b">
        <v>0</v>
      </c>
      <c r="H68" s="91" t="b">
        <v>0</v>
      </c>
      <c r="I68" s="91" t="b">
        <v>0</v>
      </c>
      <c r="J68" s="91" t="b">
        <v>0</v>
      </c>
      <c r="K68" s="91" t="b">
        <v>0</v>
      </c>
      <c r="L68" s="91" t="b">
        <v>0</v>
      </c>
    </row>
    <row r="69" spans="1:12" ht="15">
      <c r="A69" s="91" t="s">
        <v>782</v>
      </c>
      <c r="B69" s="91" t="s">
        <v>783</v>
      </c>
      <c r="C69" s="91">
        <v>4</v>
      </c>
      <c r="D69" s="133">
        <v>0.005786494616877346</v>
      </c>
      <c r="E69" s="133">
        <v>2.241795431295199</v>
      </c>
      <c r="F69" s="91" t="s">
        <v>808</v>
      </c>
      <c r="G69" s="91" t="b">
        <v>0</v>
      </c>
      <c r="H69" s="91" t="b">
        <v>0</v>
      </c>
      <c r="I69" s="91" t="b">
        <v>0</v>
      </c>
      <c r="J69" s="91" t="b">
        <v>0</v>
      </c>
      <c r="K69" s="91" t="b">
        <v>0</v>
      </c>
      <c r="L69" s="91" t="b">
        <v>0</v>
      </c>
    </row>
    <row r="70" spans="1:12" ht="15">
      <c r="A70" s="91" t="s">
        <v>783</v>
      </c>
      <c r="B70" s="91" t="s">
        <v>784</v>
      </c>
      <c r="C70" s="91">
        <v>4</v>
      </c>
      <c r="D70" s="133">
        <v>0.005786494616877346</v>
      </c>
      <c r="E70" s="133">
        <v>2.241795431295199</v>
      </c>
      <c r="F70" s="91" t="s">
        <v>808</v>
      </c>
      <c r="G70" s="91" t="b">
        <v>0</v>
      </c>
      <c r="H70" s="91" t="b">
        <v>0</v>
      </c>
      <c r="I70" s="91" t="b">
        <v>0</v>
      </c>
      <c r="J70" s="91" t="b">
        <v>0</v>
      </c>
      <c r="K70" s="91" t="b">
        <v>0</v>
      </c>
      <c r="L70" s="91" t="b">
        <v>0</v>
      </c>
    </row>
    <row r="71" spans="1:12" ht="15">
      <c r="A71" s="91" t="s">
        <v>784</v>
      </c>
      <c r="B71" s="91" t="s">
        <v>759</v>
      </c>
      <c r="C71" s="91">
        <v>4</v>
      </c>
      <c r="D71" s="133">
        <v>0.005786494616877346</v>
      </c>
      <c r="E71" s="133">
        <v>1.8896129131838362</v>
      </c>
      <c r="F71" s="91" t="s">
        <v>808</v>
      </c>
      <c r="G71" s="91" t="b">
        <v>0</v>
      </c>
      <c r="H71" s="91" t="b">
        <v>0</v>
      </c>
      <c r="I71" s="91" t="b">
        <v>0</v>
      </c>
      <c r="J71" s="91" t="b">
        <v>0</v>
      </c>
      <c r="K71" s="91" t="b">
        <v>0</v>
      </c>
      <c r="L71" s="91" t="b">
        <v>0</v>
      </c>
    </row>
    <row r="72" spans="1:12" ht="15">
      <c r="A72" s="91" t="s">
        <v>640</v>
      </c>
      <c r="B72" s="91" t="s">
        <v>785</v>
      </c>
      <c r="C72" s="91">
        <v>4</v>
      </c>
      <c r="D72" s="133">
        <v>0.005786494616877346</v>
      </c>
      <c r="E72" s="133">
        <v>1.1717575646874436</v>
      </c>
      <c r="F72" s="91" t="s">
        <v>808</v>
      </c>
      <c r="G72" s="91" t="b">
        <v>0</v>
      </c>
      <c r="H72" s="91" t="b">
        <v>0</v>
      </c>
      <c r="I72" s="91" t="b">
        <v>0</v>
      </c>
      <c r="J72" s="91" t="b">
        <v>0</v>
      </c>
      <c r="K72" s="91" t="b">
        <v>0</v>
      </c>
      <c r="L72" s="91" t="b">
        <v>0</v>
      </c>
    </row>
    <row r="73" spans="1:12" ht="15">
      <c r="A73" s="91" t="s">
        <v>785</v>
      </c>
      <c r="B73" s="91" t="s">
        <v>647</v>
      </c>
      <c r="C73" s="91">
        <v>4</v>
      </c>
      <c r="D73" s="133">
        <v>0.005786494616877346</v>
      </c>
      <c r="E73" s="133">
        <v>1.6677641635674798</v>
      </c>
      <c r="F73" s="91" t="s">
        <v>808</v>
      </c>
      <c r="G73" s="91" t="b">
        <v>0</v>
      </c>
      <c r="H73" s="91" t="b">
        <v>0</v>
      </c>
      <c r="I73" s="91" t="b">
        <v>0</v>
      </c>
      <c r="J73" s="91" t="b">
        <v>0</v>
      </c>
      <c r="K73" s="91" t="b">
        <v>0</v>
      </c>
      <c r="L73" s="91" t="b">
        <v>0</v>
      </c>
    </row>
    <row r="74" spans="1:12" ht="15">
      <c r="A74" s="91" t="s">
        <v>647</v>
      </c>
      <c r="B74" s="91" t="s">
        <v>786</v>
      </c>
      <c r="C74" s="91">
        <v>4</v>
      </c>
      <c r="D74" s="133">
        <v>0.005786494616877346</v>
      </c>
      <c r="E74" s="133">
        <v>1.6677641635674798</v>
      </c>
      <c r="F74" s="91" t="s">
        <v>808</v>
      </c>
      <c r="G74" s="91" t="b">
        <v>0</v>
      </c>
      <c r="H74" s="91" t="b">
        <v>0</v>
      </c>
      <c r="I74" s="91" t="b">
        <v>0</v>
      </c>
      <c r="J74" s="91" t="b">
        <v>0</v>
      </c>
      <c r="K74" s="91" t="b">
        <v>1</v>
      </c>
      <c r="L74" s="91" t="b">
        <v>0</v>
      </c>
    </row>
    <row r="75" spans="1:12" ht="15">
      <c r="A75" s="91" t="s">
        <v>786</v>
      </c>
      <c r="B75" s="91" t="s">
        <v>787</v>
      </c>
      <c r="C75" s="91">
        <v>4</v>
      </c>
      <c r="D75" s="133">
        <v>0.005786494616877346</v>
      </c>
      <c r="E75" s="133">
        <v>2.241795431295199</v>
      </c>
      <c r="F75" s="91" t="s">
        <v>808</v>
      </c>
      <c r="G75" s="91" t="b">
        <v>0</v>
      </c>
      <c r="H75" s="91" t="b">
        <v>1</v>
      </c>
      <c r="I75" s="91" t="b">
        <v>0</v>
      </c>
      <c r="J75" s="91" t="b">
        <v>0</v>
      </c>
      <c r="K75" s="91" t="b">
        <v>0</v>
      </c>
      <c r="L75" s="91" t="b">
        <v>0</v>
      </c>
    </row>
    <row r="76" spans="1:12" ht="15">
      <c r="A76" s="91" t="s">
        <v>787</v>
      </c>
      <c r="B76" s="91" t="s">
        <v>788</v>
      </c>
      <c r="C76" s="91">
        <v>4</v>
      </c>
      <c r="D76" s="133">
        <v>0.005786494616877346</v>
      </c>
      <c r="E76" s="133">
        <v>2.241795431295199</v>
      </c>
      <c r="F76" s="91" t="s">
        <v>808</v>
      </c>
      <c r="G76" s="91" t="b">
        <v>0</v>
      </c>
      <c r="H76" s="91" t="b">
        <v>0</v>
      </c>
      <c r="I76" s="91" t="b">
        <v>0</v>
      </c>
      <c r="J76" s="91" t="b">
        <v>0</v>
      </c>
      <c r="K76" s="91" t="b">
        <v>0</v>
      </c>
      <c r="L76" s="91" t="b">
        <v>0</v>
      </c>
    </row>
    <row r="77" spans="1:12" ht="15">
      <c r="A77" s="91" t="s">
        <v>788</v>
      </c>
      <c r="B77" s="91" t="s">
        <v>789</v>
      </c>
      <c r="C77" s="91">
        <v>4</v>
      </c>
      <c r="D77" s="133">
        <v>0.005786494616877346</v>
      </c>
      <c r="E77" s="133">
        <v>2.241795431295199</v>
      </c>
      <c r="F77" s="91" t="s">
        <v>808</v>
      </c>
      <c r="G77" s="91" t="b">
        <v>0</v>
      </c>
      <c r="H77" s="91" t="b">
        <v>0</v>
      </c>
      <c r="I77" s="91" t="b">
        <v>0</v>
      </c>
      <c r="J77" s="91" t="b">
        <v>0</v>
      </c>
      <c r="K77" s="91" t="b">
        <v>0</v>
      </c>
      <c r="L77" s="91" t="b">
        <v>0</v>
      </c>
    </row>
    <row r="78" spans="1:12" ht="15">
      <c r="A78" s="91" t="s">
        <v>789</v>
      </c>
      <c r="B78" s="91" t="s">
        <v>739</v>
      </c>
      <c r="C78" s="91">
        <v>4</v>
      </c>
      <c r="D78" s="133">
        <v>0.005786494616877346</v>
      </c>
      <c r="E78" s="133">
        <v>1.7299120703163244</v>
      </c>
      <c r="F78" s="91" t="s">
        <v>808</v>
      </c>
      <c r="G78" s="91" t="b">
        <v>0</v>
      </c>
      <c r="H78" s="91" t="b">
        <v>0</v>
      </c>
      <c r="I78" s="91" t="b">
        <v>0</v>
      </c>
      <c r="J78" s="91" t="b">
        <v>0</v>
      </c>
      <c r="K78" s="91" t="b">
        <v>0</v>
      </c>
      <c r="L78" s="91" t="b">
        <v>0</v>
      </c>
    </row>
    <row r="79" spans="1:12" ht="15">
      <c r="A79" s="91" t="s">
        <v>739</v>
      </c>
      <c r="B79" s="91" t="s">
        <v>790</v>
      </c>
      <c r="C79" s="91">
        <v>4</v>
      </c>
      <c r="D79" s="133">
        <v>0.005786494616877346</v>
      </c>
      <c r="E79" s="133">
        <v>1.7299120703163244</v>
      </c>
      <c r="F79" s="91" t="s">
        <v>808</v>
      </c>
      <c r="G79" s="91" t="b">
        <v>0</v>
      </c>
      <c r="H79" s="91" t="b">
        <v>0</v>
      </c>
      <c r="I79" s="91" t="b">
        <v>0</v>
      </c>
      <c r="J79" s="91" t="b">
        <v>0</v>
      </c>
      <c r="K79" s="91" t="b">
        <v>1</v>
      </c>
      <c r="L79" s="91" t="b">
        <v>0</v>
      </c>
    </row>
    <row r="80" spans="1:12" ht="15">
      <c r="A80" s="91" t="s">
        <v>790</v>
      </c>
      <c r="B80" s="91" t="s">
        <v>791</v>
      </c>
      <c r="C80" s="91">
        <v>4</v>
      </c>
      <c r="D80" s="133">
        <v>0.005786494616877346</v>
      </c>
      <c r="E80" s="133">
        <v>2.241795431295199</v>
      </c>
      <c r="F80" s="91" t="s">
        <v>808</v>
      </c>
      <c r="G80" s="91" t="b">
        <v>0</v>
      </c>
      <c r="H80" s="91" t="b">
        <v>1</v>
      </c>
      <c r="I80" s="91" t="b">
        <v>0</v>
      </c>
      <c r="J80" s="91" t="b">
        <v>0</v>
      </c>
      <c r="K80" s="91" t="b">
        <v>0</v>
      </c>
      <c r="L80" s="91" t="b">
        <v>0</v>
      </c>
    </row>
    <row r="81" spans="1:12" ht="15">
      <c r="A81" s="91" t="s">
        <v>791</v>
      </c>
      <c r="B81" s="91" t="s">
        <v>792</v>
      </c>
      <c r="C81" s="91">
        <v>4</v>
      </c>
      <c r="D81" s="133">
        <v>0.005786494616877346</v>
      </c>
      <c r="E81" s="133">
        <v>2.241795431295199</v>
      </c>
      <c r="F81" s="91" t="s">
        <v>808</v>
      </c>
      <c r="G81" s="91" t="b">
        <v>0</v>
      </c>
      <c r="H81" s="91" t="b">
        <v>0</v>
      </c>
      <c r="I81" s="91" t="b">
        <v>0</v>
      </c>
      <c r="J81" s="91" t="b">
        <v>0</v>
      </c>
      <c r="K81" s="91" t="b">
        <v>0</v>
      </c>
      <c r="L81" s="91" t="b">
        <v>0</v>
      </c>
    </row>
    <row r="82" spans="1:12" ht="15">
      <c r="A82" s="91" t="s">
        <v>231</v>
      </c>
      <c r="B82" s="91" t="s">
        <v>650</v>
      </c>
      <c r="C82" s="91">
        <v>3</v>
      </c>
      <c r="D82" s="133">
        <v>0.004842305560278518</v>
      </c>
      <c r="E82" s="133">
        <v>2.3667341679034988</v>
      </c>
      <c r="F82" s="91" t="s">
        <v>808</v>
      </c>
      <c r="G82" s="91" t="b">
        <v>0</v>
      </c>
      <c r="H82" s="91" t="b">
        <v>0</v>
      </c>
      <c r="I82" s="91" t="b">
        <v>0</v>
      </c>
      <c r="J82" s="91" t="b">
        <v>1</v>
      </c>
      <c r="K82" s="91" t="b">
        <v>0</v>
      </c>
      <c r="L82" s="91" t="b">
        <v>0</v>
      </c>
    </row>
    <row r="83" spans="1:12" ht="15">
      <c r="A83" s="91" t="s">
        <v>233</v>
      </c>
      <c r="B83" s="91" t="s">
        <v>793</v>
      </c>
      <c r="C83" s="91">
        <v>3</v>
      </c>
      <c r="D83" s="133">
        <v>0.004842305560278518</v>
      </c>
      <c r="E83" s="133">
        <v>2.241795431295199</v>
      </c>
      <c r="F83" s="91" t="s">
        <v>808</v>
      </c>
      <c r="G83" s="91" t="b">
        <v>0</v>
      </c>
      <c r="H83" s="91" t="b">
        <v>0</v>
      </c>
      <c r="I83" s="91" t="b">
        <v>0</v>
      </c>
      <c r="J83" s="91" t="b">
        <v>0</v>
      </c>
      <c r="K83" s="91" t="b">
        <v>0</v>
      </c>
      <c r="L83" s="91" t="b">
        <v>0</v>
      </c>
    </row>
    <row r="84" spans="1:12" ht="15">
      <c r="A84" s="91" t="s">
        <v>620</v>
      </c>
      <c r="B84" s="91" t="s">
        <v>794</v>
      </c>
      <c r="C84" s="91">
        <v>3</v>
      </c>
      <c r="D84" s="133">
        <v>0.004842305560278518</v>
      </c>
      <c r="E84" s="133">
        <v>1.6134065012448873</v>
      </c>
      <c r="F84" s="91" t="s">
        <v>808</v>
      </c>
      <c r="G84" s="91" t="b">
        <v>0</v>
      </c>
      <c r="H84" s="91" t="b">
        <v>0</v>
      </c>
      <c r="I84" s="91" t="b">
        <v>0</v>
      </c>
      <c r="J84" s="91" t="b">
        <v>0</v>
      </c>
      <c r="K84" s="91" t="b">
        <v>0</v>
      </c>
      <c r="L84" s="91" t="b">
        <v>0</v>
      </c>
    </row>
    <row r="85" spans="1:12" ht="15">
      <c r="A85" s="91" t="s">
        <v>760</v>
      </c>
      <c r="B85" s="91" t="s">
        <v>795</v>
      </c>
      <c r="C85" s="91">
        <v>3</v>
      </c>
      <c r="D85" s="133">
        <v>0.004842305560278518</v>
      </c>
      <c r="E85" s="133">
        <v>1.8896129131838362</v>
      </c>
      <c r="F85" s="91" t="s">
        <v>808</v>
      </c>
      <c r="G85" s="91" t="b">
        <v>0</v>
      </c>
      <c r="H85" s="91" t="b">
        <v>0</v>
      </c>
      <c r="I85" s="91" t="b">
        <v>0</v>
      </c>
      <c r="J85" s="91" t="b">
        <v>0</v>
      </c>
      <c r="K85" s="91" t="b">
        <v>0</v>
      </c>
      <c r="L85" s="91" t="b">
        <v>0</v>
      </c>
    </row>
    <row r="86" spans="1:12" ht="15">
      <c r="A86" s="91" t="s">
        <v>228</v>
      </c>
      <c r="B86" s="91" t="s">
        <v>641</v>
      </c>
      <c r="C86" s="91">
        <v>3</v>
      </c>
      <c r="D86" s="133">
        <v>0.004842305560278518</v>
      </c>
      <c r="E86" s="133">
        <v>0.30561692193360934</v>
      </c>
      <c r="F86" s="91" t="s">
        <v>808</v>
      </c>
      <c r="G86" s="91" t="b">
        <v>0</v>
      </c>
      <c r="H86" s="91" t="b">
        <v>0</v>
      </c>
      <c r="I86" s="91" t="b">
        <v>0</v>
      </c>
      <c r="J86" s="91" t="b">
        <v>0</v>
      </c>
      <c r="K86" s="91" t="b">
        <v>0</v>
      </c>
      <c r="L86" s="91" t="b">
        <v>0</v>
      </c>
    </row>
    <row r="87" spans="1:12" ht="15">
      <c r="A87" s="91" t="s">
        <v>620</v>
      </c>
      <c r="B87" s="91" t="s">
        <v>643</v>
      </c>
      <c r="C87" s="91">
        <v>3</v>
      </c>
      <c r="D87" s="133">
        <v>0.004842305560278518</v>
      </c>
      <c r="E87" s="133">
        <v>0.7683084612306303</v>
      </c>
      <c r="F87" s="91" t="s">
        <v>808</v>
      </c>
      <c r="G87" s="91" t="b">
        <v>0</v>
      </c>
      <c r="H87" s="91" t="b">
        <v>0</v>
      </c>
      <c r="I87" s="91" t="b">
        <v>0</v>
      </c>
      <c r="J87" s="91" t="b">
        <v>0</v>
      </c>
      <c r="K87" s="91" t="b">
        <v>0</v>
      </c>
      <c r="L87" s="91" t="b">
        <v>0</v>
      </c>
    </row>
    <row r="88" spans="1:12" ht="15">
      <c r="A88" s="91" t="s">
        <v>762</v>
      </c>
      <c r="B88" s="91" t="s">
        <v>643</v>
      </c>
      <c r="C88" s="91">
        <v>3</v>
      </c>
      <c r="D88" s="133">
        <v>0.004842305560278518</v>
      </c>
      <c r="E88" s="133">
        <v>1.0445148731695795</v>
      </c>
      <c r="F88" s="91" t="s">
        <v>808</v>
      </c>
      <c r="G88" s="91" t="b">
        <v>0</v>
      </c>
      <c r="H88" s="91" t="b">
        <v>0</v>
      </c>
      <c r="I88" s="91" t="b">
        <v>0</v>
      </c>
      <c r="J88" s="91" t="b">
        <v>0</v>
      </c>
      <c r="K88" s="91" t="b">
        <v>0</v>
      </c>
      <c r="L88" s="91" t="b">
        <v>0</v>
      </c>
    </row>
    <row r="89" spans="1:12" ht="15">
      <c r="A89" s="91" t="s">
        <v>648</v>
      </c>
      <c r="B89" s="91" t="s">
        <v>740</v>
      </c>
      <c r="C89" s="91">
        <v>2</v>
      </c>
      <c r="D89" s="133">
        <v>0.0037002982351517586</v>
      </c>
      <c r="E89" s="133">
        <v>0.9865229261918925</v>
      </c>
      <c r="F89" s="91" t="s">
        <v>808</v>
      </c>
      <c r="G89" s="91" t="b">
        <v>0</v>
      </c>
      <c r="H89" s="91" t="b">
        <v>0</v>
      </c>
      <c r="I89" s="91" t="b">
        <v>0</v>
      </c>
      <c r="J89" s="91" t="b">
        <v>0</v>
      </c>
      <c r="K89" s="91" t="b">
        <v>0</v>
      </c>
      <c r="L89" s="91" t="b">
        <v>0</v>
      </c>
    </row>
    <row r="90" spans="1:12" ht="15">
      <c r="A90" s="91" t="s">
        <v>740</v>
      </c>
      <c r="B90" s="91" t="s">
        <v>796</v>
      </c>
      <c r="C90" s="91">
        <v>2</v>
      </c>
      <c r="D90" s="133">
        <v>0.0037002982351517586</v>
      </c>
      <c r="E90" s="133">
        <v>1.7646741765755363</v>
      </c>
      <c r="F90" s="91" t="s">
        <v>808</v>
      </c>
      <c r="G90" s="91" t="b">
        <v>0</v>
      </c>
      <c r="H90" s="91" t="b">
        <v>0</v>
      </c>
      <c r="I90" s="91" t="b">
        <v>0</v>
      </c>
      <c r="J90" s="91" t="b">
        <v>0</v>
      </c>
      <c r="K90" s="91" t="b">
        <v>0</v>
      </c>
      <c r="L90" s="91" t="b">
        <v>0</v>
      </c>
    </row>
    <row r="91" spans="1:12" ht="15">
      <c r="A91" s="91" t="s">
        <v>797</v>
      </c>
      <c r="B91" s="91" t="s">
        <v>798</v>
      </c>
      <c r="C91" s="91">
        <v>2</v>
      </c>
      <c r="D91" s="133">
        <v>0.0037002982351517586</v>
      </c>
      <c r="E91" s="133">
        <v>2.5428254269591797</v>
      </c>
      <c r="F91" s="91" t="s">
        <v>808</v>
      </c>
      <c r="G91" s="91" t="b">
        <v>0</v>
      </c>
      <c r="H91" s="91" t="b">
        <v>0</v>
      </c>
      <c r="I91" s="91" t="b">
        <v>0</v>
      </c>
      <c r="J91" s="91" t="b">
        <v>0</v>
      </c>
      <c r="K91" s="91" t="b">
        <v>0</v>
      </c>
      <c r="L91" s="91" t="b">
        <v>0</v>
      </c>
    </row>
    <row r="92" spans="1:12" ht="15">
      <c r="A92" s="91" t="s">
        <v>798</v>
      </c>
      <c r="B92" s="91" t="s">
        <v>799</v>
      </c>
      <c r="C92" s="91">
        <v>2</v>
      </c>
      <c r="D92" s="133">
        <v>0.0037002982351517586</v>
      </c>
      <c r="E92" s="133">
        <v>2.5428254269591797</v>
      </c>
      <c r="F92" s="91" t="s">
        <v>808</v>
      </c>
      <c r="G92" s="91" t="b">
        <v>0</v>
      </c>
      <c r="H92" s="91" t="b">
        <v>0</v>
      </c>
      <c r="I92" s="91" t="b">
        <v>0</v>
      </c>
      <c r="J92" s="91" t="b">
        <v>0</v>
      </c>
      <c r="K92" s="91" t="b">
        <v>0</v>
      </c>
      <c r="L92" s="91" t="b">
        <v>0</v>
      </c>
    </row>
    <row r="93" spans="1:12" ht="15">
      <c r="A93" s="91" t="s">
        <v>799</v>
      </c>
      <c r="B93" s="91" t="s">
        <v>800</v>
      </c>
      <c r="C93" s="91">
        <v>2</v>
      </c>
      <c r="D93" s="133">
        <v>0.0037002982351517586</v>
      </c>
      <c r="E93" s="133">
        <v>2.5428254269591797</v>
      </c>
      <c r="F93" s="91" t="s">
        <v>808</v>
      </c>
      <c r="G93" s="91" t="b">
        <v>0</v>
      </c>
      <c r="H93" s="91" t="b">
        <v>0</v>
      </c>
      <c r="I93" s="91" t="b">
        <v>0</v>
      </c>
      <c r="J93" s="91" t="b">
        <v>0</v>
      </c>
      <c r="K93" s="91" t="b">
        <v>0</v>
      </c>
      <c r="L93" s="91" t="b">
        <v>0</v>
      </c>
    </row>
    <row r="94" spans="1:12" ht="15">
      <c r="A94" s="91" t="s">
        <v>645</v>
      </c>
      <c r="B94" s="91" t="s">
        <v>804</v>
      </c>
      <c r="C94" s="91">
        <v>2</v>
      </c>
      <c r="D94" s="133">
        <v>0.0037002982351517586</v>
      </c>
      <c r="E94" s="133">
        <v>1.588582917519855</v>
      </c>
      <c r="F94" s="91" t="s">
        <v>808</v>
      </c>
      <c r="G94" s="91" t="b">
        <v>0</v>
      </c>
      <c r="H94" s="91" t="b">
        <v>0</v>
      </c>
      <c r="I94" s="91" t="b">
        <v>0</v>
      </c>
      <c r="J94" s="91" t="b">
        <v>0</v>
      </c>
      <c r="K94" s="91" t="b">
        <v>0</v>
      </c>
      <c r="L94" s="91" t="b">
        <v>0</v>
      </c>
    </row>
    <row r="95" spans="1:12" ht="15">
      <c r="A95" s="91" t="s">
        <v>804</v>
      </c>
      <c r="B95" s="91" t="s">
        <v>805</v>
      </c>
      <c r="C95" s="91">
        <v>2</v>
      </c>
      <c r="D95" s="133">
        <v>0.0037002982351517586</v>
      </c>
      <c r="E95" s="133">
        <v>2.5428254269591797</v>
      </c>
      <c r="F95" s="91" t="s">
        <v>808</v>
      </c>
      <c r="G95" s="91" t="b">
        <v>0</v>
      </c>
      <c r="H95" s="91" t="b">
        <v>0</v>
      </c>
      <c r="I95" s="91" t="b">
        <v>0</v>
      </c>
      <c r="J95" s="91" t="b">
        <v>0</v>
      </c>
      <c r="K95" s="91" t="b">
        <v>0</v>
      </c>
      <c r="L95" s="91" t="b">
        <v>0</v>
      </c>
    </row>
    <row r="96" spans="1:12" ht="15">
      <c r="A96" s="91" t="s">
        <v>643</v>
      </c>
      <c r="B96" s="91" t="s">
        <v>620</v>
      </c>
      <c r="C96" s="91">
        <v>2</v>
      </c>
      <c r="D96" s="133">
        <v>0.0037002982351517586</v>
      </c>
      <c r="E96" s="133">
        <v>0.6134065012448872</v>
      </c>
      <c r="F96" s="91" t="s">
        <v>808</v>
      </c>
      <c r="G96" s="91" t="b">
        <v>0</v>
      </c>
      <c r="H96" s="91" t="b">
        <v>0</v>
      </c>
      <c r="I96" s="91" t="b">
        <v>0</v>
      </c>
      <c r="J96" s="91" t="b">
        <v>0</v>
      </c>
      <c r="K96" s="91" t="b">
        <v>0</v>
      </c>
      <c r="L96" s="91" t="b">
        <v>0</v>
      </c>
    </row>
    <row r="97" spans="1:12" ht="15">
      <c r="A97" s="91" t="s">
        <v>641</v>
      </c>
      <c r="B97" s="91" t="s">
        <v>640</v>
      </c>
      <c r="C97" s="91">
        <v>29</v>
      </c>
      <c r="D97" s="133">
        <v>0.0075331214907169404</v>
      </c>
      <c r="E97" s="133">
        <v>1.1617006674997303</v>
      </c>
      <c r="F97" s="91" t="s">
        <v>593</v>
      </c>
      <c r="G97" s="91" t="b">
        <v>0</v>
      </c>
      <c r="H97" s="91" t="b">
        <v>0</v>
      </c>
      <c r="I97" s="91" t="b">
        <v>0</v>
      </c>
      <c r="J97" s="91" t="b">
        <v>0</v>
      </c>
      <c r="K97" s="91" t="b">
        <v>0</v>
      </c>
      <c r="L97" s="91" t="b">
        <v>0</v>
      </c>
    </row>
    <row r="98" spans="1:12" ht="15">
      <c r="A98" s="91" t="s">
        <v>642</v>
      </c>
      <c r="B98" s="91" t="s">
        <v>645</v>
      </c>
      <c r="C98" s="91">
        <v>18</v>
      </c>
      <c r="D98" s="133">
        <v>0.010024739002714297</v>
      </c>
      <c r="E98" s="133">
        <v>1.5596406761717678</v>
      </c>
      <c r="F98" s="91" t="s">
        <v>593</v>
      </c>
      <c r="G98" s="91" t="b">
        <v>0</v>
      </c>
      <c r="H98" s="91" t="b">
        <v>0</v>
      </c>
      <c r="I98" s="91" t="b">
        <v>0</v>
      </c>
      <c r="J98" s="91" t="b">
        <v>0</v>
      </c>
      <c r="K98" s="91" t="b">
        <v>0</v>
      </c>
      <c r="L98" s="91" t="b">
        <v>0</v>
      </c>
    </row>
    <row r="99" spans="1:12" ht="15">
      <c r="A99" s="91" t="s">
        <v>228</v>
      </c>
      <c r="B99" s="91" t="s">
        <v>640</v>
      </c>
      <c r="C99" s="91">
        <v>14</v>
      </c>
      <c r="D99" s="133">
        <v>0.009989304119528395</v>
      </c>
      <c r="E99" s="133">
        <v>0.7396269791109732</v>
      </c>
      <c r="F99" s="91" t="s">
        <v>593</v>
      </c>
      <c r="G99" s="91" t="b">
        <v>0</v>
      </c>
      <c r="H99" s="91" t="b">
        <v>0</v>
      </c>
      <c r="I99" s="91" t="b">
        <v>0</v>
      </c>
      <c r="J99" s="91" t="b">
        <v>0</v>
      </c>
      <c r="K99" s="91" t="b">
        <v>0</v>
      </c>
      <c r="L99" s="91" t="b">
        <v>0</v>
      </c>
    </row>
    <row r="100" spans="1:12" ht="15">
      <c r="A100" s="91" t="s">
        <v>643</v>
      </c>
      <c r="B100" s="91" t="s">
        <v>648</v>
      </c>
      <c r="C100" s="91">
        <v>13</v>
      </c>
      <c r="D100" s="133">
        <v>0.00987607060879707</v>
      </c>
      <c r="E100" s="133">
        <v>1.610793198619149</v>
      </c>
      <c r="F100" s="91" t="s">
        <v>593</v>
      </c>
      <c r="G100" s="91" t="b">
        <v>0</v>
      </c>
      <c r="H100" s="91" t="b">
        <v>0</v>
      </c>
      <c r="I100" s="91" t="b">
        <v>0</v>
      </c>
      <c r="J100" s="91" t="b">
        <v>0</v>
      </c>
      <c r="K100" s="91" t="b">
        <v>0</v>
      </c>
      <c r="L100" s="91" t="b">
        <v>0</v>
      </c>
    </row>
    <row r="101" spans="1:12" ht="15">
      <c r="A101" s="91" t="s">
        <v>228</v>
      </c>
      <c r="B101" s="91" t="s">
        <v>642</v>
      </c>
      <c r="C101" s="91">
        <v>11</v>
      </c>
      <c r="D101" s="133">
        <v>0.009501664138604858</v>
      </c>
      <c r="E101" s="133">
        <v>1.1120128833106226</v>
      </c>
      <c r="F101" s="91" t="s">
        <v>593</v>
      </c>
      <c r="G101" s="91" t="b">
        <v>0</v>
      </c>
      <c r="H101" s="91" t="b">
        <v>0</v>
      </c>
      <c r="I101" s="91" t="b">
        <v>0</v>
      </c>
      <c r="J101" s="91" t="b">
        <v>0</v>
      </c>
      <c r="K101" s="91" t="b">
        <v>0</v>
      </c>
      <c r="L101" s="91" t="b">
        <v>0</v>
      </c>
    </row>
    <row r="102" spans="1:12" ht="15">
      <c r="A102" s="91" t="s">
        <v>640</v>
      </c>
      <c r="B102" s="91" t="s">
        <v>741</v>
      </c>
      <c r="C102" s="91">
        <v>10</v>
      </c>
      <c r="D102" s="133">
        <v>0.009231745717161942</v>
      </c>
      <c r="E102" s="133">
        <v>1.1014226381811314</v>
      </c>
      <c r="F102" s="91" t="s">
        <v>593</v>
      </c>
      <c r="G102" s="91" t="b">
        <v>0</v>
      </c>
      <c r="H102" s="91" t="b">
        <v>0</v>
      </c>
      <c r="I102" s="91" t="b">
        <v>0</v>
      </c>
      <c r="J102" s="91" t="b">
        <v>0</v>
      </c>
      <c r="K102" s="91" t="b">
        <v>0</v>
      </c>
      <c r="L102" s="91" t="b">
        <v>0</v>
      </c>
    </row>
    <row r="103" spans="1:12" ht="15">
      <c r="A103" s="91" t="s">
        <v>741</v>
      </c>
      <c r="B103" s="91" t="s">
        <v>742</v>
      </c>
      <c r="C103" s="91">
        <v>10</v>
      </c>
      <c r="D103" s="133">
        <v>0.009231745717161942</v>
      </c>
      <c r="E103" s="133">
        <v>1.7735204961168487</v>
      </c>
      <c r="F103" s="91" t="s">
        <v>593</v>
      </c>
      <c r="G103" s="91" t="b">
        <v>0</v>
      </c>
      <c r="H103" s="91" t="b">
        <v>0</v>
      </c>
      <c r="I103" s="91" t="b">
        <v>0</v>
      </c>
      <c r="J103" s="91" t="b">
        <v>0</v>
      </c>
      <c r="K103" s="91" t="b">
        <v>0</v>
      </c>
      <c r="L103" s="91" t="b">
        <v>0</v>
      </c>
    </row>
    <row r="104" spans="1:12" ht="15">
      <c r="A104" s="91" t="s">
        <v>742</v>
      </c>
      <c r="B104" s="91" t="s">
        <v>743</v>
      </c>
      <c r="C104" s="91">
        <v>10</v>
      </c>
      <c r="D104" s="133">
        <v>0.009231745717161942</v>
      </c>
      <c r="E104" s="133">
        <v>1.8149131812750738</v>
      </c>
      <c r="F104" s="91" t="s">
        <v>593</v>
      </c>
      <c r="G104" s="91" t="b">
        <v>0</v>
      </c>
      <c r="H104" s="91" t="b">
        <v>0</v>
      </c>
      <c r="I104" s="91" t="b">
        <v>0</v>
      </c>
      <c r="J104" s="91" t="b">
        <v>0</v>
      </c>
      <c r="K104" s="91" t="b">
        <v>0</v>
      </c>
      <c r="L104" s="91" t="b">
        <v>0</v>
      </c>
    </row>
    <row r="105" spans="1:12" ht="15">
      <c r="A105" s="91" t="s">
        <v>743</v>
      </c>
      <c r="B105" s="91" t="s">
        <v>744</v>
      </c>
      <c r="C105" s="91">
        <v>10</v>
      </c>
      <c r="D105" s="133">
        <v>0.009231745717161942</v>
      </c>
      <c r="E105" s="133">
        <v>1.8149131812750738</v>
      </c>
      <c r="F105" s="91" t="s">
        <v>593</v>
      </c>
      <c r="G105" s="91" t="b">
        <v>0</v>
      </c>
      <c r="H105" s="91" t="b">
        <v>0</v>
      </c>
      <c r="I105" s="91" t="b">
        <v>0</v>
      </c>
      <c r="J105" s="91" t="b">
        <v>0</v>
      </c>
      <c r="K105" s="91" t="b">
        <v>1</v>
      </c>
      <c r="L105" s="91" t="b">
        <v>0</v>
      </c>
    </row>
    <row r="106" spans="1:12" ht="15">
      <c r="A106" s="91" t="s">
        <v>744</v>
      </c>
      <c r="B106" s="91" t="s">
        <v>647</v>
      </c>
      <c r="C106" s="91">
        <v>10</v>
      </c>
      <c r="D106" s="133">
        <v>0.009231745717161942</v>
      </c>
      <c r="E106" s="133">
        <v>1.6388219222193927</v>
      </c>
      <c r="F106" s="91" t="s">
        <v>593</v>
      </c>
      <c r="G106" s="91" t="b">
        <v>0</v>
      </c>
      <c r="H106" s="91" t="b">
        <v>1</v>
      </c>
      <c r="I106" s="91" t="b">
        <v>0</v>
      </c>
      <c r="J106" s="91" t="b">
        <v>0</v>
      </c>
      <c r="K106" s="91" t="b">
        <v>0</v>
      </c>
      <c r="L106" s="91" t="b">
        <v>0</v>
      </c>
    </row>
    <row r="107" spans="1:12" ht="15">
      <c r="A107" s="91" t="s">
        <v>647</v>
      </c>
      <c r="B107" s="91" t="s">
        <v>745</v>
      </c>
      <c r="C107" s="91">
        <v>10</v>
      </c>
      <c r="D107" s="133">
        <v>0.009231745717161942</v>
      </c>
      <c r="E107" s="133">
        <v>1.6388219222193927</v>
      </c>
      <c r="F107" s="91" t="s">
        <v>593</v>
      </c>
      <c r="G107" s="91" t="b">
        <v>0</v>
      </c>
      <c r="H107" s="91" t="b">
        <v>0</v>
      </c>
      <c r="I107" s="91" t="b">
        <v>0</v>
      </c>
      <c r="J107" s="91" t="b">
        <v>0</v>
      </c>
      <c r="K107" s="91" t="b">
        <v>0</v>
      </c>
      <c r="L107" s="91" t="b">
        <v>0</v>
      </c>
    </row>
    <row r="108" spans="1:12" ht="15">
      <c r="A108" s="91" t="s">
        <v>745</v>
      </c>
      <c r="B108" s="91" t="s">
        <v>646</v>
      </c>
      <c r="C108" s="91">
        <v>10</v>
      </c>
      <c r="D108" s="133">
        <v>0.009231745717161942</v>
      </c>
      <c r="E108" s="133">
        <v>1.610793198619149</v>
      </c>
      <c r="F108" s="91" t="s">
        <v>593</v>
      </c>
      <c r="G108" s="91" t="b">
        <v>0</v>
      </c>
      <c r="H108" s="91" t="b">
        <v>0</v>
      </c>
      <c r="I108" s="91" t="b">
        <v>0</v>
      </c>
      <c r="J108" s="91" t="b">
        <v>0</v>
      </c>
      <c r="K108" s="91" t="b">
        <v>0</v>
      </c>
      <c r="L108" s="91" t="b">
        <v>0</v>
      </c>
    </row>
    <row r="109" spans="1:12" ht="15">
      <c r="A109" s="91" t="s">
        <v>646</v>
      </c>
      <c r="B109" s="91" t="s">
        <v>620</v>
      </c>
      <c r="C109" s="91">
        <v>10</v>
      </c>
      <c r="D109" s="133">
        <v>0.009231745717161942</v>
      </c>
      <c r="E109" s="133">
        <v>1.3803442772408752</v>
      </c>
      <c r="F109" s="91" t="s">
        <v>593</v>
      </c>
      <c r="G109" s="91" t="b">
        <v>0</v>
      </c>
      <c r="H109" s="91" t="b">
        <v>0</v>
      </c>
      <c r="I109" s="91" t="b">
        <v>0</v>
      </c>
      <c r="J109" s="91" t="b">
        <v>0</v>
      </c>
      <c r="K109" s="91" t="b">
        <v>0</v>
      </c>
      <c r="L109" s="91" t="b">
        <v>0</v>
      </c>
    </row>
    <row r="110" spans="1:12" ht="15">
      <c r="A110" s="91" t="s">
        <v>620</v>
      </c>
      <c r="B110" s="91" t="s">
        <v>746</v>
      </c>
      <c r="C110" s="91">
        <v>10</v>
      </c>
      <c r="D110" s="133">
        <v>0.009231745717161942</v>
      </c>
      <c r="E110" s="133">
        <v>1.5844642598968</v>
      </c>
      <c r="F110" s="91" t="s">
        <v>593</v>
      </c>
      <c r="G110" s="91" t="b">
        <v>0</v>
      </c>
      <c r="H110" s="91" t="b">
        <v>0</v>
      </c>
      <c r="I110" s="91" t="b">
        <v>0</v>
      </c>
      <c r="J110" s="91" t="b">
        <v>0</v>
      </c>
      <c r="K110" s="91" t="b">
        <v>0</v>
      </c>
      <c r="L110" s="91" t="b">
        <v>0</v>
      </c>
    </row>
    <row r="111" spans="1:12" ht="15">
      <c r="A111" s="91" t="s">
        <v>746</v>
      </c>
      <c r="B111" s="91" t="s">
        <v>643</v>
      </c>
      <c r="C111" s="91">
        <v>10</v>
      </c>
      <c r="D111" s="133">
        <v>0.009231745717161942</v>
      </c>
      <c r="E111" s="133">
        <v>1.5844642598968</v>
      </c>
      <c r="F111" s="91" t="s">
        <v>593</v>
      </c>
      <c r="G111" s="91" t="b">
        <v>0</v>
      </c>
      <c r="H111" s="91" t="b">
        <v>0</v>
      </c>
      <c r="I111" s="91" t="b">
        <v>0</v>
      </c>
      <c r="J111" s="91" t="b">
        <v>0</v>
      </c>
      <c r="K111" s="91" t="b">
        <v>0</v>
      </c>
      <c r="L111" s="91" t="b">
        <v>0</v>
      </c>
    </row>
    <row r="112" spans="1:12" ht="15">
      <c r="A112" s="91" t="s">
        <v>648</v>
      </c>
      <c r="B112" s="91" t="s">
        <v>747</v>
      </c>
      <c r="C112" s="91">
        <v>10</v>
      </c>
      <c r="D112" s="133">
        <v>0.009231745717161942</v>
      </c>
      <c r="E112" s="133">
        <v>1.7357319352274492</v>
      </c>
      <c r="F112" s="91" t="s">
        <v>593</v>
      </c>
      <c r="G112" s="91" t="b">
        <v>0</v>
      </c>
      <c r="H112" s="91" t="b">
        <v>0</v>
      </c>
      <c r="I112" s="91" t="b">
        <v>0</v>
      </c>
      <c r="J112" s="91" t="b">
        <v>0</v>
      </c>
      <c r="K112" s="91" t="b">
        <v>0</v>
      </c>
      <c r="L112" s="91" t="b">
        <v>0</v>
      </c>
    </row>
    <row r="113" spans="1:12" ht="15">
      <c r="A113" s="91" t="s">
        <v>748</v>
      </c>
      <c r="B113" s="91" t="s">
        <v>749</v>
      </c>
      <c r="C113" s="91">
        <v>10</v>
      </c>
      <c r="D113" s="133">
        <v>0.009231745717161942</v>
      </c>
      <c r="E113" s="133">
        <v>1.8149131812750738</v>
      </c>
      <c r="F113" s="91" t="s">
        <v>593</v>
      </c>
      <c r="G113" s="91" t="b">
        <v>0</v>
      </c>
      <c r="H113" s="91" t="b">
        <v>0</v>
      </c>
      <c r="I113" s="91" t="b">
        <v>0</v>
      </c>
      <c r="J113" s="91" t="b">
        <v>0</v>
      </c>
      <c r="K113" s="91" t="b">
        <v>0</v>
      </c>
      <c r="L113" s="91" t="b">
        <v>0</v>
      </c>
    </row>
    <row r="114" spans="1:12" ht="15">
      <c r="A114" s="91" t="s">
        <v>749</v>
      </c>
      <c r="B114" s="91" t="s">
        <v>750</v>
      </c>
      <c r="C114" s="91">
        <v>10</v>
      </c>
      <c r="D114" s="133">
        <v>0.009231745717161942</v>
      </c>
      <c r="E114" s="133">
        <v>1.8149131812750738</v>
      </c>
      <c r="F114" s="91" t="s">
        <v>593</v>
      </c>
      <c r="G114" s="91" t="b">
        <v>0</v>
      </c>
      <c r="H114" s="91" t="b">
        <v>0</v>
      </c>
      <c r="I114" s="91" t="b">
        <v>0</v>
      </c>
      <c r="J114" s="91" t="b">
        <v>0</v>
      </c>
      <c r="K114" s="91" t="b">
        <v>0</v>
      </c>
      <c r="L114" s="91" t="b">
        <v>0</v>
      </c>
    </row>
    <row r="115" spans="1:12" ht="15">
      <c r="A115" s="91" t="s">
        <v>750</v>
      </c>
      <c r="B115" s="91" t="s">
        <v>751</v>
      </c>
      <c r="C115" s="91">
        <v>10</v>
      </c>
      <c r="D115" s="133">
        <v>0.009231745717161942</v>
      </c>
      <c r="E115" s="133">
        <v>1.8149131812750738</v>
      </c>
      <c r="F115" s="91" t="s">
        <v>593</v>
      </c>
      <c r="G115" s="91" t="b">
        <v>0</v>
      </c>
      <c r="H115" s="91" t="b">
        <v>0</v>
      </c>
      <c r="I115" s="91" t="b">
        <v>0</v>
      </c>
      <c r="J115" s="91" t="b">
        <v>0</v>
      </c>
      <c r="K115" s="91" t="b">
        <v>0</v>
      </c>
      <c r="L115" s="91" t="b">
        <v>0</v>
      </c>
    </row>
    <row r="116" spans="1:12" ht="15">
      <c r="A116" s="91" t="s">
        <v>751</v>
      </c>
      <c r="B116" s="91" t="s">
        <v>752</v>
      </c>
      <c r="C116" s="91">
        <v>10</v>
      </c>
      <c r="D116" s="133">
        <v>0.009231745717161942</v>
      </c>
      <c r="E116" s="133">
        <v>1.8149131812750738</v>
      </c>
      <c r="F116" s="91" t="s">
        <v>593</v>
      </c>
      <c r="G116" s="91" t="b">
        <v>0</v>
      </c>
      <c r="H116" s="91" t="b">
        <v>0</v>
      </c>
      <c r="I116" s="91" t="b">
        <v>0</v>
      </c>
      <c r="J116" s="91" t="b">
        <v>0</v>
      </c>
      <c r="K116" s="91" t="b">
        <v>1</v>
      </c>
      <c r="L116" s="91" t="b">
        <v>0</v>
      </c>
    </row>
    <row r="117" spans="1:12" ht="15">
      <c r="A117" s="91" t="s">
        <v>752</v>
      </c>
      <c r="B117" s="91" t="s">
        <v>753</v>
      </c>
      <c r="C117" s="91">
        <v>10</v>
      </c>
      <c r="D117" s="133">
        <v>0.009231745717161942</v>
      </c>
      <c r="E117" s="133">
        <v>1.8149131812750738</v>
      </c>
      <c r="F117" s="91" t="s">
        <v>593</v>
      </c>
      <c r="G117" s="91" t="b">
        <v>0</v>
      </c>
      <c r="H117" s="91" t="b">
        <v>1</v>
      </c>
      <c r="I117" s="91" t="b">
        <v>0</v>
      </c>
      <c r="J117" s="91" t="b">
        <v>1</v>
      </c>
      <c r="K117" s="91" t="b">
        <v>0</v>
      </c>
      <c r="L117" s="91" t="b">
        <v>0</v>
      </c>
    </row>
    <row r="118" spans="1:12" ht="15">
      <c r="A118" s="91" t="s">
        <v>753</v>
      </c>
      <c r="B118" s="91" t="s">
        <v>754</v>
      </c>
      <c r="C118" s="91">
        <v>10</v>
      </c>
      <c r="D118" s="133">
        <v>0.009231745717161942</v>
      </c>
      <c r="E118" s="133">
        <v>1.8149131812750738</v>
      </c>
      <c r="F118" s="91" t="s">
        <v>593</v>
      </c>
      <c r="G118" s="91" t="b">
        <v>1</v>
      </c>
      <c r="H118" s="91" t="b">
        <v>0</v>
      </c>
      <c r="I118" s="91" t="b">
        <v>0</v>
      </c>
      <c r="J118" s="91" t="b">
        <v>0</v>
      </c>
      <c r="K118" s="91" t="b">
        <v>0</v>
      </c>
      <c r="L118" s="91" t="b">
        <v>0</v>
      </c>
    </row>
    <row r="119" spans="1:12" ht="15">
      <c r="A119" s="91" t="s">
        <v>754</v>
      </c>
      <c r="B119" s="91" t="s">
        <v>740</v>
      </c>
      <c r="C119" s="91">
        <v>10</v>
      </c>
      <c r="D119" s="133">
        <v>0.009231745717161942</v>
      </c>
      <c r="E119" s="133">
        <v>1.7357319352274492</v>
      </c>
      <c r="F119" s="91" t="s">
        <v>593</v>
      </c>
      <c r="G119" s="91" t="b">
        <v>0</v>
      </c>
      <c r="H119" s="91" t="b">
        <v>0</v>
      </c>
      <c r="I119" s="91" t="b">
        <v>0</v>
      </c>
      <c r="J119" s="91" t="b">
        <v>0</v>
      </c>
      <c r="K119" s="91" t="b">
        <v>0</v>
      </c>
      <c r="L119" s="91" t="b">
        <v>0</v>
      </c>
    </row>
    <row r="120" spans="1:12" ht="15">
      <c r="A120" s="91" t="s">
        <v>740</v>
      </c>
      <c r="B120" s="91" t="s">
        <v>755</v>
      </c>
      <c r="C120" s="91">
        <v>10</v>
      </c>
      <c r="D120" s="133">
        <v>0.009231745717161942</v>
      </c>
      <c r="E120" s="133">
        <v>1.7357319352274492</v>
      </c>
      <c r="F120" s="91" t="s">
        <v>593</v>
      </c>
      <c r="G120" s="91" t="b">
        <v>0</v>
      </c>
      <c r="H120" s="91" t="b">
        <v>0</v>
      </c>
      <c r="I120" s="91" t="b">
        <v>0</v>
      </c>
      <c r="J120" s="91" t="b">
        <v>0</v>
      </c>
      <c r="K120" s="91" t="b">
        <v>0</v>
      </c>
      <c r="L120" s="91" t="b">
        <v>0</v>
      </c>
    </row>
    <row r="121" spans="1:12" ht="15">
      <c r="A121" s="91" t="s">
        <v>755</v>
      </c>
      <c r="B121" s="91" t="s">
        <v>756</v>
      </c>
      <c r="C121" s="91">
        <v>10</v>
      </c>
      <c r="D121" s="133">
        <v>0.009231745717161942</v>
      </c>
      <c r="E121" s="133">
        <v>1.8149131812750738</v>
      </c>
      <c r="F121" s="91" t="s">
        <v>593</v>
      </c>
      <c r="G121" s="91" t="b">
        <v>0</v>
      </c>
      <c r="H121" s="91" t="b">
        <v>0</v>
      </c>
      <c r="I121" s="91" t="b">
        <v>0</v>
      </c>
      <c r="J121" s="91" t="b">
        <v>0</v>
      </c>
      <c r="K121" s="91" t="b">
        <v>0</v>
      </c>
      <c r="L121" s="91" t="b">
        <v>0</v>
      </c>
    </row>
    <row r="122" spans="1:12" ht="15">
      <c r="A122" s="91" t="s">
        <v>756</v>
      </c>
      <c r="B122" s="91" t="s">
        <v>641</v>
      </c>
      <c r="C122" s="91">
        <v>10</v>
      </c>
      <c r="D122" s="133">
        <v>0.009231745717161942</v>
      </c>
      <c r="E122" s="133">
        <v>1.3677551499328546</v>
      </c>
      <c r="F122" s="91" t="s">
        <v>593</v>
      </c>
      <c r="G122" s="91" t="b">
        <v>0</v>
      </c>
      <c r="H122" s="91" t="b">
        <v>0</v>
      </c>
      <c r="I122" s="91" t="b">
        <v>0</v>
      </c>
      <c r="J122" s="91" t="b">
        <v>0</v>
      </c>
      <c r="K122" s="91" t="b">
        <v>0</v>
      </c>
      <c r="L122" s="91" t="b">
        <v>0</v>
      </c>
    </row>
    <row r="123" spans="1:12" ht="15">
      <c r="A123" s="91" t="s">
        <v>640</v>
      </c>
      <c r="B123" s="91" t="s">
        <v>757</v>
      </c>
      <c r="C123" s="91">
        <v>10</v>
      </c>
      <c r="D123" s="133">
        <v>0.009231745717161942</v>
      </c>
      <c r="E123" s="133">
        <v>1.1428153233393565</v>
      </c>
      <c r="F123" s="91" t="s">
        <v>593</v>
      </c>
      <c r="G123" s="91" t="b">
        <v>0</v>
      </c>
      <c r="H123" s="91" t="b">
        <v>0</v>
      </c>
      <c r="I123" s="91" t="b">
        <v>0</v>
      </c>
      <c r="J123" s="91" t="b">
        <v>0</v>
      </c>
      <c r="K123" s="91" t="b">
        <v>1</v>
      </c>
      <c r="L123" s="91" t="b">
        <v>0</v>
      </c>
    </row>
    <row r="124" spans="1:12" ht="15">
      <c r="A124" s="91" t="s">
        <v>747</v>
      </c>
      <c r="B124" s="91" t="s">
        <v>758</v>
      </c>
      <c r="C124" s="91">
        <v>9</v>
      </c>
      <c r="D124" s="133">
        <v>0.0088994139216955</v>
      </c>
      <c r="E124" s="133">
        <v>1.8149131812750738</v>
      </c>
      <c r="F124" s="91" t="s">
        <v>593</v>
      </c>
      <c r="G124" s="91" t="b">
        <v>0</v>
      </c>
      <c r="H124" s="91" t="b">
        <v>0</v>
      </c>
      <c r="I124" s="91" t="b">
        <v>0</v>
      </c>
      <c r="J124" s="91" t="b">
        <v>0</v>
      </c>
      <c r="K124" s="91" t="b">
        <v>0</v>
      </c>
      <c r="L124" s="91" t="b">
        <v>0</v>
      </c>
    </row>
    <row r="125" spans="1:12" ht="15">
      <c r="A125" s="91" t="s">
        <v>759</v>
      </c>
      <c r="B125" s="91" t="s">
        <v>739</v>
      </c>
      <c r="C125" s="91">
        <v>9</v>
      </c>
      <c r="D125" s="133">
        <v>0.0088994139216955</v>
      </c>
      <c r="E125" s="133">
        <v>1.7009698289682371</v>
      </c>
      <c r="F125" s="91" t="s">
        <v>593</v>
      </c>
      <c r="G125" s="91" t="b">
        <v>0</v>
      </c>
      <c r="H125" s="91" t="b">
        <v>0</v>
      </c>
      <c r="I125" s="91" t="b">
        <v>0</v>
      </c>
      <c r="J125" s="91" t="b">
        <v>0</v>
      </c>
      <c r="K125" s="91" t="b">
        <v>0</v>
      </c>
      <c r="L125" s="91" t="b">
        <v>0</v>
      </c>
    </row>
    <row r="126" spans="1:12" ht="15">
      <c r="A126" s="91" t="s">
        <v>739</v>
      </c>
      <c r="B126" s="91" t="s">
        <v>641</v>
      </c>
      <c r="C126" s="91">
        <v>9</v>
      </c>
      <c r="D126" s="133">
        <v>0.0088994139216955</v>
      </c>
      <c r="E126" s="133">
        <v>1.208054307065343</v>
      </c>
      <c r="F126" s="91" t="s">
        <v>593</v>
      </c>
      <c r="G126" s="91" t="b">
        <v>0</v>
      </c>
      <c r="H126" s="91" t="b">
        <v>0</v>
      </c>
      <c r="I126" s="91" t="b">
        <v>0</v>
      </c>
      <c r="J126" s="91" t="b">
        <v>0</v>
      </c>
      <c r="K126" s="91" t="b">
        <v>0</v>
      </c>
      <c r="L126" s="91" t="b">
        <v>0</v>
      </c>
    </row>
    <row r="127" spans="1:12" ht="15">
      <c r="A127" s="91" t="s">
        <v>640</v>
      </c>
      <c r="B127" s="91" t="s">
        <v>760</v>
      </c>
      <c r="C127" s="91">
        <v>9</v>
      </c>
      <c r="D127" s="133">
        <v>0.0088994139216955</v>
      </c>
      <c r="E127" s="133">
        <v>1.1428153233393565</v>
      </c>
      <c r="F127" s="91" t="s">
        <v>593</v>
      </c>
      <c r="G127" s="91" t="b">
        <v>0</v>
      </c>
      <c r="H127" s="91" t="b">
        <v>0</v>
      </c>
      <c r="I127" s="91" t="b">
        <v>0</v>
      </c>
      <c r="J127" s="91" t="b">
        <v>0</v>
      </c>
      <c r="K127" s="91" t="b">
        <v>0</v>
      </c>
      <c r="L127" s="91" t="b">
        <v>0</v>
      </c>
    </row>
    <row r="128" spans="1:12" ht="15">
      <c r="A128" s="91" t="s">
        <v>228</v>
      </c>
      <c r="B128" s="91" t="s">
        <v>748</v>
      </c>
      <c r="C128" s="91">
        <v>9</v>
      </c>
      <c r="D128" s="133">
        <v>0.0088994139216955</v>
      </c>
      <c r="E128" s="133">
        <v>1.2467114572080789</v>
      </c>
      <c r="F128" s="91" t="s">
        <v>593</v>
      </c>
      <c r="G128" s="91" t="b">
        <v>0</v>
      </c>
      <c r="H128" s="91" t="b">
        <v>0</v>
      </c>
      <c r="I128" s="91" t="b">
        <v>0</v>
      </c>
      <c r="J128" s="91" t="b">
        <v>0</v>
      </c>
      <c r="K128" s="91" t="b">
        <v>0</v>
      </c>
      <c r="L128" s="91" t="b">
        <v>0</v>
      </c>
    </row>
    <row r="129" spans="1:12" ht="15">
      <c r="A129" s="91" t="s">
        <v>757</v>
      </c>
      <c r="B129" s="91" t="s">
        <v>761</v>
      </c>
      <c r="C129" s="91">
        <v>9</v>
      </c>
      <c r="D129" s="133">
        <v>0.0088994139216955</v>
      </c>
      <c r="E129" s="133">
        <v>1.8149131812750738</v>
      </c>
      <c r="F129" s="91" t="s">
        <v>593</v>
      </c>
      <c r="G129" s="91" t="b">
        <v>0</v>
      </c>
      <c r="H129" s="91" t="b">
        <v>1</v>
      </c>
      <c r="I129" s="91" t="b">
        <v>0</v>
      </c>
      <c r="J129" s="91" t="b">
        <v>0</v>
      </c>
      <c r="K129" s="91" t="b">
        <v>0</v>
      </c>
      <c r="L129" s="91" t="b">
        <v>0</v>
      </c>
    </row>
    <row r="130" spans="1:12" ht="15">
      <c r="A130" s="91" t="s">
        <v>645</v>
      </c>
      <c r="B130" s="91" t="s">
        <v>763</v>
      </c>
      <c r="C130" s="91">
        <v>8</v>
      </c>
      <c r="D130" s="133">
        <v>0.008497706622602512</v>
      </c>
      <c r="E130" s="133">
        <v>1.5596406761717678</v>
      </c>
      <c r="F130" s="91" t="s">
        <v>593</v>
      </c>
      <c r="G130" s="91" t="b">
        <v>0</v>
      </c>
      <c r="H130" s="91" t="b">
        <v>0</v>
      </c>
      <c r="I130" s="91" t="b">
        <v>0</v>
      </c>
      <c r="J130" s="91" t="b">
        <v>0</v>
      </c>
      <c r="K130" s="91" t="b">
        <v>0</v>
      </c>
      <c r="L130" s="91" t="b">
        <v>0</v>
      </c>
    </row>
    <row r="131" spans="1:12" ht="15">
      <c r="A131" s="91" t="s">
        <v>763</v>
      </c>
      <c r="B131" s="91" t="s">
        <v>764</v>
      </c>
      <c r="C131" s="91">
        <v>8</v>
      </c>
      <c r="D131" s="133">
        <v>0.008497706622602512</v>
      </c>
      <c r="E131" s="133">
        <v>1.9118231942831303</v>
      </c>
      <c r="F131" s="91" t="s">
        <v>593</v>
      </c>
      <c r="G131" s="91" t="b">
        <v>0</v>
      </c>
      <c r="H131" s="91" t="b">
        <v>0</v>
      </c>
      <c r="I131" s="91" t="b">
        <v>0</v>
      </c>
      <c r="J131" s="91" t="b">
        <v>0</v>
      </c>
      <c r="K131" s="91" t="b">
        <v>0</v>
      </c>
      <c r="L131" s="91" t="b">
        <v>0</v>
      </c>
    </row>
    <row r="132" spans="1:12" ht="15">
      <c r="A132" s="91" t="s">
        <v>766</v>
      </c>
      <c r="B132" s="91" t="s">
        <v>767</v>
      </c>
      <c r="C132" s="91">
        <v>7</v>
      </c>
      <c r="D132" s="133">
        <v>0.008017908831138471</v>
      </c>
      <c r="E132" s="133">
        <v>1.9698151412608171</v>
      </c>
      <c r="F132" s="91" t="s">
        <v>593</v>
      </c>
      <c r="G132" s="91" t="b">
        <v>0</v>
      </c>
      <c r="H132" s="91" t="b">
        <v>1</v>
      </c>
      <c r="I132" s="91" t="b">
        <v>0</v>
      </c>
      <c r="J132" s="91" t="b">
        <v>0</v>
      </c>
      <c r="K132" s="91" t="b">
        <v>0</v>
      </c>
      <c r="L132" s="91" t="b">
        <v>0</v>
      </c>
    </row>
    <row r="133" spans="1:12" ht="15">
      <c r="A133" s="91" t="s">
        <v>640</v>
      </c>
      <c r="B133" s="91" t="s">
        <v>765</v>
      </c>
      <c r="C133" s="91">
        <v>7</v>
      </c>
      <c r="D133" s="133">
        <v>0.008017908831138471</v>
      </c>
      <c r="E133" s="133">
        <v>1.1428153233393565</v>
      </c>
      <c r="F133" s="91" t="s">
        <v>593</v>
      </c>
      <c r="G133" s="91" t="b">
        <v>0</v>
      </c>
      <c r="H133" s="91" t="b">
        <v>0</v>
      </c>
      <c r="I133" s="91" t="b">
        <v>0</v>
      </c>
      <c r="J133" s="91" t="b">
        <v>0</v>
      </c>
      <c r="K133" s="91" t="b">
        <v>0</v>
      </c>
      <c r="L133" s="91" t="b">
        <v>0</v>
      </c>
    </row>
    <row r="134" spans="1:12" ht="15">
      <c r="A134" s="91" t="s">
        <v>640</v>
      </c>
      <c r="B134" s="91" t="s">
        <v>771</v>
      </c>
      <c r="C134" s="91">
        <v>6</v>
      </c>
      <c r="D134" s="133">
        <v>0.007448792764153891</v>
      </c>
      <c r="E134" s="133">
        <v>1.1428153233393565</v>
      </c>
      <c r="F134" s="91" t="s">
        <v>593</v>
      </c>
      <c r="G134" s="91" t="b">
        <v>0</v>
      </c>
      <c r="H134" s="91" t="b">
        <v>0</v>
      </c>
      <c r="I134" s="91" t="b">
        <v>0</v>
      </c>
      <c r="J134" s="91" t="b">
        <v>0</v>
      </c>
      <c r="K134" s="91" t="b">
        <v>0</v>
      </c>
      <c r="L134" s="91" t="b">
        <v>0</v>
      </c>
    </row>
    <row r="135" spans="1:12" ht="15">
      <c r="A135" s="91" t="s">
        <v>771</v>
      </c>
      <c r="B135" s="91" t="s">
        <v>772</v>
      </c>
      <c r="C135" s="91">
        <v>6</v>
      </c>
      <c r="D135" s="133">
        <v>0.007448792764153891</v>
      </c>
      <c r="E135" s="133">
        <v>2.0367619308914304</v>
      </c>
      <c r="F135" s="91" t="s">
        <v>593</v>
      </c>
      <c r="G135" s="91" t="b">
        <v>0</v>
      </c>
      <c r="H135" s="91" t="b">
        <v>0</v>
      </c>
      <c r="I135" s="91" t="b">
        <v>0</v>
      </c>
      <c r="J135" s="91" t="b">
        <v>0</v>
      </c>
      <c r="K135" s="91" t="b">
        <v>0</v>
      </c>
      <c r="L135" s="91" t="b">
        <v>0</v>
      </c>
    </row>
    <row r="136" spans="1:12" ht="15">
      <c r="A136" s="91" t="s">
        <v>772</v>
      </c>
      <c r="B136" s="91" t="s">
        <v>766</v>
      </c>
      <c r="C136" s="91">
        <v>6</v>
      </c>
      <c r="D136" s="133">
        <v>0.007448792764153891</v>
      </c>
      <c r="E136" s="133">
        <v>1.9698151412608171</v>
      </c>
      <c r="F136" s="91" t="s">
        <v>593</v>
      </c>
      <c r="G136" s="91" t="b">
        <v>0</v>
      </c>
      <c r="H136" s="91" t="b">
        <v>0</v>
      </c>
      <c r="I136" s="91" t="b">
        <v>0</v>
      </c>
      <c r="J136" s="91" t="b">
        <v>0</v>
      </c>
      <c r="K136" s="91" t="b">
        <v>1</v>
      </c>
      <c r="L136" s="91" t="b">
        <v>0</v>
      </c>
    </row>
    <row r="137" spans="1:12" ht="15">
      <c r="A137" s="91" t="s">
        <v>767</v>
      </c>
      <c r="B137" s="91" t="s">
        <v>773</v>
      </c>
      <c r="C137" s="91">
        <v>6</v>
      </c>
      <c r="D137" s="133">
        <v>0.007448792764153891</v>
      </c>
      <c r="E137" s="133">
        <v>2.0367619308914304</v>
      </c>
      <c r="F137" s="91" t="s">
        <v>593</v>
      </c>
      <c r="G137" s="91" t="b">
        <v>0</v>
      </c>
      <c r="H137" s="91" t="b">
        <v>0</v>
      </c>
      <c r="I137" s="91" t="b">
        <v>0</v>
      </c>
      <c r="J137" s="91" t="b">
        <v>0</v>
      </c>
      <c r="K137" s="91" t="b">
        <v>1</v>
      </c>
      <c r="L137" s="91" t="b">
        <v>0</v>
      </c>
    </row>
    <row r="138" spans="1:12" ht="15">
      <c r="A138" s="91" t="s">
        <v>773</v>
      </c>
      <c r="B138" s="91" t="s">
        <v>774</v>
      </c>
      <c r="C138" s="91">
        <v>6</v>
      </c>
      <c r="D138" s="133">
        <v>0.007448792764153891</v>
      </c>
      <c r="E138" s="133">
        <v>2.0367619308914304</v>
      </c>
      <c r="F138" s="91" t="s">
        <v>593</v>
      </c>
      <c r="G138" s="91" t="b">
        <v>0</v>
      </c>
      <c r="H138" s="91" t="b">
        <v>1</v>
      </c>
      <c r="I138" s="91" t="b">
        <v>0</v>
      </c>
      <c r="J138" s="91" t="b">
        <v>0</v>
      </c>
      <c r="K138" s="91" t="b">
        <v>0</v>
      </c>
      <c r="L138" s="91" t="b">
        <v>0</v>
      </c>
    </row>
    <row r="139" spans="1:12" ht="15">
      <c r="A139" s="91" t="s">
        <v>774</v>
      </c>
      <c r="B139" s="91" t="s">
        <v>646</v>
      </c>
      <c r="C139" s="91">
        <v>6</v>
      </c>
      <c r="D139" s="133">
        <v>0.007448792764153891</v>
      </c>
      <c r="E139" s="133">
        <v>1.610793198619149</v>
      </c>
      <c r="F139" s="91" t="s">
        <v>593</v>
      </c>
      <c r="G139" s="91" t="b">
        <v>0</v>
      </c>
      <c r="H139" s="91" t="b">
        <v>0</v>
      </c>
      <c r="I139" s="91" t="b">
        <v>0</v>
      </c>
      <c r="J139" s="91" t="b">
        <v>0</v>
      </c>
      <c r="K139" s="91" t="b">
        <v>0</v>
      </c>
      <c r="L139" s="91" t="b">
        <v>0</v>
      </c>
    </row>
    <row r="140" spans="1:12" ht="15">
      <c r="A140" s="91" t="s">
        <v>646</v>
      </c>
      <c r="B140" s="91" t="s">
        <v>775</v>
      </c>
      <c r="C140" s="91">
        <v>6</v>
      </c>
      <c r="D140" s="133">
        <v>0.007448792764153891</v>
      </c>
      <c r="E140" s="133">
        <v>1.610793198619149</v>
      </c>
      <c r="F140" s="91" t="s">
        <v>593</v>
      </c>
      <c r="G140" s="91" t="b">
        <v>0</v>
      </c>
      <c r="H140" s="91" t="b">
        <v>0</v>
      </c>
      <c r="I140" s="91" t="b">
        <v>0</v>
      </c>
      <c r="J140" s="91" t="b">
        <v>0</v>
      </c>
      <c r="K140" s="91" t="b">
        <v>1</v>
      </c>
      <c r="L140" s="91" t="b">
        <v>0</v>
      </c>
    </row>
    <row r="141" spans="1:12" ht="15">
      <c r="A141" s="91" t="s">
        <v>775</v>
      </c>
      <c r="B141" s="91" t="s">
        <v>776</v>
      </c>
      <c r="C141" s="91">
        <v>6</v>
      </c>
      <c r="D141" s="133">
        <v>0.007448792764153891</v>
      </c>
      <c r="E141" s="133">
        <v>2.0367619308914304</v>
      </c>
      <c r="F141" s="91" t="s">
        <v>593</v>
      </c>
      <c r="G141" s="91" t="b">
        <v>0</v>
      </c>
      <c r="H141" s="91" t="b">
        <v>1</v>
      </c>
      <c r="I141" s="91" t="b">
        <v>0</v>
      </c>
      <c r="J141" s="91" t="b">
        <v>0</v>
      </c>
      <c r="K141" s="91" t="b">
        <v>0</v>
      </c>
      <c r="L141" s="91" t="b">
        <v>0</v>
      </c>
    </row>
    <row r="142" spans="1:12" ht="15">
      <c r="A142" s="91" t="s">
        <v>776</v>
      </c>
      <c r="B142" s="91" t="s">
        <v>762</v>
      </c>
      <c r="C142" s="91">
        <v>6</v>
      </c>
      <c r="D142" s="133">
        <v>0.007448792764153891</v>
      </c>
      <c r="E142" s="133">
        <v>1.860670671835749</v>
      </c>
      <c r="F142" s="91" t="s">
        <v>593</v>
      </c>
      <c r="G142" s="91" t="b">
        <v>0</v>
      </c>
      <c r="H142" s="91" t="b">
        <v>0</v>
      </c>
      <c r="I142" s="91" t="b">
        <v>0</v>
      </c>
      <c r="J142" s="91" t="b">
        <v>0</v>
      </c>
      <c r="K142" s="91" t="b">
        <v>0</v>
      </c>
      <c r="L142" s="91" t="b">
        <v>0</v>
      </c>
    </row>
    <row r="143" spans="1:12" ht="15">
      <c r="A143" s="91" t="s">
        <v>762</v>
      </c>
      <c r="B143" s="91" t="s">
        <v>777</v>
      </c>
      <c r="C143" s="91">
        <v>6</v>
      </c>
      <c r="D143" s="133">
        <v>0.007448792764153891</v>
      </c>
      <c r="E143" s="133">
        <v>1.860670671835749</v>
      </c>
      <c r="F143" s="91" t="s">
        <v>593</v>
      </c>
      <c r="G143" s="91" t="b">
        <v>0</v>
      </c>
      <c r="H143" s="91" t="b">
        <v>0</v>
      </c>
      <c r="I143" s="91" t="b">
        <v>0</v>
      </c>
      <c r="J143" s="91" t="b">
        <v>0</v>
      </c>
      <c r="K143" s="91" t="b">
        <v>1</v>
      </c>
      <c r="L143" s="91" t="b">
        <v>0</v>
      </c>
    </row>
    <row r="144" spans="1:12" ht="15">
      <c r="A144" s="91" t="s">
        <v>645</v>
      </c>
      <c r="B144" s="91" t="s">
        <v>768</v>
      </c>
      <c r="C144" s="91">
        <v>6</v>
      </c>
      <c r="D144" s="133">
        <v>0.007448792764153891</v>
      </c>
      <c r="E144" s="133">
        <v>1.5596406761717678</v>
      </c>
      <c r="F144" s="91" t="s">
        <v>593</v>
      </c>
      <c r="G144" s="91" t="b">
        <v>0</v>
      </c>
      <c r="H144" s="91" t="b">
        <v>0</v>
      </c>
      <c r="I144" s="91" t="b">
        <v>0</v>
      </c>
      <c r="J144" s="91" t="b">
        <v>0</v>
      </c>
      <c r="K144" s="91" t="b">
        <v>0</v>
      </c>
      <c r="L144" s="91" t="b">
        <v>0</v>
      </c>
    </row>
    <row r="145" spans="1:12" ht="15">
      <c r="A145" s="91" t="s">
        <v>768</v>
      </c>
      <c r="B145" s="91" t="s">
        <v>769</v>
      </c>
      <c r="C145" s="91">
        <v>6</v>
      </c>
      <c r="D145" s="133">
        <v>0.007448792764153891</v>
      </c>
      <c r="E145" s="133">
        <v>2.0367619308914304</v>
      </c>
      <c r="F145" s="91" t="s">
        <v>593</v>
      </c>
      <c r="G145" s="91" t="b">
        <v>0</v>
      </c>
      <c r="H145" s="91" t="b">
        <v>0</v>
      </c>
      <c r="I145" s="91" t="b">
        <v>0</v>
      </c>
      <c r="J145" s="91" t="b">
        <v>0</v>
      </c>
      <c r="K145" s="91" t="b">
        <v>0</v>
      </c>
      <c r="L145" s="91" t="b">
        <v>0</v>
      </c>
    </row>
    <row r="146" spans="1:12" ht="15">
      <c r="A146" s="91" t="s">
        <v>769</v>
      </c>
      <c r="B146" s="91" t="s">
        <v>641</v>
      </c>
      <c r="C146" s="91">
        <v>6</v>
      </c>
      <c r="D146" s="133">
        <v>0.007448792764153891</v>
      </c>
      <c r="E146" s="133">
        <v>1.3677551499328546</v>
      </c>
      <c r="F146" s="91" t="s">
        <v>593</v>
      </c>
      <c r="G146" s="91" t="b">
        <v>0</v>
      </c>
      <c r="H146" s="91" t="b">
        <v>0</v>
      </c>
      <c r="I146" s="91" t="b">
        <v>0</v>
      </c>
      <c r="J146" s="91" t="b">
        <v>0</v>
      </c>
      <c r="K146" s="91" t="b">
        <v>0</v>
      </c>
      <c r="L146" s="91" t="b">
        <v>0</v>
      </c>
    </row>
    <row r="147" spans="1:12" ht="15">
      <c r="A147" s="91" t="s">
        <v>765</v>
      </c>
      <c r="B147" s="91" t="s">
        <v>770</v>
      </c>
      <c r="C147" s="91">
        <v>6</v>
      </c>
      <c r="D147" s="133">
        <v>0.007448792764153891</v>
      </c>
      <c r="E147" s="133">
        <v>1.9698151412608171</v>
      </c>
      <c r="F147" s="91" t="s">
        <v>593</v>
      </c>
      <c r="G147" s="91" t="b">
        <v>0</v>
      </c>
      <c r="H147" s="91" t="b">
        <v>0</v>
      </c>
      <c r="I147" s="91" t="b">
        <v>0</v>
      </c>
      <c r="J147" s="91" t="b">
        <v>0</v>
      </c>
      <c r="K147" s="91" t="b">
        <v>0</v>
      </c>
      <c r="L147" s="91" t="b">
        <v>0</v>
      </c>
    </row>
    <row r="148" spans="1:12" ht="15">
      <c r="A148" s="91" t="s">
        <v>777</v>
      </c>
      <c r="B148" s="91" t="s">
        <v>779</v>
      </c>
      <c r="C148" s="91">
        <v>5</v>
      </c>
      <c r="D148" s="133">
        <v>0.006775341980991167</v>
      </c>
      <c r="E148" s="133">
        <v>2.0367619308914304</v>
      </c>
      <c r="F148" s="91" t="s">
        <v>593</v>
      </c>
      <c r="G148" s="91" t="b">
        <v>0</v>
      </c>
      <c r="H148" s="91" t="b">
        <v>1</v>
      </c>
      <c r="I148" s="91" t="b">
        <v>0</v>
      </c>
      <c r="J148" s="91" t="b">
        <v>0</v>
      </c>
      <c r="K148" s="91" t="b">
        <v>0</v>
      </c>
      <c r="L148" s="91" t="b">
        <v>0</v>
      </c>
    </row>
    <row r="149" spans="1:12" ht="15">
      <c r="A149" s="91" t="s">
        <v>770</v>
      </c>
      <c r="B149" s="91" t="s">
        <v>778</v>
      </c>
      <c r="C149" s="91">
        <v>5</v>
      </c>
      <c r="D149" s="133">
        <v>0.006775341980991167</v>
      </c>
      <c r="E149" s="133">
        <v>2.0367619308914304</v>
      </c>
      <c r="F149" s="91" t="s">
        <v>593</v>
      </c>
      <c r="G149" s="91" t="b">
        <v>0</v>
      </c>
      <c r="H149" s="91" t="b">
        <v>0</v>
      </c>
      <c r="I149" s="91" t="b">
        <v>0</v>
      </c>
      <c r="J149" s="91" t="b">
        <v>0</v>
      </c>
      <c r="K149" s="91" t="b">
        <v>0</v>
      </c>
      <c r="L149" s="91" t="b">
        <v>0</v>
      </c>
    </row>
    <row r="150" spans="1:12" ht="15">
      <c r="A150" s="91" t="s">
        <v>764</v>
      </c>
      <c r="B150" s="91" t="s">
        <v>780</v>
      </c>
      <c r="C150" s="91">
        <v>4</v>
      </c>
      <c r="D150" s="133">
        <v>0.005976428609229413</v>
      </c>
      <c r="E150" s="133">
        <v>1.9118231942831303</v>
      </c>
      <c r="F150" s="91" t="s">
        <v>593</v>
      </c>
      <c r="G150" s="91" t="b">
        <v>0</v>
      </c>
      <c r="H150" s="91" t="b">
        <v>0</v>
      </c>
      <c r="I150" s="91" t="b">
        <v>0</v>
      </c>
      <c r="J150" s="91" t="b">
        <v>0</v>
      </c>
      <c r="K150" s="91" t="b">
        <v>0</v>
      </c>
      <c r="L150" s="91" t="b">
        <v>0</v>
      </c>
    </row>
    <row r="151" spans="1:12" ht="15">
      <c r="A151" s="91" t="s">
        <v>780</v>
      </c>
      <c r="B151" s="91" t="s">
        <v>781</v>
      </c>
      <c r="C151" s="91">
        <v>4</v>
      </c>
      <c r="D151" s="133">
        <v>0.005976428609229413</v>
      </c>
      <c r="E151" s="133">
        <v>2.2128531899471113</v>
      </c>
      <c r="F151" s="91" t="s">
        <v>593</v>
      </c>
      <c r="G151" s="91" t="b">
        <v>0</v>
      </c>
      <c r="H151" s="91" t="b">
        <v>0</v>
      </c>
      <c r="I151" s="91" t="b">
        <v>0</v>
      </c>
      <c r="J151" s="91" t="b">
        <v>0</v>
      </c>
      <c r="K151" s="91" t="b">
        <v>0</v>
      </c>
      <c r="L151" s="91" t="b">
        <v>0</v>
      </c>
    </row>
    <row r="152" spans="1:12" ht="15">
      <c r="A152" s="91" t="s">
        <v>781</v>
      </c>
      <c r="B152" s="91" t="s">
        <v>759</v>
      </c>
      <c r="C152" s="91">
        <v>4</v>
      </c>
      <c r="D152" s="133">
        <v>0.005976428609229413</v>
      </c>
      <c r="E152" s="133">
        <v>1.860670671835749</v>
      </c>
      <c r="F152" s="91" t="s">
        <v>593</v>
      </c>
      <c r="G152" s="91" t="b">
        <v>0</v>
      </c>
      <c r="H152" s="91" t="b">
        <v>0</v>
      </c>
      <c r="I152" s="91" t="b">
        <v>0</v>
      </c>
      <c r="J152" s="91" t="b">
        <v>0</v>
      </c>
      <c r="K152" s="91" t="b">
        <v>0</v>
      </c>
      <c r="L152" s="91" t="b">
        <v>0</v>
      </c>
    </row>
    <row r="153" spans="1:12" ht="15">
      <c r="A153" s="91" t="s">
        <v>760</v>
      </c>
      <c r="B153" s="91" t="s">
        <v>620</v>
      </c>
      <c r="C153" s="91">
        <v>4</v>
      </c>
      <c r="D153" s="133">
        <v>0.005976428609229413</v>
      </c>
      <c r="E153" s="133">
        <v>1.2322817417854375</v>
      </c>
      <c r="F153" s="91" t="s">
        <v>593</v>
      </c>
      <c r="G153" s="91" t="b">
        <v>0</v>
      </c>
      <c r="H153" s="91" t="b">
        <v>0</v>
      </c>
      <c r="I153" s="91" t="b">
        <v>0</v>
      </c>
      <c r="J153" s="91" t="b">
        <v>0</v>
      </c>
      <c r="K153" s="91" t="b">
        <v>0</v>
      </c>
      <c r="L153" s="91" t="b">
        <v>0</v>
      </c>
    </row>
    <row r="154" spans="1:12" ht="15">
      <c r="A154" s="91" t="s">
        <v>640</v>
      </c>
      <c r="B154" s="91" t="s">
        <v>785</v>
      </c>
      <c r="C154" s="91">
        <v>4</v>
      </c>
      <c r="D154" s="133">
        <v>0.005976428609229413</v>
      </c>
      <c r="E154" s="133">
        <v>1.1428153233393565</v>
      </c>
      <c r="F154" s="91" t="s">
        <v>593</v>
      </c>
      <c r="G154" s="91" t="b">
        <v>0</v>
      </c>
      <c r="H154" s="91" t="b">
        <v>0</v>
      </c>
      <c r="I154" s="91" t="b">
        <v>0</v>
      </c>
      <c r="J154" s="91" t="b">
        <v>0</v>
      </c>
      <c r="K154" s="91" t="b">
        <v>0</v>
      </c>
      <c r="L154" s="91" t="b">
        <v>0</v>
      </c>
    </row>
    <row r="155" spans="1:12" ht="15">
      <c r="A155" s="91" t="s">
        <v>785</v>
      </c>
      <c r="B155" s="91" t="s">
        <v>647</v>
      </c>
      <c r="C155" s="91">
        <v>4</v>
      </c>
      <c r="D155" s="133">
        <v>0.005976428609229413</v>
      </c>
      <c r="E155" s="133">
        <v>1.6388219222193927</v>
      </c>
      <c r="F155" s="91" t="s">
        <v>593</v>
      </c>
      <c r="G155" s="91" t="b">
        <v>0</v>
      </c>
      <c r="H155" s="91" t="b">
        <v>0</v>
      </c>
      <c r="I155" s="91" t="b">
        <v>0</v>
      </c>
      <c r="J155" s="91" t="b">
        <v>0</v>
      </c>
      <c r="K155" s="91" t="b">
        <v>0</v>
      </c>
      <c r="L155" s="91" t="b">
        <v>0</v>
      </c>
    </row>
    <row r="156" spans="1:12" ht="15">
      <c r="A156" s="91" t="s">
        <v>647</v>
      </c>
      <c r="B156" s="91" t="s">
        <v>786</v>
      </c>
      <c r="C156" s="91">
        <v>4</v>
      </c>
      <c r="D156" s="133">
        <v>0.005976428609229413</v>
      </c>
      <c r="E156" s="133">
        <v>1.6388219222193927</v>
      </c>
      <c r="F156" s="91" t="s">
        <v>593</v>
      </c>
      <c r="G156" s="91" t="b">
        <v>0</v>
      </c>
      <c r="H156" s="91" t="b">
        <v>0</v>
      </c>
      <c r="I156" s="91" t="b">
        <v>0</v>
      </c>
      <c r="J156" s="91" t="b">
        <v>0</v>
      </c>
      <c r="K156" s="91" t="b">
        <v>1</v>
      </c>
      <c r="L156" s="91" t="b">
        <v>0</v>
      </c>
    </row>
    <row r="157" spans="1:12" ht="15">
      <c r="A157" s="91" t="s">
        <v>786</v>
      </c>
      <c r="B157" s="91" t="s">
        <v>787</v>
      </c>
      <c r="C157" s="91">
        <v>4</v>
      </c>
      <c r="D157" s="133">
        <v>0.005976428609229413</v>
      </c>
      <c r="E157" s="133">
        <v>2.2128531899471113</v>
      </c>
      <c r="F157" s="91" t="s">
        <v>593</v>
      </c>
      <c r="G157" s="91" t="b">
        <v>0</v>
      </c>
      <c r="H157" s="91" t="b">
        <v>1</v>
      </c>
      <c r="I157" s="91" t="b">
        <v>0</v>
      </c>
      <c r="J157" s="91" t="b">
        <v>0</v>
      </c>
      <c r="K157" s="91" t="b">
        <v>0</v>
      </c>
      <c r="L157" s="91" t="b">
        <v>0</v>
      </c>
    </row>
    <row r="158" spans="1:12" ht="15">
      <c r="A158" s="91" t="s">
        <v>787</v>
      </c>
      <c r="B158" s="91" t="s">
        <v>788</v>
      </c>
      <c r="C158" s="91">
        <v>4</v>
      </c>
      <c r="D158" s="133">
        <v>0.005976428609229413</v>
      </c>
      <c r="E158" s="133">
        <v>2.2128531899471113</v>
      </c>
      <c r="F158" s="91" t="s">
        <v>593</v>
      </c>
      <c r="G158" s="91" t="b">
        <v>0</v>
      </c>
      <c r="H158" s="91" t="b">
        <v>0</v>
      </c>
      <c r="I158" s="91" t="b">
        <v>0</v>
      </c>
      <c r="J158" s="91" t="b">
        <v>0</v>
      </c>
      <c r="K158" s="91" t="b">
        <v>0</v>
      </c>
      <c r="L158" s="91" t="b">
        <v>0</v>
      </c>
    </row>
    <row r="159" spans="1:12" ht="15">
      <c r="A159" s="91" t="s">
        <v>788</v>
      </c>
      <c r="B159" s="91" t="s">
        <v>789</v>
      </c>
      <c r="C159" s="91">
        <v>4</v>
      </c>
      <c r="D159" s="133">
        <v>0.005976428609229413</v>
      </c>
      <c r="E159" s="133">
        <v>2.2128531899471113</v>
      </c>
      <c r="F159" s="91" t="s">
        <v>593</v>
      </c>
      <c r="G159" s="91" t="b">
        <v>0</v>
      </c>
      <c r="H159" s="91" t="b">
        <v>0</v>
      </c>
      <c r="I159" s="91" t="b">
        <v>0</v>
      </c>
      <c r="J159" s="91" t="b">
        <v>0</v>
      </c>
      <c r="K159" s="91" t="b">
        <v>0</v>
      </c>
      <c r="L159" s="91" t="b">
        <v>0</v>
      </c>
    </row>
    <row r="160" spans="1:12" ht="15">
      <c r="A160" s="91" t="s">
        <v>789</v>
      </c>
      <c r="B160" s="91" t="s">
        <v>739</v>
      </c>
      <c r="C160" s="91">
        <v>4</v>
      </c>
      <c r="D160" s="133">
        <v>0.005976428609229413</v>
      </c>
      <c r="E160" s="133">
        <v>1.7009698289682371</v>
      </c>
      <c r="F160" s="91" t="s">
        <v>593</v>
      </c>
      <c r="G160" s="91" t="b">
        <v>0</v>
      </c>
      <c r="H160" s="91" t="b">
        <v>0</v>
      </c>
      <c r="I160" s="91" t="b">
        <v>0</v>
      </c>
      <c r="J160" s="91" t="b">
        <v>0</v>
      </c>
      <c r="K160" s="91" t="b">
        <v>0</v>
      </c>
      <c r="L160" s="91" t="b">
        <v>0</v>
      </c>
    </row>
    <row r="161" spans="1:12" ht="15">
      <c r="A161" s="91" t="s">
        <v>739</v>
      </c>
      <c r="B161" s="91" t="s">
        <v>790</v>
      </c>
      <c r="C161" s="91">
        <v>4</v>
      </c>
      <c r="D161" s="133">
        <v>0.005976428609229413</v>
      </c>
      <c r="E161" s="133">
        <v>1.7009698289682371</v>
      </c>
      <c r="F161" s="91" t="s">
        <v>593</v>
      </c>
      <c r="G161" s="91" t="b">
        <v>0</v>
      </c>
      <c r="H161" s="91" t="b">
        <v>0</v>
      </c>
      <c r="I161" s="91" t="b">
        <v>0</v>
      </c>
      <c r="J161" s="91" t="b">
        <v>0</v>
      </c>
      <c r="K161" s="91" t="b">
        <v>1</v>
      </c>
      <c r="L161" s="91" t="b">
        <v>0</v>
      </c>
    </row>
    <row r="162" spans="1:12" ht="15">
      <c r="A162" s="91" t="s">
        <v>790</v>
      </c>
      <c r="B162" s="91" t="s">
        <v>791</v>
      </c>
      <c r="C162" s="91">
        <v>4</v>
      </c>
      <c r="D162" s="133">
        <v>0.005976428609229413</v>
      </c>
      <c r="E162" s="133">
        <v>2.2128531899471113</v>
      </c>
      <c r="F162" s="91" t="s">
        <v>593</v>
      </c>
      <c r="G162" s="91" t="b">
        <v>0</v>
      </c>
      <c r="H162" s="91" t="b">
        <v>1</v>
      </c>
      <c r="I162" s="91" t="b">
        <v>0</v>
      </c>
      <c r="J162" s="91" t="b">
        <v>0</v>
      </c>
      <c r="K162" s="91" t="b">
        <v>0</v>
      </c>
      <c r="L162" s="91" t="b">
        <v>0</v>
      </c>
    </row>
    <row r="163" spans="1:12" ht="15">
      <c r="A163" s="91" t="s">
        <v>791</v>
      </c>
      <c r="B163" s="91" t="s">
        <v>792</v>
      </c>
      <c r="C163" s="91">
        <v>4</v>
      </c>
      <c r="D163" s="133">
        <v>0.005976428609229413</v>
      </c>
      <c r="E163" s="133">
        <v>2.2128531899471113</v>
      </c>
      <c r="F163" s="91" t="s">
        <v>593</v>
      </c>
      <c r="G163" s="91" t="b">
        <v>0</v>
      </c>
      <c r="H163" s="91" t="b">
        <v>0</v>
      </c>
      <c r="I163" s="91" t="b">
        <v>0</v>
      </c>
      <c r="J163" s="91" t="b">
        <v>0</v>
      </c>
      <c r="K163" s="91" t="b">
        <v>0</v>
      </c>
      <c r="L163" s="91" t="b">
        <v>0</v>
      </c>
    </row>
    <row r="164" spans="1:12" ht="15">
      <c r="A164" s="91" t="s">
        <v>764</v>
      </c>
      <c r="B164" s="91" t="s">
        <v>782</v>
      </c>
      <c r="C164" s="91">
        <v>4</v>
      </c>
      <c r="D164" s="133">
        <v>0.005976428609229413</v>
      </c>
      <c r="E164" s="133">
        <v>1.9118231942831303</v>
      </c>
      <c r="F164" s="91" t="s">
        <v>593</v>
      </c>
      <c r="G164" s="91" t="b">
        <v>0</v>
      </c>
      <c r="H164" s="91" t="b">
        <v>0</v>
      </c>
      <c r="I164" s="91" t="b">
        <v>0</v>
      </c>
      <c r="J164" s="91" t="b">
        <v>0</v>
      </c>
      <c r="K164" s="91" t="b">
        <v>0</v>
      </c>
      <c r="L164" s="91" t="b">
        <v>0</v>
      </c>
    </row>
    <row r="165" spans="1:12" ht="15">
      <c r="A165" s="91" t="s">
        <v>782</v>
      </c>
      <c r="B165" s="91" t="s">
        <v>783</v>
      </c>
      <c r="C165" s="91">
        <v>4</v>
      </c>
      <c r="D165" s="133">
        <v>0.005976428609229413</v>
      </c>
      <c r="E165" s="133">
        <v>2.2128531899471113</v>
      </c>
      <c r="F165" s="91" t="s">
        <v>593</v>
      </c>
      <c r="G165" s="91" t="b">
        <v>0</v>
      </c>
      <c r="H165" s="91" t="b">
        <v>0</v>
      </c>
      <c r="I165" s="91" t="b">
        <v>0</v>
      </c>
      <c r="J165" s="91" t="b">
        <v>0</v>
      </c>
      <c r="K165" s="91" t="b">
        <v>0</v>
      </c>
      <c r="L165" s="91" t="b">
        <v>0</v>
      </c>
    </row>
    <row r="166" spans="1:12" ht="15">
      <c r="A166" s="91" t="s">
        <v>783</v>
      </c>
      <c r="B166" s="91" t="s">
        <v>784</v>
      </c>
      <c r="C166" s="91">
        <v>4</v>
      </c>
      <c r="D166" s="133">
        <v>0.005976428609229413</v>
      </c>
      <c r="E166" s="133">
        <v>2.2128531899471113</v>
      </c>
      <c r="F166" s="91" t="s">
        <v>593</v>
      </c>
      <c r="G166" s="91" t="b">
        <v>0</v>
      </c>
      <c r="H166" s="91" t="b">
        <v>0</v>
      </c>
      <c r="I166" s="91" t="b">
        <v>0</v>
      </c>
      <c r="J166" s="91" t="b">
        <v>0</v>
      </c>
      <c r="K166" s="91" t="b">
        <v>0</v>
      </c>
      <c r="L166" s="91" t="b">
        <v>0</v>
      </c>
    </row>
    <row r="167" spans="1:12" ht="15">
      <c r="A167" s="91" t="s">
        <v>784</v>
      </c>
      <c r="B167" s="91" t="s">
        <v>759</v>
      </c>
      <c r="C167" s="91">
        <v>4</v>
      </c>
      <c r="D167" s="133">
        <v>0.005976428609229413</v>
      </c>
      <c r="E167" s="133">
        <v>1.860670671835749</v>
      </c>
      <c r="F167" s="91" t="s">
        <v>593</v>
      </c>
      <c r="G167" s="91" t="b">
        <v>0</v>
      </c>
      <c r="H167" s="91" t="b">
        <v>0</v>
      </c>
      <c r="I167" s="91" t="b">
        <v>0</v>
      </c>
      <c r="J167" s="91" t="b">
        <v>0</v>
      </c>
      <c r="K167" s="91" t="b">
        <v>0</v>
      </c>
      <c r="L167" s="91" t="b">
        <v>0</v>
      </c>
    </row>
    <row r="168" spans="1:12" ht="15">
      <c r="A168" s="91" t="s">
        <v>620</v>
      </c>
      <c r="B168" s="91" t="s">
        <v>643</v>
      </c>
      <c r="C168" s="91">
        <v>3</v>
      </c>
      <c r="D168" s="133">
        <v>0.005020077855523063</v>
      </c>
      <c r="E168" s="133">
        <v>0.8311365932381884</v>
      </c>
      <c r="F168" s="91" t="s">
        <v>593</v>
      </c>
      <c r="G168" s="91" t="b">
        <v>0</v>
      </c>
      <c r="H168" s="91" t="b">
        <v>0</v>
      </c>
      <c r="I168" s="91" t="b">
        <v>0</v>
      </c>
      <c r="J168" s="91" t="b">
        <v>0</v>
      </c>
      <c r="K168" s="91" t="b">
        <v>0</v>
      </c>
      <c r="L168" s="91" t="b">
        <v>0</v>
      </c>
    </row>
    <row r="169" spans="1:12" ht="15">
      <c r="A169" s="91" t="s">
        <v>762</v>
      </c>
      <c r="B169" s="91" t="s">
        <v>643</v>
      </c>
      <c r="C169" s="91">
        <v>3</v>
      </c>
      <c r="D169" s="133">
        <v>0.005020077855523063</v>
      </c>
      <c r="E169" s="133">
        <v>1.1073430051771376</v>
      </c>
      <c r="F169" s="91" t="s">
        <v>593</v>
      </c>
      <c r="G169" s="91" t="b">
        <v>0</v>
      </c>
      <c r="H169" s="91" t="b">
        <v>0</v>
      </c>
      <c r="I169" s="91" t="b">
        <v>0</v>
      </c>
      <c r="J169" s="91" t="b">
        <v>0</v>
      </c>
      <c r="K169" s="91" t="b">
        <v>0</v>
      </c>
      <c r="L169" s="91" t="b">
        <v>0</v>
      </c>
    </row>
    <row r="170" spans="1:12" ht="15">
      <c r="A170" s="91" t="s">
        <v>620</v>
      </c>
      <c r="B170" s="91" t="s">
        <v>794</v>
      </c>
      <c r="C170" s="91">
        <v>3</v>
      </c>
      <c r="D170" s="133">
        <v>0.005020077855523063</v>
      </c>
      <c r="E170" s="133">
        <v>1.5844642598968</v>
      </c>
      <c r="F170" s="91" t="s">
        <v>593</v>
      </c>
      <c r="G170" s="91" t="b">
        <v>0</v>
      </c>
      <c r="H170" s="91" t="b">
        <v>0</v>
      </c>
      <c r="I170" s="91" t="b">
        <v>0</v>
      </c>
      <c r="J170" s="91" t="b">
        <v>0</v>
      </c>
      <c r="K170" s="91" t="b">
        <v>0</v>
      </c>
      <c r="L170" s="91" t="b">
        <v>0</v>
      </c>
    </row>
    <row r="171" spans="1:12" ht="15">
      <c r="A171" s="91" t="s">
        <v>228</v>
      </c>
      <c r="B171" s="91" t="s">
        <v>641</v>
      </c>
      <c r="C171" s="91">
        <v>3</v>
      </c>
      <c r="D171" s="133">
        <v>0.005020077855523063</v>
      </c>
      <c r="E171" s="133">
        <v>0.2766746805855222</v>
      </c>
      <c r="F171" s="91" t="s">
        <v>593</v>
      </c>
      <c r="G171" s="91" t="b">
        <v>0</v>
      </c>
      <c r="H171" s="91" t="b">
        <v>0</v>
      </c>
      <c r="I171" s="91" t="b">
        <v>0</v>
      </c>
      <c r="J171" s="91" t="b">
        <v>0</v>
      </c>
      <c r="K171" s="91" t="b">
        <v>0</v>
      </c>
      <c r="L171" s="91" t="b">
        <v>0</v>
      </c>
    </row>
    <row r="172" spans="1:12" ht="15">
      <c r="A172" s="91" t="s">
        <v>760</v>
      </c>
      <c r="B172" s="91" t="s">
        <v>795</v>
      </c>
      <c r="C172" s="91">
        <v>3</v>
      </c>
      <c r="D172" s="133">
        <v>0.005020077855523063</v>
      </c>
      <c r="E172" s="133">
        <v>1.860670671835749</v>
      </c>
      <c r="F172" s="91" t="s">
        <v>593</v>
      </c>
      <c r="G172" s="91" t="b">
        <v>0</v>
      </c>
      <c r="H172" s="91" t="b">
        <v>0</v>
      </c>
      <c r="I172" s="91" t="b">
        <v>0</v>
      </c>
      <c r="J172" s="91" t="b">
        <v>0</v>
      </c>
      <c r="K172" s="91" t="b">
        <v>0</v>
      </c>
      <c r="L172" s="91" t="b">
        <v>0</v>
      </c>
    </row>
    <row r="173" spans="1:12" ht="15">
      <c r="A173" s="91" t="s">
        <v>648</v>
      </c>
      <c r="B173" s="91" t="s">
        <v>740</v>
      </c>
      <c r="C173" s="91">
        <v>2</v>
      </c>
      <c r="D173" s="133">
        <v>0.003852001953578784</v>
      </c>
      <c r="E173" s="133">
        <v>0.9575806848438054</v>
      </c>
      <c r="F173" s="91" t="s">
        <v>593</v>
      </c>
      <c r="G173" s="91" t="b">
        <v>0</v>
      </c>
      <c r="H173" s="91" t="b">
        <v>0</v>
      </c>
      <c r="I173" s="91" t="b">
        <v>0</v>
      </c>
      <c r="J173" s="91" t="b">
        <v>0</v>
      </c>
      <c r="K173" s="91" t="b">
        <v>0</v>
      </c>
      <c r="L173" s="91" t="b">
        <v>0</v>
      </c>
    </row>
    <row r="174" spans="1:12" ht="15">
      <c r="A174" s="91" t="s">
        <v>740</v>
      </c>
      <c r="B174" s="91" t="s">
        <v>796</v>
      </c>
      <c r="C174" s="91">
        <v>2</v>
      </c>
      <c r="D174" s="133">
        <v>0.003852001953578784</v>
      </c>
      <c r="E174" s="133">
        <v>1.7357319352274492</v>
      </c>
      <c r="F174" s="91" t="s">
        <v>593</v>
      </c>
      <c r="G174" s="91" t="b">
        <v>0</v>
      </c>
      <c r="H174" s="91" t="b">
        <v>0</v>
      </c>
      <c r="I174" s="91" t="b">
        <v>0</v>
      </c>
      <c r="J174" s="91" t="b">
        <v>0</v>
      </c>
      <c r="K174" s="91" t="b">
        <v>0</v>
      </c>
      <c r="L174" s="91" t="b">
        <v>0</v>
      </c>
    </row>
    <row r="175" spans="1:12" ht="15">
      <c r="A175" s="91" t="s">
        <v>797</v>
      </c>
      <c r="B175" s="91" t="s">
        <v>798</v>
      </c>
      <c r="C175" s="91">
        <v>2</v>
      </c>
      <c r="D175" s="133">
        <v>0.003852001953578784</v>
      </c>
      <c r="E175" s="133">
        <v>2.5138831856110926</v>
      </c>
      <c r="F175" s="91" t="s">
        <v>593</v>
      </c>
      <c r="G175" s="91" t="b">
        <v>0</v>
      </c>
      <c r="H175" s="91" t="b">
        <v>0</v>
      </c>
      <c r="I175" s="91" t="b">
        <v>0</v>
      </c>
      <c r="J175" s="91" t="b">
        <v>0</v>
      </c>
      <c r="K175" s="91" t="b">
        <v>0</v>
      </c>
      <c r="L175" s="91" t="b">
        <v>0</v>
      </c>
    </row>
    <row r="176" spans="1:12" ht="15">
      <c r="A176" s="91" t="s">
        <v>798</v>
      </c>
      <c r="B176" s="91" t="s">
        <v>799</v>
      </c>
      <c r="C176" s="91">
        <v>2</v>
      </c>
      <c r="D176" s="133">
        <v>0.003852001953578784</v>
      </c>
      <c r="E176" s="133">
        <v>2.5138831856110926</v>
      </c>
      <c r="F176" s="91" t="s">
        <v>593</v>
      </c>
      <c r="G176" s="91" t="b">
        <v>0</v>
      </c>
      <c r="H176" s="91" t="b">
        <v>0</v>
      </c>
      <c r="I176" s="91" t="b">
        <v>0</v>
      </c>
      <c r="J176" s="91" t="b">
        <v>0</v>
      </c>
      <c r="K176" s="91" t="b">
        <v>0</v>
      </c>
      <c r="L176" s="91" t="b">
        <v>0</v>
      </c>
    </row>
    <row r="177" spans="1:12" ht="15">
      <c r="A177" s="91" t="s">
        <v>799</v>
      </c>
      <c r="B177" s="91" t="s">
        <v>800</v>
      </c>
      <c r="C177" s="91">
        <v>2</v>
      </c>
      <c r="D177" s="133">
        <v>0.003852001953578784</v>
      </c>
      <c r="E177" s="133">
        <v>2.5138831856110926</v>
      </c>
      <c r="F177" s="91" t="s">
        <v>593</v>
      </c>
      <c r="G177" s="91" t="b">
        <v>0</v>
      </c>
      <c r="H177" s="91" t="b">
        <v>0</v>
      </c>
      <c r="I177" s="91" t="b">
        <v>0</v>
      </c>
      <c r="J177" s="91" t="b">
        <v>0</v>
      </c>
      <c r="K177" s="91" t="b">
        <v>0</v>
      </c>
      <c r="L177" s="91" t="b">
        <v>0</v>
      </c>
    </row>
    <row r="178" spans="1:12" ht="15">
      <c r="A178" s="91" t="s">
        <v>643</v>
      </c>
      <c r="B178" s="91" t="s">
        <v>620</v>
      </c>
      <c r="C178" s="91">
        <v>2</v>
      </c>
      <c r="D178" s="133">
        <v>0.003852001953578784</v>
      </c>
      <c r="E178" s="133">
        <v>0.6813742729048563</v>
      </c>
      <c r="F178" s="91" t="s">
        <v>593</v>
      </c>
      <c r="G178" s="91" t="b">
        <v>0</v>
      </c>
      <c r="H178" s="91" t="b">
        <v>0</v>
      </c>
      <c r="I178" s="91" t="b">
        <v>0</v>
      </c>
      <c r="J178" s="91" t="b">
        <v>0</v>
      </c>
      <c r="K178" s="91" t="b">
        <v>0</v>
      </c>
      <c r="L178" s="91" t="b">
        <v>0</v>
      </c>
    </row>
    <row r="179" spans="1:12" ht="15">
      <c r="A179" s="91" t="s">
        <v>645</v>
      </c>
      <c r="B179" s="91" t="s">
        <v>804</v>
      </c>
      <c r="C179" s="91">
        <v>2</v>
      </c>
      <c r="D179" s="133">
        <v>0.003852001953578784</v>
      </c>
      <c r="E179" s="133">
        <v>1.5596406761717678</v>
      </c>
      <c r="F179" s="91" t="s">
        <v>593</v>
      </c>
      <c r="G179" s="91" t="b">
        <v>0</v>
      </c>
      <c r="H179" s="91" t="b">
        <v>0</v>
      </c>
      <c r="I179" s="91" t="b">
        <v>0</v>
      </c>
      <c r="J179" s="91" t="b">
        <v>0</v>
      </c>
      <c r="K179" s="91" t="b">
        <v>0</v>
      </c>
      <c r="L179" s="91" t="b">
        <v>0</v>
      </c>
    </row>
    <row r="180" spans="1:12" ht="15">
      <c r="A180" s="91" t="s">
        <v>804</v>
      </c>
      <c r="B180" s="91" t="s">
        <v>805</v>
      </c>
      <c r="C180" s="91">
        <v>2</v>
      </c>
      <c r="D180" s="133">
        <v>0.003852001953578784</v>
      </c>
      <c r="E180" s="133">
        <v>2.5138831856110926</v>
      </c>
      <c r="F180" s="91" t="s">
        <v>593</v>
      </c>
      <c r="G180" s="91" t="b">
        <v>0</v>
      </c>
      <c r="H180" s="91" t="b">
        <v>0</v>
      </c>
      <c r="I180" s="91" t="b">
        <v>0</v>
      </c>
      <c r="J180" s="91" t="b">
        <v>0</v>
      </c>
      <c r="K180" s="91" t="b">
        <v>0</v>
      </c>
      <c r="L180" s="91" t="b">
        <v>0</v>
      </c>
    </row>
    <row r="181" spans="1:12" ht="15">
      <c r="A181" s="91" t="s">
        <v>650</v>
      </c>
      <c r="B181" s="91" t="s">
        <v>651</v>
      </c>
      <c r="C181" s="91">
        <v>4</v>
      </c>
      <c r="D181" s="133">
        <v>0</v>
      </c>
      <c r="E181" s="133">
        <v>1.0511525224473812</v>
      </c>
      <c r="F181" s="91" t="s">
        <v>594</v>
      </c>
      <c r="G181" s="91" t="b">
        <v>1</v>
      </c>
      <c r="H181" s="91" t="b">
        <v>0</v>
      </c>
      <c r="I181" s="91" t="b">
        <v>0</v>
      </c>
      <c r="J181" s="91" t="b">
        <v>0</v>
      </c>
      <c r="K181" s="91" t="b">
        <v>0</v>
      </c>
      <c r="L181" s="91" t="b">
        <v>0</v>
      </c>
    </row>
    <row r="182" spans="1:12" ht="15">
      <c r="A182" s="91" t="s">
        <v>651</v>
      </c>
      <c r="B182" s="91" t="s">
        <v>652</v>
      </c>
      <c r="C182" s="91">
        <v>4</v>
      </c>
      <c r="D182" s="133">
        <v>0</v>
      </c>
      <c r="E182" s="133">
        <v>1.0511525224473812</v>
      </c>
      <c r="F182" s="91" t="s">
        <v>594</v>
      </c>
      <c r="G182" s="91" t="b">
        <v>0</v>
      </c>
      <c r="H182" s="91" t="b">
        <v>0</v>
      </c>
      <c r="I182" s="91" t="b">
        <v>0</v>
      </c>
      <c r="J182" s="91" t="b">
        <v>0</v>
      </c>
      <c r="K182" s="91" t="b">
        <v>0</v>
      </c>
      <c r="L182" s="91" t="b">
        <v>0</v>
      </c>
    </row>
    <row r="183" spans="1:12" ht="15">
      <c r="A183" s="91" t="s">
        <v>652</v>
      </c>
      <c r="B183" s="91" t="s">
        <v>653</v>
      </c>
      <c r="C183" s="91">
        <v>4</v>
      </c>
      <c r="D183" s="133">
        <v>0</v>
      </c>
      <c r="E183" s="133">
        <v>1.0511525224473812</v>
      </c>
      <c r="F183" s="91" t="s">
        <v>594</v>
      </c>
      <c r="G183" s="91" t="b">
        <v>0</v>
      </c>
      <c r="H183" s="91" t="b">
        <v>0</v>
      </c>
      <c r="I183" s="91" t="b">
        <v>0</v>
      </c>
      <c r="J183" s="91" t="b">
        <v>0</v>
      </c>
      <c r="K183" s="91" t="b">
        <v>0</v>
      </c>
      <c r="L183" s="91" t="b">
        <v>0</v>
      </c>
    </row>
    <row r="184" spans="1:12" ht="15">
      <c r="A184" s="91" t="s">
        <v>653</v>
      </c>
      <c r="B184" s="91" t="s">
        <v>643</v>
      </c>
      <c r="C184" s="91">
        <v>4</v>
      </c>
      <c r="D184" s="133">
        <v>0</v>
      </c>
      <c r="E184" s="133">
        <v>1.0511525224473812</v>
      </c>
      <c r="F184" s="91" t="s">
        <v>594</v>
      </c>
      <c r="G184" s="91" t="b">
        <v>0</v>
      </c>
      <c r="H184" s="91" t="b">
        <v>0</v>
      </c>
      <c r="I184" s="91" t="b">
        <v>0</v>
      </c>
      <c r="J184" s="91" t="b">
        <v>0</v>
      </c>
      <c r="K184" s="91" t="b">
        <v>0</v>
      </c>
      <c r="L184" s="91" t="b">
        <v>0</v>
      </c>
    </row>
    <row r="185" spans="1:12" ht="15">
      <c r="A185" s="91" t="s">
        <v>643</v>
      </c>
      <c r="B185" s="91" t="s">
        <v>654</v>
      </c>
      <c r="C185" s="91">
        <v>4</v>
      </c>
      <c r="D185" s="133">
        <v>0</v>
      </c>
      <c r="E185" s="133">
        <v>1.0511525224473812</v>
      </c>
      <c r="F185" s="91" t="s">
        <v>594</v>
      </c>
      <c r="G185" s="91" t="b">
        <v>0</v>
      </c>
      <c r="H185" s="91" t="b">
        <v>0</v>
      </c>
      <c r="I185" s="91" t="b">
        <v>0</v>
      </c>
      <c r="J185" s="91" t="b">
        <v>0</v>
      </c>
      <c r="K185" s="91" t="b">
        <v>0</v>
      </c>
      <c r="L185" s="91" t="b">
        <v>0</v>
      </c>
    </row>
    <row r="186" spans="1:12" ht="15">
      <c r="A186" s="91" t="s">
        <v>654</v>
      </c>
      <c r="B186" s="91" t="s">
        <v>655</v>
      </c>
      <c r="C186" s="91">
        <v>4</v>
      </c>
      <c r="D186" s="133">
        <v>0</v>
      </c>
      <c r="E186" s="133">
        <v>1.0511525224473812</v>
      </c>
      <c r="F186" s="91" t="s">
        <v>594</v>
      </c>
      <c r="G186" s="91" t="b">
        <v>0</v>
      </c>
      <c r="H186" s="91" t="b">
        <v>0</v>
      </c>
      <c r="I186" s="91" t="b">
        <v>0</v>
      </c>
      <c r="J186" s="91" t="b">
        <v>1</v>
      </c>
      <c r="K186" s="91" t="b">
        <v>0</v>
      </c>
      <c r="L186" s="91" t="b">
        <v>0</v>
      </c>
    </row>
    <row r="187" spans="1:12" ht="15">
      <c r="A187" s="91" t="s">
        <v>655</v>
      </c>
      <c r="B187" s="91" t="s">
        <v>642</v>
      </c>
      <c r="C187" s="91">
        <v>4</v>
      </c>
      <c r="D187" s="133">
        <v>0</v>
      </c>
      <c r="E187" s="133">
        <v>1.0511525224473812</v>
      </c>
      <c r="F187" s="91" t="s">
        <v>594</v>
      </c>
      <c r="G187" s="91" t="b">
        <v>1</v>
      </c>
      <c r="H187" s="91" t="b">
        <v>0</v>
      </c>
      <c r="I187" s="91" t="b">
        <v>0</v>
      </c>
      <c r="J187" s="91" t="b">
        <v>0</v>
      </c>
      <c r="K187" s="91" t="b">
        <v>0</v>
      </c>
      <c r="L187" s="91" t="b">
        <v>0</v>
      </c>
    </row>
    <row r="188" spans="1:12" ht="15">
      <c r="A188" s="91" t="s">
        <v>642</v>
      </c>
      <c r="B188" s="91" t="s">
        <v>234</v>
      </c>
      <c r="C188" s="91">
        <v>4</v>
      </c>
      <c r="D188" s="133">
        <v>0</v>
      </c>
      <c r="E188" s="133">
        <v>1.0511525224473812</v>
      </c>
      <c r="F188" s="91" t="s">
        <v>594</v>
      </c>
      <c r="G188" s="91" t="b">
        <v>0</v>
      </c>
      <c r="H188" s="91" t="b">
        <v>0</v>
      </c>
      <c r="I188" s="91" t="b">
        <v>0</v>
      </c>
      <c r="J188" s="91" t="b">
        <v>0</v>
      </c>
      <c r="K188" s="91" t="b">
        <v>0</v>
      </c>
      <c r="L188" s="91" t="b">
        <v>0</v>
      </c>
    </row>
    <row r="189" spans="1:12" ht="15">
      <c r="A189" s="91" t="s">
        <v>234</v>
      </c>
      <c r="B189" s="91" t="s">
        <v>233</v>
      </c>
      <c r="C189" s="91">
        <v>4</v>
      </c>
      <c r="D189" s="133">
        <v>0</v>
      </c>
      <c r="E189" s="133">
        <v>1.0511525224473812</v>
      </c>
      <c r="F189" s="91" t="s">
        <v>594</v>
      </c>
      <c r="G189" s="91" t="b">
        <v>0</v>
      </c>
      <c r="H189" s="91" t="b">
        <v>0</v>
      </c>
      <c r="I189" s="91" t="b">
        <v>0</v>
      </c>
      <c r="J189" s="91" t="b">
        <v>0</v>
      </c>
      <c r="K189" s="91" t="b">
        <v>0</v>
      </c>
      <c r="L189" s="91" t="b">
        <v>0</v>
      </c>
    </row>
    <row r="190" spans="1:12" ht="15">
      <c r="A190" s="91" t="s">
        <v>231</v>
      </c>
      <c r="B190" s="91" t="s">
        <v>650</v>
      </c>
      <c r="C190" s="91">
        <v>3</v>
      </c>
      <c r="D190" s="133">
        <v>0.007649310404589792</v>
      </c>
      <c r="E190" s="133">
        <v>1.1760912590556813</v>
      </c>
      <c r="F190" s="91" t="s">
        <v>594</v>
      </c>
      <c r="G190" s="91" t="b">
        <v>0</v>
      </c>
      <c r="H190" s="91" t="b">
        <v>0</v>
      </c>
      <c r="I190" s="91" t="b">
        <v>0</v>
      </c>
      <c r="J190" s="91" t="b">
        <v>1</v>
      </c>
      <c r="K190" s="91" t="b">
        <v>0</v>
      </c>
      <c r="L190" s="91" t="b">
        <v>0</v>
      </c>
    </row>
    <row r="191" spans="1:12" ht="15">
      <c r="A191" s="91" t="s">
        <v>233</v>
      </c>
      <c r="B191" s="91" t="s">
        <v>793</v>
      </c>
      <c r="C191" s="91">
        <v>3</v>
      </c>
      <c r="D191" s="133">
        <v>0.007649310404589792</v>
      </c>
      <c r="E191" s="133">
        <v>1.0511525224473812</v>
      </c>
      <c r="F191" s="91" t="s">
        <v>594</v>
      </c>
      <c r="G191" s="91" t="b">
        <v>0</v>
      </c>
      <c r="H191" s="91" t="b">
        <v>0</v>
      </c>
      <c r="I191" s="91" t="b">
        <v>0</v>
      </c>
      <c r="J191" s="91" t="b">
        <v>0</v>
      </c>
      <c r="K191" s="91" t="b">
        <v>0</v>
      </c>
      <c r="L191"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592</v>
      </c>
      <c r="BB2" s="13" t="s">
        <v>598</v>
      </c>
      <c r="BC2" s="13" t="s">
        <v>599</v>
      </c>
      <c r="BD2" s="67" t="s">
        <v>821</v>
      </c>
      <c r="BE2" s="67" t="s">
        <v>822</v>
      </c>
      <c r="BF2" s="67" t="s">
        <v>823</v>
      </c>
      <c r="BG2" s="67" t="s">
        <v>824</v>
      </c>
      <c r="BH2" s="67" t="s">
        <v>825</v>
      </c>
      <c r="BI2" s="67" t="s">
        <v>826</v>
      </c>
      <c r="BJ2" s="67" t="s">
        <v>827</v>
      </c>
      <c r="BK2" s="67" t="s">
        <v>828</v>
      </c>
      <c r="BL2" s="67" t="s">
        <v>829</v>
      </c>
    </row>
    <row r="3" spans="1:64" ht="15" customHeight="1">
      <c r="A3" s="84" t="s">
        <v>212</v>
      </c>
      <c r="B3" s="84" t="s">
        <v>228</v>
      </c>
      <c r="C3" s="53"/>
      <c r="D3" s="54"/>
      <c r="E3" s="65"/>
      <c r="F3" s="55"/>
      <c r="G3" s="53"/>
      <c r="H3" s="57"/>
      <c r="I3" s="56"/>
      <c r="J3" s="56"/>
      <c r="K3" s="36" t="s">
        <v>65</v>
      </c>
      <c r="L3" s="62">
        <v>3</v>
      </c>
      <c r="M3" s="62"/>
      <c r="N3" s="63"/>
      <c r="O3" s="85" t="s">
        <v>235</v>
      </c>
      <c r="P3" s="87">
        <v>43565.53089120371</v>
      </c>
      <c r="Q3" s="85" t="s">
        <v>236</v>
      </c>
      <c r="R3" s="85"/>
      <c r="S3" s="85"/>
      <c r="T3" s="85" t="s">
        <v>254</v>
      </c>
      <c r="U3" s="85"/>
      <c r="V3" s="90" t="s">
        <v>268</v>
      </c>
      <c r="W3" s="87">
        <v>43565.53089120371</v>
      </c>
      <c r="X3" s="90" t="s">
        <v>288</v>
      </c>
      <c r="Y3" s="85"/>
      <c r="Z3" s="85"/>
      <c r="AA3" s="91" t="s">
        <v>336</v>
      </c>
      <c r="AB3" s="85"/>
      <c r="AC3" s="85" t="b">
        <v>0</v>
      </c>
      <c r="AD3" s="85">
        <v>0</v>
      </c>
      <c r="AE3" s="91" t="s">
        <v>384</v>
      </c>
      <c r="AF3" s="85" t="b">
        <v>0</v>
      </c>
      <c r="AG3" s="85" t="s">
        <v>385</v>
      </c>
      <c r="AH3" s="85"/>
      <c r="AI3" s="91" t="s">
        <v>384</v>
      </c>
      <c r="AJ3" s="85" t="b">
        <v>0</v>
      </c>
      <c r="AK3" s="85">
        <v>5</v>
      </c>
      <c r="AL3" s="91" t="s">
        <v>373</v>
      </c>
      <c r="AM3" s="85" t="s">
        <v>386</v>
      </c>
      <c r="AN3" s="85" t="b">
        <v>0</v>
      </c>
      <c r="AO3" s="91" t="s">
        <v>373</v>
      </c>
      <c r="AP3" s="85" t="s">
        <v>176</v>
      </c>
      <c r="AQ3" s="85">
        <v>0</v>
      </c>
      <c r="AR3" s="85">
        <v>0</v>
      </c>
      <c r="AS3" s="85"/>
      <c r="AT3" s="85"/>
      <c r="AU3" s="85"/>
      <c r="AV3" s="85"/>
      <c r="AW3" s="85"/>
      <c r="AX3" s="85"/>
      <c r="AY3" s="85"/>
      <c r="AZ3" s="85"/>
      <c r="BA3">
        <v>1</v>
      </c>
      <c r="BB3" s="85" t="str">
        <f>REPLACE(INDEX(GroupVertices[Group],MATCH(Edges24[[#This Row],[Vertex 1]],GroupVertices[Vertex],0)),1,1,"")</f>
        <v>1</v>
      </c>
      <c r="BC3" s="85" t="str">
        <f>REPLACE(INDEX(GroupVertices[Group],MATCH(Edges24[[#This Row],[Vertex 2]],GroupVertices[Vertex],0)),1,1,"")</f>
        <v>1</v>
      </c>
      <c r="BD3" s="51">
        <v>0</v>
      </c>
      <c r="BE3" s="52">
        <v>0</v>
      </c>
      <c r="BF3" s="51">
        <v>4</v>
      </c>
      <c r="BG3" s="52">
        <v>19.047619047619047</v>
      </c>
      <c r="BH3" s="51">
        <v>0</v>
      </c>
      <c r="BI3" s="52">
        <v>0</v>
      </c>
      <c r="BJ3" s="51">
        <v>17</v>
      </c>
      <c r="BK3" s="52">
        <v>80.95238095238095</v>
      </c>
      <c r="BL3" s="51">
        <v>21</v>
      </c>
    </row>
    <row r="4" spans="1:64" ht="15" customHeight="1">
      <c r="A4" s="84" t="s">
        <v>213</v>
      </c>
      <c r="B4" s="84" t="s">
        <v>228</v>
      </c>
      <c r="C4" s="53"/>
      <c r="D4" s="54"/>
      <c r="E4" s="65"/>
      <c r="F4" s="55"/>
      <c r="G4" s="53"/>
      <c r="H4" s="57"/>
      <c r="I4" s="56"/>
      <c r="J4" s="56"/>
      <c r="K4" s="36" t="s">
        <v>65</v>
      </c>
      <c r="L4" s="83">
        <v>4</v>
      </c>
      <c r="M4" s="83"/>
      <c r="N4" s="63"/>
      <c r="O4" s="86" t="s">
        <v>235</v>
      </c>
      <c r="P4" s="88">
        <v>43565.55572916667</v>
      </c>
      <c r="Q4" s="86" t="s">
        <v>237</v>
      </c>
      <c r="R4" s="86"/>
      <c r="S4" s="86"/>
      <c r="T4" s="86"/>
      <c r="U4" s="86"/>
      <c r="V4" s="89" t="s">
        <v>269</v>
      </c>
      <c r="W4" s="88">
        <v>43565.55572916667</v>
      </c>
      <c r="X4" s="89" t="s">
        <v>289</v>
      </c>
      <c r="Y4" s="86"/>
      <c r="Z4" s="86"/>
      <c r="AA4" s="92" t="s">
        <v>337</v>
      </c>
      <c r="AB4" s="86"/>
      <c r="AC4" s="86" t="b">
        <v>0</v>
      </c>
      <c r="AD4" s="86">
        <v>0</v>
      </c>
      <c r="AE4" s="92" t="s">
        <v>384</v>
      </c>
      <c r="AF4" s="86" t="b">
        <v>0</v>
      </c>
      <c r="AG4" s="86" t="s">
        <v>385</v>
      </c>
      <c r="AH4" s="86"/>
      <c r="AI4" s="92" t="s">
        <v>384</v>
      </c>
      <c r="AJ4" s="86" t="b">
        <v>0</v>
      </c>
      <c r="AK4" s="86">
        <v>8</v>
      </c>
      <c r="AL4" s="92" t="s">
        <v>374</v>
      </c>
      <c r="AM4" s="86" t="s">
        <v>386</v>
      </c>
      <c r="AN4" s="86" t="b">
        <v>0</v>
      </c>
      <c r="AO4" s="92" t="s">
        <v>374</v>
      </c>
      <c r="AP4" s="86" t="s">
        <v>176</v>
      </c>
      <c r="AQ4" s="86">
        <v>0</v>
      </c>
      <c r="AR4" s="86">
        <v>0</v>
      </c>
      <c r="AS4" s="86"/>
      <c r="AT4" s="86"/>
      <c r="AU4" s="86"/>
      <c r="AV4" s="86"/>
      <c r="AW4" s="86"/>
      <c r="AX4" s="86"/>
      <c r="AY4" s="86"/>
      <c r="AZ4" s="86"/>
      <c r="BA4">
        <v>1</v>
      </c>
      <c r="BB4" s="85" t="str">
        <f>REPLACE(INDEX(GroupVertices[Group],MATCH(Edges24[[#This Row],[Vertex 1]],GroupVertices[Vertex],0)),1,1,"")</f>
        <v>1</v>
      </c>
      <c r="BC4" s="85" t="str">
        <f>REPLACE(INDEX(GroupVertices[Group],MATCH(Edges24[[#This Row],[Vertex 2]],GroupVertices[Vertex],0)),1,1,"")</f>
        <v>1</v>
      </c>
      <c r="BD4" s="51">
        <v>1</v>
      </c>
      <c r="BE4" s="52">
        <v>4.3478260869565215</v>
      </c>
      <c r="BF4" s="51">
        <v>2</v>
      </c>
      <c r="BG4" s="52">
        <v>8.695652173913043</v>
      </c>
      <c r="BH4" s="51">
        <v>0</v>
      </c>
      <c r="BI4" s="52">
        <v>0</v>
      </c>
      <c r="BJ4" s="51">
        <v>20</v>
      </c>
      <c r="BK4" s="52">
        <v>86.95652173913044</v>
      </c>
      <c r="BL4" s="51">
        <v>23</v>
      </c>
    </row>
    <row r="5" spans="1:64" ht="15">
      <c r="A5" s="84" t="s">
        <v>214</v>
      </c>
      <c r="B5" s="84" t="s">
        <v>228</v>
      </c>
      <c r="C5" s="53"/>
      <c r="D5" s="54"/>
      <c r="E5" s="65"/>
      <c r="F5" s="55"/>
      <c r="G5" s="53"/>
      <c r="H5" s="57"/>
      <c r="I5" s="56"/>
      <c r="J5" s="56"/>
      <c r="K5" s="36" t="s">
        <v>65</v>
      </c>
      <c r="L5" s="83">
        <v>5</v>
      </c>
      <c r="M5" s="83"/>
      <c r="N5" s="63"/>
      <c r="O5" s="86" t="s">
        <v>235</v>
      </c>
      <c r="P5" s="88">
        <v>43565.57585648148</v>
      </c>
      <c r="Q5" s="86" t="s">
        <v>237</v>
      </c>
      <c r="R5" s="86"/>
      <c r="S5" s="86"/>
      <c r="T5" s="86"/>
      <c r="U5" s="86"/>
      <c r="V5" s="89" t="s">
        <v>270</v>
      </c>
      <c r="W5" s="88">
        <v>43565.57585648148</v>
      </c>
      <c r="X5" s="89" t="s">
        <v>290</v>
      </c>
      <c r="Y5" s="86"/>
      <c r="Z5" s="86"/>
      <c r="AA5" s="92" t="s">
        <v>338</v>
      </c>
      <c r="AB5" s="86"/>
      <c r="AC5" s="86" t="b">
        <v>0</v>
      </c>
      <c r="AD5" s="86">
        <v>0</v>
      </c>
      <c r="AE5" s="92" t="s">
        <v>384</v>
      </c>
      <c r="AF5" s="86" t="b">
        <v>0</v>
      </c>
      <c r="AG5" s="86" t="s">
        <v>385</v>
      </c>
      <c r="AH5" s="86"/>
      <c r="AI5" s="92" t="s">
        <v>384</v>
      </c>
      <c r="AJ5" s="86" t="b">
        <v>0</v>
      </c>
      <c r="AK5" s="86">
        <v>8</v>
      </c>
      <c r="AL5" s="92" t="s">
        <v>374</v>
      </c>
      <c r="AM5" s="86" t="s">
        <v>386</v>
      </c>
      <c r="AN5" s="86" t="b">
        <v>0</v>
      </c>
      <c r="AO5" s="92" t="s">
        <v>374</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v>1</v>
      </c>
      <c r="BE5" s="52">
        <v>4.3478260869565215</v>
      </c>
      <c r="BF5" s="51">
        <v>2</v>
      </c>
      <c r="BG5" s="52">
        <v>8.695652173913043</v>
      </c>
      <c r="BH5" s="51">
        <v>0</v>
      </c>
      <c r="BI5" s="52">
        <v>0</v>
      </c>
      <c r="BJ5" s="51">
        <v>20</v>
      </c>
      <c r="BK5" s="52">
        <v>86.95652173913044</v>
      </c>
      <c r="BL5" s="51">
        <v>23</v>
      </c>
    </row>
    <row r="6" spans="1:64" ht="15">
      <c r="A6" s="84" t="s">
        <v>215</v>
      </c>
      <c r="B6" s="84" t="s">
        <v>228</v>
      </c>
      <c r="C6" s="53"/>
      <c r="D6" s="54"/>
      <c r="E6" s="65"/>
      <c r="F6" s="55"/>
      <c r="G6" s="53"/>
      <c r="H6" s="57"/>
      <c r="I6" s="56"/>
      <c r="J6" s="56"/>
      <c r="K6" s="36" t="s">
        <v>65</v>
      </c>
      <c r="L6" s="83">
        <v>6</v>
      </c>
      <c r="M6" s="83"/>
      <c r="N6" s="63"/>
      <c r="O6" s="86" t="s">
        <v>235</v>
      </c>
      <c r="P6" s="88">
        <v>43565.57802083333</v>
      </c>
      <c r="Q6" s="86" t="s">
        <v>237</v>
      </c>
      <c r="R6" s="86"/>
      <c r="S6" s="86"/>
      <c r="T6" s="86"/>
      <c r="U6" s="86"/>
      <c r="V6" s="89" t="s">
        <v>271</v>
      </c>
      <c r="W6" s="88">
        <v>43565.57802083333</v>
      </c>
      <c r="X6" s="89" t="s">
        <v>291</v>
      </c>
      <c r="Y6" s="86"/>
      <c r="Z6" s="86"/>
      <c r="AA6" s="92" t="s">
        <v>339</v>
      </c>
      <c r="AB6" s="86"/>
      <c r="AC6" s="86" t="b">
        <v>0</v>
      </c>
      <c r="AD6" s="86">
        <v>0</v>
      </c>
      <c r="AE6" s="92" t="s">
        <v>384</v>
      </c>
      <c r="AF6" s="86" t="b">
        <v>0</v>
      </c>
      <c r="AG6" s="86" t="s">
        <v>385</v>
      </c>
      <c r="AH6" s="86"/>
      <c r="AI6" s="92" t="s">
        <v>384</v>
      </c>
      <c r="AJ6" s="86" t="b">
        <v>0</v>
      </c>
      <c r="AK6" s="86">
        <v>8</v>
      </c>
      <c r="AL6" s="92" t="s">
        <v>374</v>
      </c>
      <c r="AM6" s="86" t="s">
        <v>386</v>
      </c>
      <c r="AN6" s="86" t="b">
        <v>0</v>
      </c>
      <c r="AO6" s="92" t="s">
        <v>374</v>
      </c>
      <c r="AP6" s="86" t="s">
        <v>176</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v>1</v>
      </c>
      <c r="BE6" s="52">
        <v>4.3478260869565215</v>
      </c>
      <c r="BF6" s="51">
        <v>2</v>
      </c>
      <c r="BG6" s="52">
        <v>8.695652173913043</v>
      </c>
      <c r="BH6" s="51">
        <v>0</v>
      </c>
      <c r="BI6" s="52">
        <v>0</v>
      </c>
      <c r="BJ6" s="51">
        <v>20</v>
      </c>
      <c r="BK6" s="52">
        <v>86.95652173913044</v>
      </c>
      <c r="BL6" s="51">
        <v>23</v>
      </c>
    </row>
    <row r="7" spans="1:64" ht="15">
      <c r="A7" s="84" t="s">
        <v>216</v>
      </c>
      <c r="B7" s="84" t="s">
        <v>228</v>
      </c>
      <c r="C7" s="53"/>
      <c r="D7" s="54"/>
      <c r="E7" s="65"/>
      <c r="F7" s="55"/>
      <c r="G7" s="53"/>
      <c r="H7" s="57"/>
      <c r="I7" s="56"/>
      <c r="J7" s="56"/>
      <c r="K7" s="36" t="s">
        <v>65</v>
      </c>
      <c r="L7" s="83">
        <v>7</v>
      </c>
      <c r="M7" s="83"/>
      <c r="N7" s="63"/>
      <c r="O7" s="86" t="s">
        <v>235</v>
      </c>
      <c r="P7" s="88">
        <v>43565.7016087963</v>
      </c>
      <c r="Q7" s="86" t="s">
        <v>237</v>
      </c>
      <c r="R7" s="86"/>
      <c r="S7" s="86"/>
      <c r="T7" s="86"/>
      <c r="U7" s="86"/>
      <c r="V7" s="89" t="s">
        <v>272</v>
      </c>
      <c r="W7" s="88">
        <v>43565.7016087963</v>
      </c>
      <c r="X7" s="89" t="s">
        <v>292</v>
      </c>
      <c r="Y7" s="86"/>
      <c r="Z7" s="86"/>
      <c r="AA7" s="92" t="s">
        <v>340</v>
      </c>
      <c r="AB7" s="86"/>
      <c r="AC7" s="86" t="b">
        <v>0</v>
      </c>
      <c r="AD7" s="86">
        <v>0</v>
      </c>
      <c r="AE7" s="92" t="s">
        <v>384</v>
      </c>
      <c r="AF7" s="86" t="b">
        <v>0</v>
      </c>
      <c r="AG7" s="86" t="s">
        <v>385</v>
      </c>
      <c r="AH7" s="86"/>
      <c r="AI7" s="92" t="s">
        <v>384</v>
      </c>
      <c r="AJ7" s="86" t="b">
        <v>0</v>
      </c>
      <c r="AK7" s="86">
        <v>8</v>
      </c>
      <c r="AL7" s="92" t="s">
        <v>374</v>
      </c>
      <c r="AM7" s="86" t="s">
        <v>386</v>
      </c>
      <c r="AN7" s="86" t="b">
        <v>0</v>
      </c>
      <c r="AO7" s="92" t="s">
        <v>374</v>
      </c>
      <c r="AP7" s="86" t="s">
        <v>176</v>
      </c>
      <c r="AQ7" s="86">
        <v>0</v>
      </c>
      <c r="AR7" s="86">
        <v>0</v>
      </c>
      <c r="AS7" s="86"/>
      <c r="AT7" s="86"/>
      <c r="AU7" s="86"/>
      <c r="AV7" s="86"/>
      <c r="AW7" s="86"/>
      <c r="AX7" s="86"/>
      <c r="AY7" s="86"/>
      <c r="AZ7" s="86"/>
      <c r="BA7">
        <v>1</v>
      </c>
      <c r="BB7" s="85" t="str">
        <f>REPLACE(INDEX(GroupVertices[Group],MATCH(Edges24[[#This Row],[Vertex 1]],GroupVertices[Vertex],0)),1,1,"")</f>
        <v>1</v>
      </c>
      <c r="BC7" s="85" t="str">
        <f>REPLACE(INDEX(GroupVertices[Group],MATCH(Edges24[[#This Row],[Vertex 2]],GroupVertices[Vertex],0)),1,1,"")</f>
        <v>1</v>
      </c>
      <c r="BD7" s="51">
        <v>1</v>
      </c>
      <c r="BE7" s="52">
        <v>4.3478260869565215</v>
      </c>
      <c r="BF7" s="51">
        <v>2</v>
      </c>
      <c r="BG7" s="52">
        <v>8.695652173913043</v>
      </c>
      <c r="BH7" s="51">
        <v>0</v>
      </c>
      <c r="BI7" s="52">
        <v>0</v>
      </c>
      <c r="BJ7" s="51">
        <v>20</v>
      </c>
      <c r="BK7" s="52">
        <v>86.95652173913044</v>
      </c>
      <c r="BL7" s="51">
        <v>23</v>
      </c>
    </row>
    <row r="8" spans="1:64" ht="15">
      <c r="A8" s="84" t="s">
        <v>217</v>
      </c>
      <c r="B8" s="84" t="s">
        <v>228</v>
      </c>
      <c r="C8" s="53"/>
      <c r="D8" s="54"/>
      <c r="E8" s="65"/>
      <c r="F8" s="55"/>
      <c r="G8" s="53"/>
      <c r="H8" s="57"/>
      <c r="I8" s="56"/>
      <c r="J8" s="56"/>
      <c r="K8" s="36" t="s">
        <v>65</v>
      </c>
      <c r="L8" s="83">
        <v>8</v>
      </c>
      <c r="M8" s="83"/>
      <c r="N8" s="63"/>
      <c r="O8" s="86" t="s">
        <v>235</v>
      </c>
      <c r="P8" s="88">
        <v>43565.88481481482</v>
      </c>
      <c r="Q8" s="86" t="s">
        <v>237</v>
      </c>
      <c r="R8" s="86"/>
      <c r="S8" s="86"/>
      <c r="T8" s="86"/>
      <c r="U8" s="86"/>
      <c r="V8" s="89" t="s">
        <v>273</v>
      </c>
      <c r="W8" s="88">
        <v>43565.88481481482</v>
      </c>
      <c r="X8" s="89" t="s">
        <v>293</v>
      </c>
      <c r="Y8" s="86"/>
      <c r="Z8" s="86"/>
      <c r="AA8" s="92" t="s">
        <v>341</v>
      </c>
      <c r="AB8" s="86"/>
      <c r="AC8" s="86" t="b">
        <v>0</v>
      </c>
      <c r="AD8" s="86">
        <v>0</v>
      </c>
      <c r="AE8" s="92" t="s">
        <v>384</v>
      </c>
      <c r="AF8" s="86" t="b">
        <v>0</v>
      </c>
      <c r="AG8" s="86" t="s">
        <v>385</v>
      </c>
      <c r="AH8" s="86"/>
      <c r="AI8" s="92" t="s">
        <v>384</v>
      </c>
      <c r="AJ8" s="86" t="b">
        <v>0</v>
      </c>
      <c r="AK8" s="86">
        <v>8</v>
      </c>
      <c r="AL8" s="92" t="s">
        <v>374</v>
      </c>
      <c r="AM8" s="86" t="s">
        <v>387</v>
      </c>
      <c r="AN8" s="86" t="b">
        <v>0</v>
      </c>
      <c r="AO8" s="92" t="s">
        <v>374</v>
      </c>
      <c r="AP8" s="86" t="s">
        <v>176</v>
      </c>
      <c r="AQ8" s="86">
        <v>0</v>
      </c>
      <c r="AR8" s="86">
        <v>0</v>
      </c>
      <c r="AS8" s="86"/>
      <c r="AT8" s="86"/>
      <c r="AU8" s="86"/>
      <c r="AV8" s="86"/>
      <c r="AW8" s="86"/>
      <c r="AX8" s="86"/>
      <c r="AY8" s="86"/>
      <c r="AZ8" s="86"/>
      <c r="BA8">
        <v>3</v>
      </c>
      <c r="BB8" s="85" t="str">
        <f>REPLACE(INDEX(GroupVertices[Group],MATCH(Edges24[[#This Row],[Vertex 1]],GroupVertices[Vertex],0)),1,1,"")</f>
        <v>1</v>
      </c>
      <c r="BC8" s="85" t="str">
        <f>REPLACE(INDEX(GroupVertices[Group],MATCH(Edges24[[#This Row],[Vertex 2]],GroupVertices[Vertex],0)),1,1,"")</f>
        <v>1</v>
      </c>
      <c r="BD8" s="51">
        <v>1</v>
      </c>
      <c r="BE8" s="52">
        <v>4.3478260869565215</v>
      </c>
      <c r="BF8" s="51">
        <v>2</v>
      </c>
      <c r="BG8" s="52">
        <v>8.695652173913043</v>
      </c>
      <c r="BH8" s="51">
        <v>0</v>
      </c>
      <c r="BI8" s="52">
        <v>0</v>
      </c>
      <c r="BJ8" s="51">
        <v>20</v>
      </c>
      <c r="BK8" s="52">
        <v>86.95652173913044</v>
      </c>
      <c r="BL8" s="51">
        <v>23</v>
      </c>
    </row>
    <row r="9" spans="1:64" ht="15">
      <c r="A9" s="84" t="s">
        <v>217</v>
      </c>
      <c r="B9" s="84" t="s">
        <v>228</v>
      </c>
      <c r="C9" s="53"/>
      <c r="D9" s="54"/>
      <c r="E9" s="65"/>
      <c r="F9" s="55"/>
      <c r="G9" s="53"/>
      <c r="H9" s="57"/>
      <c r="I9" s="56"/>
      <c r="J9" s="56"/>
      <c r="K9" s="36" t="s">
        <v>65</v>
      </c>
      <c r="L9" s="83">
        <v>9</v>
      </c>
      <c r="M9" s="83"/>
      <c r="N9" s="63"/>
      <c r="O9" s="86" t="s">
        <v>235</v>
      </c>
      <c r="P9" s="88">
        <v>43565.88931712963</v>
      </c>
      <c r="Q9" s="86" t="s">
        <v>238</v>
      </c>
      <c r="R9" s="86"/>
      <c r="S9" s="86"/>
      <c r="T9" s="86" t="s">
        <v>255</v>
      </c>
      <c r="U9" s="86"/>
      <c r="V9" s="89" t="s">
        <v>273</v>
      </c>
      <c r="W9" s="88">
        <v>43565.88931712963</v>
      </c>
      <c r="X9" s="89" t="s">
        <v>294</v>
      </c>
      <c r="Y9" s="86"/>
      <c r="Z9" s="86"/>
      <c r="AA9" s="92" t="s">
        <v>342</v>
      </c>
      <c r="AB9" s="86"/>
      <c r="AC9" s="86" t="b">
        <v>0</v>
      </c>
      <c r="AD9" s="86">
        <v>0</v>
      </c>
      <c r="AE9" s="92" t="s">
        <v>384</v>
      </c>
      <c r="AF9" s="86" t="b">
        <v>0</v>
      </c>
      <c r="AG9" s="86" t="s">
        <v>385</v>
      </c>
      <c r="AH9" s="86"/>
      <c r="AI9" s="92" t="s">
        <v>384</v>
      </c>
      <c r="AJ9" s="86" t="b">
        <v>0</v>
      </c>
      <c r="AK9" s="86">
        <v>4</v>
      </c>
      <c r="AL9" s="92" t="s">
        <v>375</v>
      </c>
      <c r="AM9" s="86" t="s">
        <v>387</v>
      </c>
      <c r="AN9" s="86" t="b">
        <v>0</v>
      </c>
      <c r="AO9" s="92" t="s">
        <v>375</v>
      </c>
      <c r="AP9" s="86" t="s">
        <v>176</v>
      </c>
      <c r="AQ9" s="86">
        <v>0</v>
      </c>
      <c r="AR9" s="86">
        <v>0</v>
      </c>
      <c r="AS9" s="86"/>
      <c r="AT9" s="86"/>
      <c r="AU9" s="86"/>
      <c r="AV9" s="86"/>
      <c r="AW9" s="86"/>
      <c r="AX9" s="86"/>
      <c r="AY9" s="86"/>
      <c r="AZ9" s="86"/>
      <c r="BA9">
        <v>3</v>
      </c>
      <c r="BB9" s="85" t="str">
        <f>REPLACE(INDEX(GroupVertices[Group],MATCH(Edges24[[#This Row],[Vertex 1]],GroupVertices[Vertex],0)),1,1,"")</f>
        <v>1</v>
      </c>
      <c r="BC9" s="85" t="str">
        <f>REPLACE(INDEX(GroupVertices[Group],MATCH(Edges24[[#This Row],[Vertex 2]],GroupVertices[Vertex],0)),1,1,"")</f>
        <v>1</v>
      </c>
      <c r="BD9" s="51">
        <v>0</v>
      </c>
      <c r="BE9" s="52">
        <v>0</v>
      </c>
      <c r="BF9" s="51">
        <v>0</v>
      </c>
      <c r="BG9" s="52">
        <v>0</v>
      </c>
      <c r="BH9" s="51">
        <v>0</v>
      </c>
      <c r="BI9" s="52">
        <v>0</v>
      </c>
      <c r="BJ9" s="51">
        <v>22</v>
      </c>
      <c r="BK9" s="52">
        <v>100</v>
      </c>
      <c r="BL9" s="51">
        <v>22</v>
      </c>
    </row>
    <row r="10" spans="1:64" ht="15">
      <c r="A10" s="84" t="s">
        <v>217</v>
      </c>
      <c r="B10" s="84" t="s">
        <v>228</v>
      </c>
      <c r="C10" s="53"/>
      <c r="D10" s="54"/>
      <c r="E10" s="65"/>
      <c r="F10" s="55"/>
      <c r="G10" s="53"/>
      <c r="H10" s="57"/>
      <c r="I10" s="56"/>
      <c r="J10" s="56"/>
      <c r="K10" s="36" t="s">
        <v>65</v>
      </c>
      <c r="L10" s="83">
        <v>10</v>
      </c>
      <c r="M10" s="83"/>
      <c r="N10" s="63"/>
      <c r="O10" s="86" t="s">
        <v>235</v>
      </c>
      <c r="P10" s="88">
        <v>43565.8905787037</v>
      </c>
      <c r="Q10" s="86" t="s">
        <v>236</v>
      </c>
      <c r="R10" s="86"/>
      <c r="S10" s="86"/>
      <c r="T10" s="86" t="s">
        <v>254</v>
      </c>
      <c r="U10" s="86"/>
      <c r="V10" s="89" t="s">
        <v>273</v>
      </c>
      <c r="W10" s="88">
        <v>43565.8905787037</v>
      </c>
      <c r="X10" s="89" t="s">
        <v>295</v>
      </c>
      <c r="Y10" s="86"/>
      <c r="Z10" s="86"/>
      <c r="AA10" s="92" t="s">
        <v>343</v>
      </c>
      <c r="AB10" s="86"/>
      <c r="AC10" s="86" t="b">
        <v>0</v>
      </c>
      <c r="AD10" s="86">
        <v>0</v>
      </c>
      <c r="AE10" s="92" t="s">
        <v>384</v>
      </c>
      <c r="AF10" s="86" t="b">
        <v>0</v>
      </c>
      <c r="AG10" s="86" t="s">
        <v>385</v>
      </c>
      <c r="AH10" s="86"/>
      <c r="AI10" s="92" t="s">
        <v>384</v>
      </c>
      <c r="AJ10" s="86" t="b">
        <v>0</v>
      </c>
      <c r="AK10" s="86">
        <v>5</v>
      </c>
      <c r="AL10" s="92" t="s">
        <v>373</v>
      </c>
      <c r="AM10" s="86" t="s">
        <v>387</v>
      </c>
      <c r="AN10" s="86" t="b">
        <v>0</v>
      </c>
      <c r="AO10" s="92" t="s">
        <v>373</v>
      </c>
      <c r="AP10" s="86" t="s">
        <v>176</v>
      </c>
      <c r="AQ10" s="86">
        <v>0</v>
      </c>
      <c r="AR10" s="86">
        <v>0</v>
      </c>
      <c r="AS10" s="86"/>
      <c r="AT10" s="86"/>
      <c r="AU10" s="86"/>
      <c r="AV10" s="86"/>
      <c r="AW10" s="86"/>
      <c r="AX10" s="86"/>
      <c r="AY10" s="86"/>
      <c r="AZ10" s="86"/>
      <c r="BA10">
        <v>3</v>
      </c>
      <c r="BB10" s="85" t="str">
        <f>REPLACE(INDEX(GroupVertices[Group],MATCH(Edges24[[#This Row],[Vertex 1]],GroupVertices[Vertex],0)),1,1,"")</f>
        <v>1</v>
      </c>
      <c r="BC10" s="85" t="str">
        <f>REPLACE(INDEX(GroupVertices[Group],MATCH(Edges24[[#This Row],[Vertex 2]],GroupVertices[Vertex],0)),1,1,"")</f>
        <v>1</v>
      </c>
      <c r="BD10" s="51">
        <v>0</v>
      </c>
      <c r="BE10" s="52">
        <v>0</v>
      </c>
      <c r="BF10" s="51">
        <v>4</v>
      </c>
      <c r="BG10" s="52">
        <v>19.047619047619047</v>
      </c>
      <c r="BH10" s="51">
        <v>0</v>
      </c>
      <c r="BI10" s="52">
        <v>0</v>
      </c>
      <c r="BJ10" s="51">
        <v>17</v>
      </c>
      <c r="BK10" s="52">
        <v>80.95238095238095</v>
      </c>
      <c r="BL10" s="51">
        <v>21</v>
      </c>
    </row>
    <row r="11" spans="1:64" ht="15">
      <c r="A11" s="84" t="s">
        <v>218</v>
      </c>
      <c r="B11" s="84" t="s">
        <v>228</v>
      </c>
      <c r="C11" s="53"/>
      <c r="D11" s="54"/>
      <c r="E11" s="65"/>
      <c r="F11" s="55"/>
      <c r="G11" s="53"/>
      <c r="H11" s="57"/>
      <c r="I11" s="56"/>
      <c r="J11" s="56"/>
      <c r="K11" s="36" t="s">
        <v>65</v>
      </c>
      <c r="L11" s="83">
        <v>11</v>
      </c>
      <c r="M11" s="83"/>
      <c r="N11" s="63"/>
      <c r="O11" s="86" t="s">
        <v>235</v>
      </c>
      <c r="P11" s="88">
        <v>43566.476851851854</v>
      </c>
      <c r="Q11" s="86" t="s">
        <v>237</v>
      </c>
      <c r="R11" s="86"/>
      <c r="S11" s="86"/>
      <c r="T11" s="86"/>
      <c r="U11" s="86"/>
      <c r="V11" s="89" t="s">
        <v>274</v>
      </c>
      <c r="W11" s="88">
        <v>43566.476851851854</v>
      </c>
      <c r="X11" s="89" t="s">
        <v>296</v>
      </c>
      <c r="Y11" s="86"/>
      <c r="Z11" s="86"/>
      <c r="AA11" s="92" t="s">
        <v>344</v>
      </c>
      <c r="AB11" s="86"/>
      <c r="AC11" s="86" t="b">
        <v>0</v>
      </c>
      <c r="AD11" s="86">
        <v>0</v>
      </c>
      <c r="AE11" s="92" t="s">
        <v>384</v>
      </c>
      <c r="AF11" s="86" t="b">
        <v>0</v>
      </c>
      <c r="AG11" s="86" t="s">
        <v>385</v>
      </c>
      <c r="AH11" s="86"/>
      <c r="AI11" s="92" t="s">
        <v>384</v>
      </c>
      <c r="AJ11" s="86" t="b">
        <v>0</v>
      </c>
      <c r="AK11" s="86">
        <v>9</v>
      </c>
      <c r="AL11" s="92" t="s">
        <v>374</v>
      </c>
      <c r="AM11" s="86" t="s">
        <v>386</v>
      </c>
      <c r="AN11" s="86" t="b">
        <v>0</v>
      </c>
      <c r="AO11" s="92" t="s">
        <v>374</v>
      </c>
      <c r="AP11" s="86" t="s">
        <v>176</v>
      </c>
      <c r="AQ11" s="86">
        <v>0</v>
      </c>
      <c r="AR11" s="86">
        <v>0</v>
      </c>
      <c r="AS11" s="86"/>
      <c r="AT11" s="86"/>
      <c r="AU11" s="86"/>
      <c r="AV11" s="86"/>
      <c r="AW11" s="86"/>
      <c r="AX11" s="86"/>
      <c r="AY11" s="86"/>
      <c r="AZ11" s="86"/>
      <c r="BA11">
        <v>1</v>
      </c>
      <c r="BB11" s="85" t="str">
        <f>REPLACE(INDEX(GroupVertices[Group],MATCH(Edges24[[#This Row],[Vertex 1]],GroupVertices[Vertex],0)),1,1,"")</f>
        <v>1</v>
      </c>
      <c r="BC11" s="85" t="str">
        <f>REPLACE(INDEX(GroupVertices[Group],MATCH(Edges24[[#This Row],[Vertex 2]],GroupVertices[Vertex],0)),1,1,"")</f>
        <v>1</v>
      </c>
      <c r="BD11" s="51">
        <v>1</v>
      </c>
      <c r="BE11" s="52">
        <v>4.3478260869565215</v>
      </c>
      <c r="BF11" s="51">
        <v>2</v>
      </c>
      <c r="BG11" s="52">
        <v>8.695652173913043</v>
      </c>
      <c r="BH11" s="51">
        <v>0</v>
      </c>
      <c r="BI11" s="52">
        <v>0</v>
      </c>
      <c r="BJ11" s="51">
        <v>20</v>
      </c>
      <c r="BK11" s="52">
        <v>86.95652173913044</v>
      </c>
      <c r="BL11" s="51">
        <v>23</v>
      </c>
    </row>
    <row r="12" spans="1:64" ht="15">
      <c r="A12" s="84" t="s">
        <v>219</v>
      </c>
      <c r="B12" s="84" t="s">
        <v>228</v>
      </c>
      <c r="C12" s="53"/>
      <c r="D12" s="54"/>
      <c r="E12" s="65"/>
      <c r="F12" s="55"/>
      <c r="G12" s="53"/>
      <c r="H12" s="57"/>
      <c r="I12" s="56"/>
      <c r="J12" s="56"/>
      <c r="K12" s="36" t="s">
        <v>65</v>
      </c>
      <c r="L12" s="83">
        <v>12</v>
      </c>
      <c r="M12" s="83"/>
      <c r="N12" s="63"/>
      <c r="O12" s="86" t="s">
        <v>235</v>
      </c>
      <c r="P12" s="88">
        <v>43565.631064814814</v>
      </c>
      <c r="Q12" s="86" t="s">
        <v>238</v>
      </c>
      <c r="R12" s="86"/>
      <c r="S12" s="86"/>
      <c r="T12" s="86" t="s">
        <v>255</v>
      </c>
      <c r="U12" s="86"/>
      <c r="V12" s="89" t="s">
        <v>275</v>
      </c>
      <c r="W12" s="88">
        <v>43565.631064814814</v>
      </c>
      <c r="X12" s="89" t="s">
        <v>297</v>
      </c>
      <c r="Y12" s="86"/>
      <c r="Z12" s="86"/>
      <c r="AA12" s="92" t="s">
        <v>345</v>
      </c>
      <c r="AB12" s="86"/>
      <c r="AC12" s="86" t="b">
        <v>0</v>
      </c>
      <c r="AD12" s="86">
        <v>0</v>
      </c>
      <c r="AE12" s="92" t="s">
        <v>384</v>
      </c>
      <c r="AF12" s="86" t="b">
        <v>0</v>
      </c>
      <c r="AG12" s="86" t="s">
        <v>385</v>
      </c>
      <c r="AH12" s="86"/>
      <c r="AI12" s="92" t="s">
        <v>384</v>
      </c>
      <c r="AJ12" s="86" t="b">
        <v>0</v>
      </c>
      <c r="AK12" s="86">
        <v>4</v>
      </c>
      <c r="AL12" s="92" t="s">
        <v>375</v>
      </c>
      <c r="AM12" s="86" t="s">
        <v>388</v>
      </c>
      <c r="AN12" s="86" t="b">
        <v>0</v>
      </c>
      <c r="AO12" s="92" t="s">
        <v>375</v>
      </c>
      <c r="AP12" s="86" t="s">
        <v>176</v>
      </c>
      <c r="AQ12" s="86">
        <v>0</v>
      </c>
      <c r="AR12" s="86">
        <v>0</v>
      </c>
      <c r="AS12" s="86"/>
      <c r="AT12" s="86"/>
      <c r="AU12" s="86"/>
      <c r="AV12" s="86"/>
      <c r="AW12" s="86"/>
      <c r="AX12" s="86"/>
      <c r="AY12" s="86"/>
      <c r="AZ12" s="86"/>
      <c r="BA12">
        <v>2</v>
      </c>
      <c r="BB12" s="85" t="str">
        <f>REPLACE(INDEX(GroupVertices[Group],MATCH(Edges24[[#This Row],[Vertex 1]],GroupVertices[Vertex],0)),1,1,"")</f>
        <v>1</v>
      </c>
      <c r="BC12" s="85" t="str">
        <f>REPLACE(INDEX(GroupVertices[Group],MATCH(Edges24[[#This Row],[Vertex 2]],GroupVertices[Vertex],0)),1,1,"")</f>
        <v>1</v>
      </c>
      <c r="BD12" s="51">
        <v>0</v>
      </c>
      <c r="BE12" s="52">
        <v>0</v>
      </c>
      <c r="BF12" s="51">
        <v>0</v>
      </c>
      <c r="BG12" s="52">
        <v>0</v>
      </c>
      <c r="BH12" s="51">
        <v>0</v>
      </c>
      <c r="BI12" s="52">
        <v>0</v>
      </c>
      <c r="BJ12" s="51">
        <v>22</v>
      </c>
      <c r="BK12" s="52">
        <v>100</v>
      </c>
      <c r="BL12" s="51">
        <v>22</v>
      </c>
    </row>
    <row r="13" spans="1:64" ht="15">
      <c r="A13" s="84" t="s">
        <v>219</v>
      </c>
      <c r="B13" s="84" t="s">
        <v>228</v>
      </c>
      <c r="C13" s="53"/>
      <c r="D13" s="54"/>
      <c r="E13" s="65"/>
      <c r="F13" s="55"/>
      <c r="G13" s="53"/>
      <c r="H13" s="57"/>
      <c r="I13" s="56"/>
      <c r="J13" s="56"/>
      <c r="K13" s="36" t="s">
        <v>65</v>
      </c>
      <c r="L13" s="83">
        <v>13</v>
      </c>
      <c r="M13" s="83"/>
      <c r="N13" s="63"/>
      <c r="O13" s="86" t="s">
        <v>235</v>
      </c>
      <c r="P13" s="88">
        <v>43566.57798611111</v>
      </c>
      <c r="Q13" s="86" t="s">
        <v>239</v>
      </c>
      <c r="R13" s="86"/>
      <c r="S13" s="86"/>
      <c r="T13" s="86"/>
      <c r="U13" s="86"/>
      <c r="V13" s="89" t="s">
        <v>275</v>
      </c>
      <c r="W13" s="88">
        <v>43566.57798611111</v>
      </c>
      <c r="X13" s="89" t="s">
        <v>298</v>
      </c>
      <c r="Y13" s="86"/>
      <c r="Z13" s="86"/>
      <c r="AA13" s="92" t="s">
        <v>346</v>
      </c>
      <c r="AB13" s="86"/>
      <c r="AC13" s="86" t="b">
        <v>0</v>
      </c>
      <c r="AD13" s="86">
        <v>0</v>
      </c>
      <c r="AE13" s="92" t="s">
        <v>384</v>
      </c>
      <c r="AF13" s="86" t="b">
        <v>0</v>
      </c>
      <c r="AG13" s="86" t="s">
        <v>385</v>
      </c>
      <c r="AH13" s="86"/>
      <c r="AI13" s="92" t="s">
        <v>384</v>
      </c>
      <c r="AJ13" s="86" t="b">
        <v>0</v>
      </c>
      <c r="AK13" s="86">
        <v>9</v>
      </c>
      <c r="AL13" s="92" t="s">
        <v>377</v>
      </c>
      <c r="AM13" s="86" t="s">
        <v>388</v>
      </c>
      <c r="AN13" s="86" t="b">
        <v>0</v>
      </c>
      <c r="AO13" s="92" t="s">
        <v>377</v>
      </c>
      <c r="AP13" s="86" t="s">
        <v>176</v>
      </c>
      <c r="AQ13" s="86">
        <v>0</v>
      </c>
      <c r="AR13" s="86">
        <v>0</v>
      </c>
      <c r="AS13" s="86"/>
      <c r="AT13" s="86"/>
      <c r="AU13" s="86"/>
      <c r="AV13" s="86"/>
      <c r="AW13" s="86"/>
      <c r="AX13" s="86"/>
      <c r="AY13" s="86"/>
      <c r="AZ13" s="86"/>
      <c r="BA13">
        <v>2</v>
      </c>
      <c r="BB13" s="85" t="str">
        <f>REPLACE(INDEX(GroupVertices[Group],MATCH(Edges24[[#This Row],[Vertex 1]],GroupVertices[Vertex],0)),1,1,"")</f>
        <v>1</v>
      </c>
      <c r="BC13" s="85" t="str">
        <f>REPLACE(INDEX(GroupVertices[Group],MATCH(Edges24[[#This Row],[Vertex 2]],GroupVertices[Vertex],0)),1,1,"")</f>
        <v>1</v>
      </c>
      <c r="BD13" s="51">
        <v>0</v>
      </c>
      <c r="BE13" s="52">
        <v>0</v>
      </c>
      <c r="BF13" s="51">
        <v>1</v>
      </c>
      <c r="BG13" s="52">
        <v>4.166666666666667</v>
      </c>
      <c r="BH13" s="51">
        <v>0</v>
      </c>
      <c r="BI13" s="52">
        <v>0</v>
      </c>
      <c r="BJ13" s="51">
        <v>23</v>
      </c>
      <c r="BK13" s="52">
        <v>95.83333333333333</v>
      </c>
      <c r="BL13" s="51">
        <v>24</v>
      </c>
    </row>
    <row r="14" spans="1:64" ht="15">
      <c r="A14" s="84" t="s">
        <v>220</v>
      </c>
      <c r="B14" s="84" t="s">
        <v>228</v>
      </c>
      <c r="C14" s="53"/>
      <c r="D14" s="54"/>
      <c r="E14" s="65"/>
      <c r="F14" s="55"/>
      <c r="G14" s="53"/>
      <c r="H14" s="57"/>
      <c r="I14" s="56"/>
      <c r="J14" s="56"/>
      <c r="K14" s="36" t="s">
        <v>65</v>
      </c>
      <c r="L14" s="83">
        <v>14</v>
      </c>
      <c r="M14" s="83"/>
      <c r="N14" s="63"/>
      <c r="O14" s="86" t="s">
        <v>235</v>
      </c>
      <c r="P14" s="88">
        <v>43565.23940972222</v>
      </c>
      <c r="Q14" s="86" t="s">
        <v>236</v>
      </c>
      <c r="R14" s="86"/>
      <c r="S14" s="86"/>
      <c r="T14" s="86" t="s">
        <v>254</v>
      </c>
      <c r="U14" s="86"/>
      <c r="V14" s="89" t="s">
        <v>276</v>
      </c>
      <c r="W14" s="88">
        <v>43565.23940972222</v>
      </c>
      <c r="X14" s="89" t="s">
        <v>299</v>
      </c>
      <c r="Y14" s="86"/>
      <c r="Z14" s="86"/>
      <c r="AA14" s="92" t="s">
        <v>347</v>
      </c>
      <c r="AB14" s="86"/>
      <c r="AC14" s="86" t="b">
        <v>0</v>
      </c>
      <c r="AD14" s="86">
        <v>0</v>
      </c>
      <c r="AE14" s="92" t="s">
        <v>384</v>
      </c>
      <c r="AF14" s="86" t="b">
        <v>0</v>
      </c>
      <c r="AG14" s="86" t="s">
        <v>385</v>
      </c>
      <c r="AH14" s="86"/>
      <c r="AI14" s="92" t="s">
        <v>384</v>
      </c>
      <c r="AJ14" s="86" t="b">
        <v>0</v>
      </c>
      <c r="AK14" s="86">
        <v>1</v>
      </c>
      <c r="AL14" s="92" t="s">
        <v>373</v>
      </c>
      <c r="AM14" s="86" t="s">
        <v>386</v>
      </c>
      <c r="AN14" s="86" t="b">
        <v>0</v>
      </c>
      <c r="AO14" s="92" t="s">
        <v>373</v>
      </c>
      <c r="AP14" s="86" t="s">
        <v>176</v>
      </c>
      <c r="AQ14" s="86">
        <v>0</v>
      </c>
      <c r="AR14" s="86">
        <v>0</v>
      </c>
      <c r="AS14" s="86"/>
      <c r="AT14" s="86"/>
      <c r="AU14" s="86"/>
      <c r="AV14" s="86"/>
      <c r="AW14" s="86"/>
      <c r="AX14" s="86"/>
      <c r="AY14" s="86"/>
      <c r="AZ14" s="86"/>
      <c r="BA14">
        <v>7</v>
      </c>
      <c r="BB14" s="85" t="str">
        <f>REPLACE(INDEX(GroupVertices[Group],MATCH(Edges24[[#This Row],[Vertex 1]],GroupVertices[Vertex],0)),1,1,"")</f>
        <v>1</v>
      </c>
      <c r="BC14" s="85" t="str">
        <f>REPLACE(INDEX(GroupVertices[Group],MATCH(Edges24[[#This Row],[Vertex 2]],GroupVertices[Vertex],0)),1,1,"")</f>
        <v>1</v>
      </c>
      <c r="BD14" s="51">
        <v>0</v>
      </c>
      <c r="BE14" s="52">
        <v>0</v>
      </c>
      <c r="BF14" s="51">
        <v>4</v>
      </c>
      <c r="BG14" s="52">
        <v>19.047619047619047</v>
      </c>
      <c r="BH14" s="51">
        <v>0</v>
      </c>
      <c r="BI14" s="52">
        <v>0</v>
      </c>
      <c r="BJ14" s="51">
        <v>17</v>
      </c>
      <c r="BK14" s="52">
        <v>80.95238095238095</v>
      </c>
      <c r="BL14" s="51">
        <v>21</v>
      </c>
    </row>
    <row r="15" spans="1:64" ht="15">
      <c r="A15" s="84" t="s">
        <v>220</v>
      </c>
      <c r="B15" s="84" t="s">
        <v>228</v>
      </c>
      <c r="C15" s="53"/>
      <c r="D15" s="54"/>
      <c r="E15" s="65"/>
      <c r="F15" s="55"/>
      <c r="G15" s="53"/>
      <c r="H15" s="57"/>
      <c r="I15" s="56"/>
      <c r="J15" s="56"/>
      <c r="K15" s="36" t="s">
        <v>65</v>
      </c>
      <c r="L15" s="83">
        <v>15</v>
      </c>
      <c r="M15" s="83"/>
      <c r="N15" s="63"/>
      <c r="O15" s="86" t="s">
        <v>235</v>
      </c>
      <c r="P15" s="88">
        <v>43565.547476851854</v>
      </c>
      <c r="Q15" s="86" t="s">
        <v>237</v>
      </c>
      <c r="R15" s="86"/>
      <c r="S15" s="86"/>
      <c r="T15" s="86"/>
      <c r="U15" s="86"/>
      <c r="V15" s="89" t="s">
        <v>276</v>
      </c>
      <c r="W15" s="88">
        <v>43565.547476851854</v>
      </c>
      <c r="X15" s="89" t="s">
        <v>300</v>
      </c>
      <c r="Y15" s="86"/>
      <c r="Z15" s="86"/>
      <c r="AA15" s="92" t="s">
        <v>348</v>
      </c>
      <c r="AB15" s="86"/>
      <c r="AC15" s="86" t="b">
        <v>0</v>
      </c>
      <c r="AD15" s="86">
        <v>0</v>
      </c>
      <c r="AE15" s="92" t="s">
        <v>384</v>
      </c>
      <c r="AF15" s="86" t="b">
        <v>0</v>
      </c>
      <c r="AG15" s="86" t="s">
        <v>385</v>
      </c>
      <c r="AH15" s="86"/>
      <c r="AI15" s="92" t="s">
        <v>384</v>
      </c>
      <c r="AJ15" s="86" t="b">
        <v>0</v>
      </c>
      <c r="AK15" s="86">
        <v>8</v>
      </c>
      <c r="AL15" s="92" t="s">
        <v>374</v>
      </c>
      <c r="AM15" s="86" t="s">
        <v>386</v>
      </c>
      <c r="AN15" s="86" t="b">
        <v>0</v>
      </c>
      <c r="AO15" s="92" t="s">
        <v>374</v>
      </c>
      <c r="AP15" s="86" t="s">
        <v>176</v>
      </c>
      <c r="AQ15" s="86">
        <v>0</v>
      </c>
      <c r="AR15" s="86">
        <v>0</v>
      </c>
      <c r="AS15" s="86"/>
      <c r="AT15" s="86"/>
      <c r="AU15" s="86"/>
      <c r="AV15" s="86"/>
      <c r="AW15" s="86"/>
      <c r="AX15" s="86"/>
      <c r="AY15" s="86"/>
      <c r="AZ15" s="86"/>
      <c r="BA15">
        <v>7</v>
      </c>
      <c r="BB15" s="85" t="str">
        <f>REPLACE(INDEX(GroupVertices[Group],MATCH(Edges24[[#This Row],[Vertex 1]],GroupVertices[Vertex],0)),1,1,"")</f>
        <v>1</v>
      </c>
      <c r="BC15" s="85" t="str">
        <f>REPLACE(INDEX(GroupVertices[Group],MATCH(Edges24[[#This Row],[Vertex 2]],GroupVertices[Vertex],0)),1,1,"")</f>
        <v>1</v>
      </c>
      <c r="BD15" s="51">
        <v>1</v>
      </c>
      <c r="BE15" s="52">
        <v>4.3478260869565215</v>
      </c>
      <c r="BF15" s="51">
        <v>2</v>
      </c>
      <c r="BG15" s="52">
        <v>8.695652173913043</v>
      </c>
      <c r="BH15" s="51">
        <v>0</v>
      </c>
      <c r="BI15" s="52">
        <v>0</v>
      </c>
      <c r="BJ15" s="51">
        <v>20</v>
      </c>
      <c r="BK15" s="52">
        <v>86.95652173913044</v>
      </c>
      <c r="BL15" s="51">
        <v>23</v>
      </c>
    </row>
    <row r="16" spans="1:64" ht="15">
      <c r="A16" s="84" t="s">
        <v>220</v>
      </c>
      <c r="B16" s="84" t="s">
        <v>228</v>
      </c>
      <c r="C16" s="53"/>
      <c r="D16" s="54"/>
      <c r="E16" s="65"/>
      <c r="F16" s="55"/>
      <c r="G16" s="53"/>
      <c r="H16" s="57"/>
      <c r="I16" s="56"/>
      <c r="J16" s="56"/>
      <c r="K16" s="36" t="s">
        <v>65</v>
      </c>
      <c r="L16" s="83">
        <v>16</v>
      </c>
      <c r="M16" s="83"/>
      <c r="N16" s="63"/>
      <c r="O16" s="86" t="s">
        <v>235</v>
      </c>
      <c r="P16" s="88">
        <v>43565.65320601852</v>
      </c>
      <c r="Q16" s="86" t="s">
        <v>238</v>
      </c>
      <c r="R16" s="86"/>
      <c r="S16" s="86"/>
      <c r="T16" s="86" t="s">
        <v>255</v>
      </c>
      <c r="U16" s="86"/>
      <c r="V16" s="89" t="s">
        <v>276</v>
      </c>
      <c r="W16" s="88">
        <v>43565.65320601852</v>
      </c>
      <c r="X16" s="89" t="s">
        <v>301</v>
      </c>
      <c r="Y16" s="86"/>
      <c r="Z16" s="86"/>
      <c r="AA16" s="92" t="s">
        <v>349</v>
      </c>
      <c r="AB16" s="86"/>
      <c r="AC16" s="86" t="b">
        <v>0</v>
      </c>
      <c r="AD16" s="86">
        <v>0</v>
      </c>
      <c r="AE16" s="92" t="s">
        <v>384</v>
      </c>
      <c r="AF16" s="86" t="b">
        <v>0</v>
      </c>
      <c r="AG16" s="86" t="s">
        <v>385</v>
      </c>
      <c r="AH16" s="86"/>
      <c r="AI16" s="92" t="s">
        <v>384</v>
      </c>
      <c r="AJ16" s="86" t="b">
        <v>0</v>
      </c>
      <c r="AK16" s="86">
        <v>4</v>
      </c>
      <c r="AL16" s="92" t="s">
        <v>375</v>
      </c>
      <c r="AM16" s="86" t="s">
        <v>386</v>
      </c>
      <c r="AN16" s="86" t="b">
        <v>0</v>
      </c>
      <c r="AO16" s="92" t="s">
        <v>375</v>
      </c>
      <c r="AP16" s="86" t="s">
        <v>176</v>
      </c>
      <c r="AQ16" s="86">
        <v>0</v>
      </c>
      <c r="AR16" s="86">
        <v>0</v>
      </c>
      <c r="AS16" s="86"/>
      <c r="AT16" s="86"/>
      <c r="AU16" s="86"/>
      <c r="AV16" s="86"/>
      <c r="AW16" s="86"/>
      <c r="AX16" s="86"/>
      <c r="AY16" s="86"/>
      <c r="AZ16" s="86"/>
      <c r="BA16">
        <v>7</v>
      </c>
      <c r="BB16" s="85" t="str">
        <f>REPLACE(INDEX(GroupVertices[Group],MATCH(Edges24[[#This Row],[Vertex 1]],GroupVertices[Vertex],0)),1,1,"")</f>
        <v>1</v>
      </c>
      <c r="BC16" s="85" t="str">
        <f>REPLACE(INDEX(GroupVertices[Group],MATCH(Edges24[[#This Row],[Vertex 2]],GroupVertices[Vertex],0)),1,1,"")</f>
        <v>1</v>
      </c>
      <c r="BD16" s="51">
        <v>0</v>
      </c>
      <c r="BE16" s="52">
        <v>0</v>
      </c>
      <c r="BF16" s="51">
        <v>0</v>
      </c>
      <c r="BG16" s="52">
        <v>0</v>
      </c>
      <c r="BH16" s="51">
        <v>0</v>
      </c>
      <c r="BI16" s="52">
        <v>0</v>
      </c>
      <c r="BJ16" s="51">
        <v>22</v>
      </c>
      <c r="BK16" s="52">
        <v>100</v>
      </c>
      <c r="BL16" s="51">
        <v>22</v>
      </c>
    </row>
    <row r="17" spans="1:64" ht="15">
      <c r="A17" s="84" t="s">
        <v>220</v>
      </c>
      <c r="B17" s="84" t="s">
        <v>228</v>
      </c>
      <c r="C17" s="53"/>
      <c r="D17" s="54"/>
      <c r="E17" s="65"/>
      <c r="F17" s="55"/>
      <c r="G17" s="53"/>
      <c r="H17" s="57"/>
      <c r="I17" s="56"/>
      <c r="J17" s="56"/>
      <c r="K17" s="36" t="s">
        <v>65</v>
      </c>
      <c r="L17" s="83">
        <v>17</v>
      </c>
      <c r="M17" s="83"/>
      <c r="N17" s="63"/>
      <c r="O17" s="86" t="s">
        <v>235</v>
      </c>
      <c r="P17" s="88">
        <v>43566.4321875</v>
      </c>
      <c r="Q17" s="86" t="s">
        <v>240</v>
      </c>
      <c r="R17" s="86"/>
      <c r="S17" s="86"/>
      <c r="T17" s="86"/>
      <c r="U17" s="86"/>
      <c r="V17" s="89" t="s">
        <v>276</v>
      </c>
      <c r="W17" s="88">
        <v>43566.4321875</v>
      </c>
      <c r="X17" s="89" t="s">
        <v>302</v>
      </c>
      <c r="Y17" s="86"/>
      <c r="Z17" s="86"/>
      <c r="AA17" s="92" t="s">
        <v>350</v>
      </c>
      <c r="AB17" s="86"/>
      <c r="AC17" s="86" t="b">
        <v>0</v>
      </c>
      <c r="AD17" s="86">
        <v>0</v>
      </c>
      <c r="AE17" s="92" t="s">
        <v>384</v>
      </c>
      <c r="AF17" s="86" t="b">
        <v>0</v>
      </c>
      <c r="AG17" s="86" t="s">
        <v>385</v>
      </c>
      <c r="AH17" s="86"/>
      <c r="AI17" s="92" t="s">
        <v>384</v>
      </c>
      <c r="AJ17" s="86" t="b">
        <v>0</v>
      </c>
      <c r="AK17" s="86">
        <v>4</v>
      </c>
      <c r="AL17" s="92" t="s">
        <v>376</v>
      </c>
      <c r="AM17" s="86" t="s">
        <v>386</v>
      </c>
      <c r="AN17" s="86" t="b">
        <v>0</v>
      </c>
      <c r="AO17" s="92" t="s">
        <v>376</v>
      </c>
      <c r="AP17" s="86" t="s">
        <v>176</v>
      </c>
      <c r="AQ17" s="86">
        <v>0</v>
      </c>
      <c r="AR17" s="86">
        <v>0</v>
      </c>
      <c r="AS17" s="86"/>
      <c r="AT17" s="86"/>
      <c r="AU17" s="86"/>
      <c r="AV17" s="86"/>
      <c r="AW17" s="86"/>
      <c r="AX17" s="86"/>
      <c r="AY17" s="86"/>
      <c r="AZ17" s="86"/>
      <c r="BA17">
        <v>7</v>
      </c>
      <c r="BB17" s="85" t="str">
        <f>REPLACE(INDEX(GroupVertices[Group],MATCH(Edges24[[#This Row],[Vertex 1]],GroupVertices[Vertex],0)),1,1,"")</f>
        <v>1</v>
      </c>
      <c r="BC17" s="85" t="str">
        <f>REPLACE(INDEX(GroupVertices[Group],MATCH(Edges24[[#This Row],[Vertex 2]],GroupVertices[Vertex],0)),1,1,"")</f>
        <v>1</v>
      </c>
      <c r="BD17" s="51">
        <v>0</v>
      </c>
      <c r="BE17" s="52">
        <v>0</v>
      </c>
      <c r="BF17" s="51">
        <v>2</v>
      </c>
      <c r="BG17" s="52">
        <v>8.695652173913043</v>
      </c>
      <c r="BH17" s="51">
        <v>0</v>
      </c>
      <c r="BI17" s="52">
        <v>0</v>
      </c>
      <c r="BJ17" s="51">
        <v>21</v>
      </c>
      <c r="BK17" s="52">
        <v>91.30434782608695</v>
      </c>
      <c r="BL17" s="51">
        <v>23</v>
      </c>
    </row>
    <row r="18" spans="1:64" ht="15">
      <c r="A18" s="84" t="s">
        <v>220</v>
      </c>
      <c r="B18" s="84" t="s">
        <v>228</v>
      </c>
      <c r="C18" s="53"/>
      <c r="D18" s="54"/>
      <c r="E18" s="65"/>
      <c r="F18" s="55"/>
      <c r="G18" s="53"/>
      <c r="H18" s="57"/>
      <c r="I18" s="56"/>
      <c r="J18" s="56"/>
      <c r="K18" s="36" t="s">
        <v>65</v>
      </c>
      <c r="L18" s="83">
        <v>18</v>
      </c>
      <c r="M18" s="83"/>
      <c r="N18" s="63"/>
      <c r="O18" s="86" t="s">
        <v>235</v>
      </c>
      <c r="P18" s="88">
        <v>43566.60157407408</v>
      </c>
      <c r="Q18" s="86" t="s">
        <v>239</v>
      </c>
      <c r="R18" s="86"/>
      <c r="S18" s="86"/>
      <c r="T18" s="86"/>
      <c r="U18" s="86"/>
      <c r="V18" s="89" t="s">
        <v>276</v>
      </c>
      <c r="W18" s="88">
        <v>43566.60157407408</v>
      </c>
      <c r="X18" s="89" t="s">
        <v>303</v>
      </c>
      <c r="Y18" s="86"/>
      <c r="Z18" s="86"/>
      <c r="AA18" s="92" t="s">
        <v>351</v>
      </c>
      <c r="AB18" s="86"/>
      <c r="AC18" s="86" t="b">
        <v>0</v>
      </c>
      <c r="AD18" s="86">
        <v>0</v>
      </c>
      <c r="AE18" s="92" t="s">
        <v>384</v>
      </c>
      <c r="AF18" s="86" t="b">
        <v>0</v>
      </c>
      <c r="AG18" s="86" t="s">
        <v>385</v>
      </c>
      <c r="AH18" s="86"/>
      <c r="AI18" s="92" t="s">
        <v>384</v>
      </c>
      <c r="AJ18" s="86" t="b">
        <v>0</v>
      </c>
      <c r="AK18" s="86">
        <v>9</v>
      </c>
      <c r="AL18" s="92" t="s">
        <v>377</v>
      </c>
      <c r="AM18" s="86" t="s">
        <v>386</v>
      </c>
      <c r="AN18" s="86" t="b">
        <v>0</v>
      </c>
      <c r="AO18" s="92" t="s">
        <v>377</v>
      </c>
      <c r="AP18" s="86" t="s">
        <v>176</v>
      </c>
      <c r="AQ18" s="86">
        <v>0</v>
      </c>
      <c r="AR18" s="86">
        <v>0</v>
      </c>
      <c r="AS18" s="86"/>
      <c r="AT18" s="86"/>
      <c r="AU18" s="86"/>
      <c r="AV18" s="86"/>
      <c r="AW18" s="86"/>
      <c r="AX18" s="86"/>
      <c r="AY18" s="86"/>
      <c r="AZ18" s="86"/>
      <c r="BA18">
        <v>7</v>
      </c>
      <c r="BB18" s="85" t="str">
        <f>REPLACE(INDEX(GroupVertices[Group],MATCH(Edges24[[#This Row],[Vertex 1]],GroupVertices[Vertex],0)),1,1,"")</f>
        <v>1</v>
      </c>
      <c r="BC18" s="85" t="str">
        <f>REPLACE(INDEX(GroupVertices[Group],MATCH(Edges24[[#This Row],[Vertex 2]],GroupVertices[Vertex],0)),1,1,"")</f>
        <v>1</v>
      </c>
      <c r="BD18" s="51">
        <v>0</v>
      </c>
      <c r="BE18" s="52">
        <v>0</v>
      </c>
      <c r="BF18" s="51">
        <v>1</v>
      </c>
      <c r="BG18" s="52">
        <v>4.166666666666667</v>
      </c>
      <c r="BH18" s="51">
        <v>0</v>
      </c>
      <c r="BI18" s="52">
        <v>0</v>
      </c>
      <c r="BJ18" s="51">
        <v>23</v>
      </c>
      <c r="BK18" s="52">
        <v>95.83333333333333</v>
      </c>
      <c r="BL18" s="51">
        <v>24</v>
      </c>
    </row>
    <row r="19" spans="1:64" ht="15">
      <c r="A19" s="84" t="s">
        <v>220</v>
      </c>
      <c r="B19" s="84" t="s">
        <v>228</v>
      </c>
      <c r="C19" s="53"/>
      <c r="D19" s="54"/>
      <c r="E19" s="65"/>
      <c r="F19" s="55"/>
      <c r="G19" s="53"/>
      <c r="H19" s="57"/>
      <c r="I19" s="56"/>
      <c r="J19" s="56"/>
      <c r="K19" s="36" t="s">
        <v>65</v>
      </c>
      <c r="L19" s="83">
        <v>19</v>
      </c>
      <c r="M19" s="83"/>
      <c r="N19" s="63"/>
      <c r="O19" s="86" t="s">
        <v>235</v>
      </c>
      <c r="P19" s="88">
        <v>43566.64876157408</v>
      </c>
      <c r="Q19" s="86" t="s">
        <v>241</v>
      </c>
      <c r="R19" s="86"/>
      <c r="S19" s="86"/>
      <c r="T19" s="86" t="s">
        <v>255</v>
      </c>
      <c r="U19" s="86"/>
      <c r="V19" s="89" t="s">
        <v>276</v>
      </c>
      <c r="W19" s="88">
        <v>43566.64876157408</v>
      </c>
      <c r="X19" s="89" t="s">
        <v>304</v>
      </c>
      <c r="Y19" s="86"/>
      <c r="Z19" s="86"/>
      <c r="AA19" s="92" t="s">
        <v>352</v>
      </c>
      <c r="AB19" s="86"/>
      <c r="AC19" s="86" t="b">
        <v>0</v>
      </c>
      <c r="AD19" s="86">
        <v>0</v>
      </c>
      <c r="AE19" s="92" t="s">
        <v>384</v>
      </c>
      <c r="AF19" s="86" t="b">
        <v>0</v>
      </c>
      <c r="AG19" s="86" t="s">
        <v>385</v>
      </c>
      <c r="AH19" s="86"/>
      <c r="AI19" s="92" t="s">
        <v>384</v>
      </c>
      <c r="AJ19" s="86" t="b">
        <v>0</v>
      </c>
      <c r="AK19" s="86">
        <v>3</v>
      </c>
      <c r="AL19" s="92" t="s">
        <v>378</v>
      </c>
      <c r="AM19" s="86" t="s">
        <v>386</v>
      </c>
      <c r="AN19" s="86" t="b">
        <v>0</v>
      </c>
      <c r="AO19" s="92" t="s">
        <v>378</v>
      </c>
      <c r="AP19" s="86" t="s">
        <v>176</v>
      </c>
      <c r="AQ19" s="86">
        <v>0</v>
      </c>
      <c r="AR19" s="86">
        <v>0</v>
      </c>
      <c r="AS19" s="86"/>
      <c r="AT19" s="86"/>
      <c r="AU19" s="86"/>
      <c r="AV19" s="86"/>
      <c r="AW19" s="86"/>
      <c r="AX19" s="86"/>
      <c r="AY19" s="86"/>
      <c r="AZ19" s="86"/>
      <c r="BA19">
        <v>7</v>
      </c>
      <c r="BB19" s="85" t="str">
        <f>REPLACE(INDEX(GroupVertices[Group],MATCH(Edges24[[#This Row],[Vertex 1]],GroupVertices[Vertex],0)),1,1,"")</f>
        <v>1</v>
      </c>
      <c r="BC19" s="85" t="str">
        <f>REPLACE(INDEX(GroupVertices[Group],MATCH(Edges24[[#This Row],[Vertex 2]],GroupVertices[Vertex],0)),1,1,"")</f>
        <v>1</v>
      </c>
      <c r="BD19" s="51">
        <v>0</v>
      </c>
      <c r="BE19" s="52">
        <v>0</v>
      </c>
      <c r="BF19" s="51">
        <v>0</v>
      </c>
      <c r="BG19" s="52">
        <v>0</v>
      </c>
      <c r="BH19" s="51">
        <v>0</v>
      </c>
      <c r="BI19" s="52">
        <v>0</v>
      </c>
      <c r="BJ19" s="51">
        <v>22</v>
      </c>
      <c r="BK19" s="52">
        <v>100</v>
      </c>
      <c r="BL19" s="51">
        <v>22</v>
      </c>
    </row>
    <row r="20" spans="1:64" ht="15">
      <c r="A20" s="84" t="s">
        <v>220</v>
      </c>
      <c r="B20" s="84" t="s">
        <v>228</v>
      </c>
      <c r="C20" s="53"/>
      <c r="D20" s="54"/>
      <c r="E20" s="65"/>
      <c r="F20" s="55"/>
      <c r="G20" s="53"/>
      <c r="H20" s="57"/>
      <c r="I20" s="56"/>
      <c r="J20" s="56"/>
      <c r="K20" s="36" t="s">
        <v>65</v>
      </c>
      <c r="L20" s="83">
        <v>20</v>
      </c>
      <c r="M20" s="83"/>
      <c r="N20" s="63"/>
      <c r="O20" s="86" t="s">
        <v>235</v>
      </c>
      <c r="P20" s="88">
        <v>43566.7265625</v>
      </c>
      <c r="Q20" s="86" t="s">
        <v>242</v>
      </c>
      <c r="R20" s="86"/>
      <c r="S20" s="86"/>
      <c r="T20" s="86" t="s">
        <v>255</v>
      </c>
      <c r="U20" s="86"/>
      <c r="V20" s="89" t="s">
        <v>276</v>
      </c>
      <c r="W20" s="88">
        <v>43566.7265625</v>
      </c>
      <c r="X20" s="89" t="s">
        <v>305</v>
      </c>
      <c r="Y20" s="86"/>
      <c r="Z20" s="86"/>
      <c r="AA20" s="92" t="s">
        <v>353</v>
      </c>
      <c r="AB20" s="86"/>
      <c r="AC20" s="86" t="b">
        <v>0</v>
      </c>
      <c r="AD20" s="86">
        <v>0</v>
      </c>
      <c r="AE20" s="92" t="s">
        <v>384</v>
      </c>
      <c r="AF20" s="86" t="b">
        <v>0</v>
      </c>
      <c r="AG20" s="86" t="s">
        <v>385</v>
      </c>
      <c r="AH20" s="86"/>
      <c r="AI20" s="92" t="s">
        <v>384</v>
      </c>
      <c r="AJ20" s="86" t="b">
        <v>0</v>
      </c>
      <c r="AK20" s="86">
        <v>4</v>
      </c>
      <c r="AL20" s="92" t="s">
        <v>379</v>
      </c>
      <c r="AM20" s="86" t="s">
        <v>386</v>
      </c>
      <c r="AN20" s="86" t="b">
        <v>0</v>
      </c>
      <c r="AO20" s="92" t="s">
        <v>379</v>
      </c>
      <c r="AP20" s="86" t="s">
        <v>176</v>
      </c>
      <c r="AQ20" s="86">
        <v>0</v>
      </c>
      <c r="AR20" s="86">
        <v>0</v>
      </c>
      <c r="AS20" s="86"/>
      <c r="AT20" s="86"/>
      <c r="AU20" s="86"/>
      <c r="AV20" s="86"/>
      <c r="AW20" s="86"/>
      <c r="AX20" s="86"/>
      <c r="AY20" s="86"/>
      <c r="AZ20" s="86"/>
      <c r="BA20">
        <v>7</v>
      </c>
      <c r="BB20" s="85" t="str">
        <f>REPLACE(INDEX(GroupVertices[Group],MATCH(Edges24[[#This Row],[Vertex 1]],GroupVertices[Vertex],0)),1,1,"")</f>
        <v>1</v>
      </c>
      <c r="BC20" s="85" t="str">
        <f>REPLACE(INDEX(GroupVertices[Group],MATCH(Edges24[[#This Row],[Vertex 2]],GroupVertices[Vertex],0)),1,1,"")</f>
        <v>1</v>
      </c>
      <c r="BD20" s="51">
        <v>0</v>
      </c>
      <c r="BE20" s="52">
        <v>0</v>
      </c>
      <c r="BF20" s="51">
        <v>0</v>
      </c>
      <c r="BG20" s="52">
        <v>0</v>
      </c>
      <c r="BH20" s="51">
        <v>0</v>
      </c>
      <c r="BI20" s="52">
        <v>0</v>
      </c>
      <c r="BJ20" s="51">
        <v>23</v>
      </c>
      <c r="BK20" s="52">
        <v>100</v>
      </c>
      <c r="BL20" s="51">
        <v>23</v>
      </c>
    </row>
    <row r="21" spans="1:64" ht="15">
      <c r="A21" s="84" t="s">
        <v>221</v>
      </c>
      <c r="B21" s="84" t="s">
        <v>228</v>
      </c>
      <c r="C21" s="53"/>
      <c r="D21" s="54"/>
      <c r="E21" s="65"/>
      <c r="F21" s="55"/>
      <c r="G21" s="53"/>
      <c r="H21" s="57"/>
      <c r="I21" s="56"/>
      <c r="J21" s="56"/>
      <c r="K21" s="36" t="s">
        <v>65</v>
      </c>
      <c r="L21" s="83">
        <v>21</v>
      </c>
      <c r="M21" s="83"/>
      <c r="N21" s="63"/>
      <c r="O21" s="86" t="s">
        <v>235</v>
      </c>
      <c r="P21" s="88">
        <v>43565.58152777778</v>
      </c>
      <c r="Q21" s="86" t="s">
        <v>237</v>
      </c>
      <c r="R21" s="86"/>
      <c r="S21" s="86"/>
      <c r="T21" s="86"/>
      <c r="U21" s="86"/>
      <c r="V21" s="89" t="s">
        <v>277</v>
      </c>
      <c r="W21" s="88">
        <v>43565.58152777778</v>
      </c>
      <c r="X21" s="89" t="s">
        <v>306</v>
      </c>
      <c r="Y21" s="86"/>
      <c r="Z21" s="86"/>
      <c r="AA21" s="92" t="s">
        <v>354</v>
      </c>
      <c r="AB21" s="86"/>
      <c r="AC21" s="86" t="b">
        <v>0</v>
      </c>
      <c r="AD21" s="86">
        <v>0</v>
      </c>
      <c r="AE21" s="92" t="s">
        <v>384</v>
      </c>
      <c r="AF21" s="86" t="b">
        <v>0</v>
      </c>
      <c r="AG21" s="86" t="s">
        <v>385</v>
      </c>
      <c r="AH21" s="86"/>
      <c r="AI21" s="92" t="s">
        <v>384</v>
      </c>
      <c r="AJ21" s="86" t="b">
        <v>0</v>
      </c>
      <c r="AK21" s="86">
        <v>8</v>
      </c>
      <c r="AL21" s="92" t="s">
        <v>374</v>
      </c>
      <c r="AM21" s="86" t="s">
        <v>386</v>
      </c>
      <c r="AN21" s="86" t="b">
        <v>0</v>
      </c>
      <c r="AO21" s="92" t="s">
        <v>374</v>
      </c>
      <c r="AP21" s="86" t="s">
        <v>176</v>
      </c>
      <c r="AQ21" s="86">
        <v>0</v>
      </c>
      <c r="AR21" s="86">
        <v>0</v>
      </c>
      <c r="AS21" s="86"/>
      <c r="AT21" s="86"/>
      <c r="AU21" s="86"/>
      <c r="AV21" s="86"/>
      <c r="AW21" s="86"/>
      <c r="AX21" s="86"/>
      <c r="AY21" s="86"/>
      <c r="AZ21" s="86"/>
      <c r="BA21">
        <v>7</v>
      </c>
      <c r="BB21" s="85" t="str">
        <f>REPLACE(INDEX(GroupVertices[Group],MATCH(Edges24[[#This Row],[Vertex 1]],GroupVertices[Vertex],0)),1,1,"")</f>
        <v>1</v>
      </c>
      <c r="BC21" s="85" t="str">
        <f>REPLACE(INDEX(GroupVertices[Group],MATCH(Edges24[[#This Row],[Vertex 2]],GroupVertices[Vertex],0)),1,1,"")</f>
        <v>1</v>
      </c>
      <c r="BD21" s="51">
        <v>1</v>
      </c>
      <c r="BE21" s="52">
        <v>4.3478260869565215</v>
      </c>
      <c r="BF21" s="51">
        <v>2</v>
      </c>
      <c r="BG21" s="52">
        <v>8.695652173913043</v>
      </c>
      <c r="BH21" s="51">
        <v>0</v>
      </c>
      <c r="BI21" s="52">
        <v>0</v>
      </c>
      <c r="BJ21" s="51">
        <v>20</v>
      </c>
      <c r="BK21" s="52">
        <v>86.95652173913044</v>
      </c>
      <c r="BL21" s="51">
        <v>23</v>
      </c>
    </row>
    <row r="22" spans="1:64" ht="15">
      <c r="A22" s="84" t="s">
        <v>221</v>
      </c>
      <c r="B22" s="84" t="s">
        <v>228</v>
      </c>
      <c r="C22" s="53"/>
      <c r="D22" s="54"/>
      <c r="E22" s="65"/>
      <c r="F22" s="55"/>
      <c r="G22" s="53"/>
      <c r="H22" s="57"/>
      <c r="I22" s="56"/>
      <c r="J22" s="56"/>
      <c r="K22" s="36" t="s">
        <v>65</v>
      </c>
      <c r="L22" s="83">
        <v>22</v>
      </c>
      <c r="M22" s="83"/>
      <c r="N22" s="63"/>
      <c r="O22" s="86" t="s">
        <v>235</v>
      </c>
      <c r="P22" s="88">
        <v>43565.58246527778</v>
      </c>
      <c r="Q22" s="86" t="s">
        <v>236</v>
      </c>
      <c r="R22" s="86"/>
      <c r="S22" s="86"/>
      <c r="T22" s="86" t="s">
        <v>254</v>
      </c>
      <c r="U22" s="86"/>
      <c r="V22" s="89" t="s">
        <v>277</v>
      </c>
      <c r="W22" s="88">
        <v>43565.58246527778</v>
      </c>
      <c r="X22" s="89" t="s">
        <v>307</v>
      </c>
      <c r="Y22" s="86"/>
      <c r="Z22" s="86"/>
      <c r="AA22" s="92" t="s">
        <v>355</v>
      </c>
      <c r="AB22" s="86"/>
      <c r="AC22" s="86" t="b">
        <v>0</v>
      </c>
      <c r="AD22" s="86">
        <v>0</v>
      </c>
      <c r="AE22" s="92" t="s">
        <v>384</v>
      </c>
      <c r="AF22" s="86" t="b">
        <v>0</v>
      </c>
      <c r="AG22" s="86" t="s">
        <v>385</v>
      </c>
      <c r="AH22" s="86"/>
      <c r="AI22" s="92" t="s">
        <v>384</v>
      </c>
      <c r="AJ22" s="86" t="b">
        <v>0</v>
      </c>
      <c r="AK22" s="86">
        <v>5</v>
      </c>
      <c r="AL22" s="92" t="s">
        <v>373</v>
      </c>
      <c r="AM22" s="86" t="s">
        <v>386</v>
      </c>
      <c r="AN22" s="86" t="b">
        <v>0</v>
      </c>
      <c r="AO22" s="92" t="s">
        <v>373</v>
      </c>
      <c r="AP22" s="86" t="s">
        <v>176</v>
      </c>
      <c r="AQ22" s="86">
        <v>0</v>
      </c>
      <c r="AR22" s="86">
        <v>0</v>
      </c>
      <c r="AS22" s="86"/>
      <c r="AT22" s="86"/>
      <c r="AU22" s="86"/>
      <c r="AV22" s="86"/>
      <c r="AW22" s="86"/>
      <c r="AX22" s="86"/>
      <c r="AY22" s="86"/>
      <c r="AZ22" s="86"/>
      <c r="BA22">
        <v>7</v>
      </c>
      <c r="BB22" s="85" t="str">
        <f>REPLACE(INDEX(GroupVertices[Group],MATCH(Edges24[[#This Row],[Vertex 1]],GroupVertices[Vertex],0)),1,1,"")</f>
        <v>1</v>
      </c>
      <c r="BC22" s="85" t="str">
        <f>REPLACE(INDEX(GroupVertices[Group],MATCH(Edges24[[#This Row],[Vertex 2]],GroupVertices[Vertex],0)),1,1,"")</f>
        <v>1</v>
      </c>
      <c r="BD22" s="51">
        <v>0</v>
      </c>
      <c r="BE22" s="52">
        <v>0</v>
      </c>
      <c r="BF22" s="51">
        <v>4</v>
      </c>
      <c r="BG22" s="52">
        <v>19.047619047619047</v>
      </c>
      <c r="BH22" s="51">
        <v>0</v>
      </c>
      <c r="BI22" s="52">
        <v>0</v>
      </c>
      <c r="BJ22" s="51">
        <v>17</v>
      </c>
      <c r="BK22" s="52">
        <v>80.95238095238095</v>
      </c>
      <c r="BL22" s="51">
        <v>21</v>
      </c>
    </row>
    <row r="23" spans="1:64" ht="15">
      <c r="A23" s="84" t="s">
        <v>221</v>
      </c>
      <c r="B23" s="84" t="s">
        <v>228</v>
      </c>
      <c r="C23" s="53"/>
      <c r="D23" s="54"/>
      <c r="E23" s="65"/>
      <c r="F23" s="55"/>
      <c r="G23" s="53"/>
      <c r="H23" s="57"/>
      <c r="I23" s="56"/>
      <c r="J23" s="56"/>
      <c r="K23" s="36" t="s">
        <v>65</v>
      </c>
      <c r="L23" s="83">
        <v>23</v>
      </c>
      <c r="M23" s="83"/>
      <c r="N23" s="63"/>
      <c r="O23" s="86" t="s">
        <v>235</v>
      </c>
      <c r="P23" s="88">
        <v>43566.75193287037</v>
      </c>
      <c r="Q23" s="86" t="s">
        <v>240</v>
      </c>
      <c r="R23" s="86"/>
      <c r="S23" s="86"/>
      <c r="T23" s="86"/>
      <c r="U23" s="86"/>
      <c r="V23" s="89" t="s">
        <v>277</v>
      </c>
      <c r="W23" s="88">
        <v>43566.75193287037</v>
      </c>
      <c r="X23" s="89" t="s">
        <v>308</v>
      </c>
      <c r="Y23" s="86"/>
      <c r="Z23" s="86"/>
      <c r="AA23" s="92" t="s">
        <v>356</v>
      </c>
      <c r="AB23" s="86"/>
      <c r="AC23" s="86" t="b">
        <v>0</v>
      </c>
      <c r="AD23" s="86">
        <v>0</v>
      </c>
      <c r="AE23" s="92" t="s">
        <v>384</v>
      </c>
      <c r="AF23" s="86" t="b">
        <v>0</v>
      </c>
      <c r="AG23" s="86" t="s">
        <v>385</v>
      </c>
      <c r="AH23" s="86"/>
      <c r="AI23" s="92" t="s">
        <v>384</v>
      </c>
      <c r="AJ23" s="86" t="b">
        <v>0</v>
      </c>
      <c r="AK23" s="86">
        <v>4</v>
      </c>
      <c r="AL23" s="92" t="s">
        <v>376</v>
      </c>
      <c r="AM23" s="86" t="s">
        <v>386</v>
      </c>
      <c r="AN23" s="86" t="b">
        <v>0</v>
      </c>
      <c r="AO23" s="92" t="s">
        <v>376</v>
      </c>
      <c r="AP23" s="86" t="s">
        <v>176</v>
      </c>
      <c r="AQ23" s="86">
        <v>0</v>
      </c>
      <c r="AR23" s="86">
        <v>0</v>
      </c>
      <c r="AS23" s="86"/>
      <c r="AT23" s="86"/>
      <c r="AU23" s="86"/>
      <c r="AV23" s="86"/>
      <c r="AW23" s="86"/>
      <c r="AX23" s="86"/>
      <c r="AY23" s="86"/>
      <c r="AZ23" s="86"/>
      <c r="BA23">
        <v>7</v>
      </c>
      <c r="BB23" s="85" t="str">
        <f>REPLACE(INDEX(GroupVertices[Group],MATCH(Edges24[[#This Row],[Vertex 1]],GroupVertices[Vertex],0)),1,1,"")</f>
        <v>1</v>
      </c>
      <c r="BC23" s="85" t="str">
        <f>REPLACE(INDEX(GroupVertices[Group],MATCH(Edges24[[#This Row],[Vertex 2]],GroupVertices[Vertex],0)),1,1,"")</f>
        <v>1</v>
      </c>
      <c r="BD23" s="51">
        <v>0</v>
      </c>
      <c r="BE23" s="52">
        <v>0</v>
      </c>
      <c r="BF23" s="51">
        <v>2</v>
      </c>
      <c r="BG23" s="52">
        <v>8.695652173913043</v>
      </c>
      <c r="BH23" s="51">
        <v>0</v>
      </c>
      <c r="BI23" s="52">
        <v>0</v>
      </c>
      <c r="BJ23" s="51">
        <v>21</v>
      </c>
      <c r="BK23" s="52">
        <v>91.30434782608695</v>
      </c>
      <c r="BL23" s="51">
        <v>23</v>
      </c>
    </row>
    <row r="24" spans="1:64" ht="15">
      <c r="A24" s="84" t="s">
        <v>221</v>
      </c>
      <c r="B24" s="84" t="s">
        <v>228</v>
      </c>
      <c r="C24" s="53"/>
      <c r="D24" s="54"/>
      <c r="E24" s="65"/>
      <c r="F24" s="55"/>
      <c r="G24" s="53"/>
      <c r="H24" s="57"/>
      <c r="I24" s="56"/>
      <c r="J24" s="56"/>
      <c r="K24" s="36" t="s">
        <v>65</v>
      </c>
      <c r="L24" s="83">
        <v>24</v>
      </c>
      <c r="M24" s="83"/>
      <c r="N24" s="63"/>
      <c r="O24" s="86" t="s">
        <v>235</v>
      </c>
      <c r="P24" s="88">
        <v>43566.75266203703</v>
      </c>
      <c r="Q24" s="86" t="s">
        <v>242</v>
      </c>
      <c r="R24" s="86"/>
      <c r="S24" s="86"/>
      <c r="T24" s="86" t="s">
        <v>255</v>
      </c>
      <c r="U24" s="86"/>
      <c r="V24" s="89" t="s">
        <v>277</v>
      </c>
      <c r="W24" s="88">
        <v>43566.75266203703</v>
      </c>
      <c r="X24" s="89" t="s">
        <v>309</v>
      </c>
      <c r="Y24" s="86"/>
      <c r="Z24" s="86"/>
      <c r="AA24" s="92" t="s">
        <v>357</v>
      </c>
      <c r="AB24" s="86"/>
      <c r="AC24" s="86" t="b">
        <v>0</v>
      </c>
      <c r="AD24" s="86">
        <v>0</v>
      </c>
      <c r="AE24" s="92" t="s">
        <v>384</v>
      </c>
      <c r="AF24" s="86" t="b">
        <v>0</v>
      </c>
      <c r="AG24" s="86" t="s">
        <v>385</v>
      </c>
      <c r="AH24" s="86"/>
      <c r="AI24" s="92" t="s">
        <v>384</v>
      </c>
      <c r="AJ24" s="86" t="b">
        <v>0</v>
      </c>
      <c r="AK24" s="86">
        <v>4</v>
      </c>
      <c r="AL24" s="92" t="s">
        <v>379</v>
      </c>
      <c r="AM24" s="86" t="s">
        <v>386</v>
      </c>
      <c r="AN24" s="86" t="b">
        <v>0</v>
      </c>
      <c r="AO24" s="92" t="s">
        <v>379</v>
      </c>
      <c r="AP24" s="86" t="s">
        <v>176</v>
      </c>
      <c r="AQ24" s="86">
        <v>0</v>
      </c>
      <c r="AR24" s="86">
        <v>0</v>
      </c>
      <c r="AS24" s="86"/>
      <c r="AT24" s="86"/>
      <c r="AU24" s="86"/>
      <c r="AV24" s="86"/>
      <c r="AW24" s="86"/>
      <c r="AX24" s="86"/>
      <c r="AY24" s="86"/>
      <c r="AZ24" s="86"/>
      <c r="BA24">
        <v>7</v>
      </c>
      <c r="BB24" s="85" t="str">
        <f>REPLACE(INDEX(GroupVertices[Group],MATCH(Edges24[[#This Row],[Vertex 1]],GroupVertices[Vertex],0)),1,1,"")</f>
        <v>1</v>
      </c>
      <c r="BC24" s="85" t="str">
        <f>REPLACE(INDEX(GroupVertices[Group],MATCH(Edges24[[#This Row],[Vertex 2]],GroupVertices[Vertex],0)),1,1,"")</f>
        <v>1</v>
      </c>
      <c r="BD24" s="51">
        <v>0</v>
      </c>
      <c r="BE24" s="52">
        <v>0</v>
      </c>
      <c r="BF24" s="51">
        <v>0</v>
      </c>
      <c r="BG24" s="52">
        <v>0</v>
      </c>
      <c r="BH24" s="51">
        <v>0</v>
      </c>
      <c r="BI24" s="52">
        <v>0</v>
      </c>
      <c r="BJ24" s="51">
        <v>23</v>
      </c>
      <c r="BK24" s="52">
        <v>100</v>
      </c>
      <c r="BL24" s="51">
        <v>23</v>
      </c>
    </row>
    <row r="25" spans="1:64" ht="15">
      <c r="A25" s="84" t="s">
        <v>221</v>
      </c>
      <c r="B25" s="84" t="s">
        <v>228</v>
      </c>
      <c r="C25" s="53"/>
      <c r="D25" s="54"/>
      <c r="E25" s="65"/>
      <c r="F25" s="55"/>
      <c r="G25" s="53"/>
      <c r="H25" s="57"/>
      <c r="I25" s="56"/>
      <c r="J25" s="56"/>
      <c r="K25" s="36" t="s">
        <v>65</v>
      </c>
      <c r="L25" s="83">
        <v>25</v>
      </c>
      <c r="M25" s="83"/>
      <c r="N25" s="63"/>
      <c r="O25" s="86" t="s">
        <v>235</v>
      </c>
      <c r="P25" s="88">
        <v>43566.75701388889</v>
      </c>
      <c r="Q25" s="86" t="s">
        <v>238</v>
      </c>
      <c r="R25" s="86"/>
      <c r="S25" s="86"/>
      <c r="T25" s="86" t="s">
        <v>255</v>
      </c>
      <c r="U25" s="86"/>
      <c r="V25" s="89" t="s">
        <v>277</v>
      </c>
      <c r="W25" s="88">
        <v>43566.75701388889</v>
      </c>
      <c r="X25" s="89" t="s">
        <v>310</v>
      </c>
      <c r="Y25" s="86"/>
      <c r="Z25" s="86"/>
      <c r="AA25" s="92" t="s">
        <v>358</v>
      </c>
      <c r="AB25" s="86"/>
      <c r="AC25" s="86" t="b">
        <v>0</v>
      </c>
      <c r="AD25" s="86">
        <v>0</v>
      </c>
      <c r="AE25" s="92" t="s">
        <v>384</v>
      </c>
      <c r="AF25" s="86" t="b">
        <v>0</v>
      </c>
      <c r="AG25" s="86" t="s">
        <v>385</v>
      </c>
      <c r="AH25" s="86"/>
      <c r="AI25" s="92" t="s">
        <v>384</v>
      </c>
      <c r="AJ25" s="86" t="b">
        <v>0</v>
      </c>
      <c r="AK25" s="86">
        <v>5</v>
      </c>
      <c r="AL25" s="92" t="s">
        <v>375</v>
      </c>
      <c r="AM25" s="86" t="s">
        <v>386</v>
      </c>
      <c r="AN25" s="86" t="b">
        <v>0</v>
      </c>
      <c r="AO25" s="92" t="s">
        <v>375</v>
      </c>
      <c r="AP25" s="86" t="s">
        <v>176</v>
      </c>
      <c r="AQ25" s="86">
        <v>0</v>
      </c>
      <c r="AR25" s="86">
        <v>0</v>
      </c>
      <c r="AS25" s="86"/>
      <c r="AT25" s="86"/>
      <c r="AU25" s="86"/>
      <c r="AV25" s="86"/>
      <c r="AW25" s="86"/>
      <c r="AX25" s="86"/>
      <c r="AY25" s="86"/>
      <c r="AZ25" s="86"/>
      <c r="BA25">
        <v>7</v>
      </c>
      <c r="BB25" s="85" t="str">
        <f>REPLACE(INDEX(GroupVertices[Group],MATCH(Edges24[[#This Row],[Vertex 1]],GroupVertices[Vertex],0)),1,1,"")</f>
        <v>1</v>
      </c>
      <c r="BC25" s="85" t="str">
        <f>REPLACE(INDEX(GroupVertices[Group],MATCH(Edges24[[#This Row],[Vertex 2]],GroupVertices[Vertex],0)),1,1,"")</f>
        <v>1</v>
      </c>
      <c r="BD25" s="51">
        <v>0</v>
      </c>
      <c r="BE25" s="52">
        <v>0</v>
      </c>
      <c r="BF25" s="51">
        <v>0</v>
      </c>
      <c r="BG25" s="52">
        <v>0</v>
      </c>
      <c r="BH25" s="51">
        <v>0</v>
      </c>
      <c r="BI25" s="52">
        <v>0</v>
      </c>
      <c r="BJ25" s="51">
        <v>22</v>
      </c>
      <c r="BK25" s="52">
        <v>100</v>
      </c>
      <c r="BL25" s="51">
        <v>22</v>
      </c>
    </row>
    <row r="26" spans="1:64" ht="15">
      <c r="A26" s="84" t="s">
        <v>221</v>
      </c>
      <c r="B26" s="84" t="s">
        <v>228</v>
      </c>
      <c r="C26" s="53"/>
      <c r="D26" s="54"/>
      <c r="E26" s="65"/>
      <c r="F26" s="55"/>
      <c r="G26" s="53"/>
      <c r="H26" s="57"/>
      <c r="I26" s="56"/>
      <c r="J26" s="56"/>
      <c r="K26" s="36" t="s">
        <v>65</v>
      </c>
      <c r="L26" s="83">
        <v>26</v>
      </c>
      <c r="M26" s="83"/>
      <c r="N26" s="63"/>
      <c r="O26" s="86" t="s">
        <v>235</v>
      </c>
      <c r="P26" s="88">
        <v>43566.76021990741</v>
      </c>
      <c r="Q26" s="86" t="s">
        <v>241</v>
      </c>
      <c r="R26" s="86"/>
      <c r="S26" s="86"/>
      <c r="T26" s="86" t="s">
        <v>255</v>
      </c>
      <c r="U26" s="86"/>
      <c r="V26" s="89" t="s">
        <v>277</v>
      </c>
      <c r="W26" s="88">
        <v>43566.76021990741</v>
      </c>
      <c r="X26" s="89" t="s">
        <v>311</v>
      </c>
      <c r="Y26" s="86"/>
      <c r="Z26" s="86"/>
      <c r="AA26" s="92" t="s">
        <v>359</v>
      </c>
      <c r="AB26" s="86"/>
      <c r="AC26" s="86" t="b">
        <v>0</v>
      </c>
      <c r="AD26" s="86">
        <v>0</v>
      </c>
      <c r="AE26" s="92" t="s">
        <v>384</v>
      </c>
      <c r="AF26" s="86" t="b">
        <v>0</v>
      </c>
      <c r="AG26" s="86" t="s">
        <v>385</v>
      </c>
      <c r="AH26" s="86"/>
      <c r="AI26" s="92" t="s">
        <v>384</v>
      </c>
      <c r="AJ26" s="86" t="b">
        <v>0</v>
      </c>
      <c r="AK26" s="86">
        <v>3</v>
      </c>
      <c r="AL26" s="92" t="s">
        <v>378</v>
      </c>
      <c r="AM26" s="86" t="s">
        <v>386</v>
      </c>
      <c r="AN26" s="86" t="b">
        <v>0</v>
      </c>
      <c r="AO26" s="92" t="s">
        <v>378</v>
      </c>
      <c r="AP26" s="86" t="s">
        <v>176</v>
      </c>
      <c r="AQ26" s="86">
        <v>0</v>
      </c>
      <c r="AR26" s="86">
        <v>0</v>
      </c>
      <c r="AS26" s="86"/>
      <c r="AT26" s="86"/>
      <c r="AU26" s="86"/>
      <c r="AV26" s="86"/>
      <c r="AW26" s="86"/>
      <c r="AX26" s="86"/>
      <c r="AY26" s="86"/>
      <c r="AZ26" s="86"/>
      <c r="BA26">
        <v>7</v>
      </c>
      <c r="BB26" s="85" t="str">
        <f>REPLACE(INDEX(GroupVertices[Group],MATCH(Edges24[[#This Row],[Vertex 1]],GroupVertices[Vertex],0)),1,1,"")</f>
        <v>1</v>
      </c>
      <c r="BC26" s="85" t="str">
        <f>REPLACE(INDEX(GroupVertices[Group],MATCH(Edges24[[#This Row],[Vertex 2]],GroupVertices[Vertex],0)),1,1,"")</f>
        <v>1</v>
      </c>
      <c r="BD26" s="51">
        <v>0</v>
      </c>
      <c r="BE26" s="52">
        <v>0</v>
      </c>
      <c r="BF26" s="51">
        <v>0</v>
      </c>
      <c r="BG26" s="52">
        <v>0</v>
      </c>
      <c r="BH26" s="51">
        <v>0</v>
      </c>
      <c r="BI26" s="52">
        <v>0</v>
      </c>
      <c r="BJ26" s="51">
        <v>22</v>
      </c>
      <c r="BK26" s="52">
        <v>100</v>
      </c>
      <c r="BL26" s="51">
        <v>22</v>
      </c>
    </row>
    <row r="27" spans="1:64" ht="15">
      <c r="A27" s="84" t="s">
        <v>221</v>
      </c>
      <c r="B27" s="84" t="s">
        <v>228</v>
      </c>
      <c r="C27" s="53"/>
      <c r="D27" s="54"/>
      <c r="E27" s="65"/>
      <c r="F27" s="55"/>
      <c r="G27" s="53"/>
      <c r="H27" s="57"/>
      <c r="I27" s="56"/>
      <c r="J27" s="56"/>
      <c r="K27" s="36" t="s">
        <v>65</v>
      </c>
      <c r="L27" s="83">
        <v>27</v>
      </c>
      <c r="M27" s="83"/>
      <c r="N27" s="63"/>
      <c r="O27" s="86" t="s">
        <v>235</v>
      </c>
      <c r="P27" s="88">
        <v>43566.76059027778</v>
      </c>
      <c r="Q27" s="86" t="s">
        <v>239</v>
      </c>
      <c r="R27" s="86"/>
      <c r="S27" s="86"/>
      <c r="T27" s="86"/>
      <c r="U27" s="86"/>
      <c r="V27" s="89" t="s">
        <v>277</v>
      </c>
      <c r="W27" s="88">
        <v>43566.76059027778</v>
      </c>
      <c r="X27" s="89" t="s">
        <v>312</v>
      </c>
      <c r="Y27" s="86"/>
      <c r="Z27" s="86"/>
      <c r="AA27" s="92" t="s">
        <v>360</v>
      </c>
      <c r="AB27" s="86"/>
      <c r="AC27" s="86" t="b">
        <v>0</v>
      </c>
      <c r="AD27" s="86">
        <v>0</v>
      </c>
      <c r="AE27" s="92" t="s">
        <v>384</v>
      </c>
      <c r="AF27" s="86" t="b">
        <v>0</v>
      </c>
      <c r="AG27" s="86" t="s">
        <v>385</v>
      </c>
      <c r="AH27" s="86"/>
      <c r="AI27" s="92" t="s">
        <v>384</v>
      </c>
      <c r="AJ27" s="86" t="b">
        <v>0</v>
      </c>
      <c r="AK27" s="86">
        <v>9</v>
      </c>
      <c r="AL27" s="92" t="s">
        <v>377</v>
      </c>
      <c r="AM27" s="86" t="s">
        <v>386</v>
      </c>
      <c r="AN27" s="86" t="b">
        <v>0</v>
      </c>
      <c r="AO27" s="92" t="s">
        <v>377</v>
      </c>
      <c r="AP27" s="86" t="s">
        <v>176</v>
      </c>
      <c r="AQ27" s="86">
        <v>0</v>
      </c>
      <c r="AR27" s="86">
        <v>0</v>
      </c>
      <c r="AS27" s="86"/>
      <c r="AT27" s="86"/>
      <c r="AU27" s="86"/>
      <c r="AV27" s="86"/>
      <c r="AW27" s="86"/>
      <c r="AX27" s="86"/>
      <c r="AY27" s="86"/>
      <c r="AZ27" s="86"/>
      <c r="BA27">
        <v>7</v>
      </c>
      <c r="BB27" s="85" t="str">
        <f>REPLACE(INDEX(GroupVertices[Group],MATCH(Edges24[[#This Row],[Vertex 1]],GroupVertices[Vertex],0)),1,1,"")</f>
        <v>1</v>
      </c>
      <c r="BC27" s="85" t="str">
        <f>REPLACE(INDEX(GroupVertices[Group],MATCH(Edges24[[#This Row],[Vertex 2]],GroupVertices[Vertex],0)),1,1,"")</f>
        <v>1</v>
      </c>
      <c r="BD27" s="51">
        <v>0</v>
      </c>
      <c r="BE27" s="52">
        <v>0</v>
      </c>
      <c r="BF27" s="51">
        <v>1</v>
      </c>
      <c r="BG27" s="52">
        <v>4.166666666666667</v>
      </c>
      <c r="BH27" s="51">
        <v>0</v>
      </c>
      <c r="BI27" s="52">
        <v>0</v>
      </c>
      <c r="BJ27" s="51">
        <v>23</v>
      </c>
      <c r="BK27" s="52">
        <v>95.83333333333333</v>
      </c>
      <c r="BL27" s="51">
        <v>24</v>
      </c>
    </row>
    <row r="28" spans="1:64" ht="15">
      <c r="A28" s="84" t="s">
        <v>222</v>
      </c>
      <c r="B28" s="84" t="s">
        <v>233</v>
      </c>
      <c r="C28" s="53"/>
      <c r="D28" s="54"/>
      <c r="E28" s="65"/>
      <c r="F28" s="55"/>
      <c r="G28" s="53"/>
      <c r="H28" s="57"/>
      <c r="I28" s="56"/>
      <c r="J28" s="56"/>
      <c r="K28" s="36" t="s">
        <v>65</v>
      </c>
      <c r="L28" s="83">
        <v>28</v>
      </c>
      <c r="M28" s="83"/>
      <c r="N28" s="63"/>
      <c r="O28" s="86" t="s">
        <v>235</v>
      </c>
      <c r="P28" s="88">
        <v>43567.12284722222</v>
      </c>
      <c r="Q28" s="86" t="s">
        <v>243</v>
      </c>
      <c r="R28" s="86"/>
      <c r="S28" s="86"/>
      <c r="T28" s="86" t="s">
        <v>256</v>
      </c>
      <c r="U28" s="86"/>
      <c r="V28" s="89" t="s">
        <v>278</v>
      </c>
      <c r="W28" s="88">
        <v>43567.12284722222</v>
      </c>
      <c r="X28" s="89" t="s">
        <v>313</v>
      </c>
      <c r="Y28" s="86"/>
      <c r="Z28" s="86"/>
      <c r="AA28" s="92" t="s">
        <v>361</v>
      </c>
      <c r="AB28" s="86"/>
      <c r="AC28" s="86" t="b">
        <v>0</v>
      </c>
      <c r="AD28" s="86">
        <v>0</v>
      </c>
      <c r="AE28" s="92" t="s">
        <v>384</v>
      </c>
      <c r="AF28" s="86" t="b">
        <v>1</v>
      </c>
      <c r="AG28" s="86" t="s">
        <v>385</v>
      </c>
      <c r="AH28" s="86"/>
      <c r="AI28" s="92" t="s">
        <v>379</v>
      </c>
      <c r="AJ28" s="86" t="b">
        <v>0</v>
      </c>
      <c r="AK28" s="86">
        <v>2</v>
      </c>
      <c r="AL28" s="92" t="s">
        <v>382</v>
      </c>
      <c r="AM28" s="86" t="s">
        <v>389</v>
      </c>
      <c r="AN28" s="86" t="b">
        <v>0</v>
      </c>
      <c r="AO28" s="92" t="s">
        <v>382</v>
      </c>
      <c r="AP28" s="86" t="s">
        <v>176</v>
      </c>
      <c r="AQ28" s="86">
        <v>0</v>
      </c>
      <c r="AR28" s="86">
        <v>0</v>
      </c>
      <c r="AS28" s="86"/>
      <c r="AT28" s="86"/>
      <c r="AU28" s="86"/>
      <c r="AV28" s="86"/>
      <c r="AW28" s="86"/>
      <c r="AX28" s="86"/>
      <c r="AY28" s="86"/>
      <c r="AZ28" s="86"/>
      <c r="BA28">
        <v>1</v>
      </c>
      <c r="BB28" s="85" t="str">
        <f>REPLACE(INDEX(GroupVertices[Group],MATCH(Edges24[[#This Row],[Vertex 1]],GroupVertices[Vertex],0)),1,1,"")</f>
        <v>2</v>
      </c>
      <c r="BC28" s="85" t="str">
        <f>REPLACE(INDEX(GroupVertices[Group],MATCH(Edges24[[#This Row],[Vertex 2]],GroupVertices[Vertex],0)),1,1,"")</f>
        <v>2</v>
      </c>
      <c r="BD28" s="51"/>
      <c r="BE28" s="52"/>
      <c r="BF28" s="51"/>
      <c r="BG28" s="52"/>
      <c r="BH28" s="51"/>
      <c r="BI28" s="52"/>
      <c r="BJ28" s="51"/>
      <c r="BK28" s="52"/>
      <c r="BL28" s="51"/>
    </row>
    <row r="29" spans="1:64" ht="15">
      <c r="A29" s="84" t="s">
        <v>223</v>
      </c>
      <c r="B29" s="84" t="s">
        <v>228</v>
      </c>
      <c r="C29" s="53"/>
      <c r="D29" s="54"/>
      <c r="E29" s="65"/>
      <c r="F29" s="55"/>
      <c r="G29" s="53"/>
      <c r="H29" s="57"/>
      <c r="I29" s="56"/>
      <c r="J29" s="56"/>
      <c r="K29" s="36" t="s">
        <v>65</v>
      </c>
      <c r="L29" s="83">
        <v>31</v>
      </c>
      <c r="M29" s="83"/>
      <c r="N29" s="63"/>
      <c r="O29" s="86" t="s">
        <v>235</v>
      </c>
      <c r="P29" s="88">
        <v>43567.13873842593</v>
      </c>
      <c r="Q29" s="86" t="s">
        <v>239</v>
      </c>
      <c r="R29" s="86"/>
      <c r="S29" s="86"/>
      <c r="T29" s="86"/>
      <c r="U29" s="86"/>
      <c r="V29" s="89" t="s">
        <v>279</v>
      </c>
      <c r="W29" s="88">
        <v>43567.13873842593</v>
      </c>
      <c r="X29" s="89" t="s">
        <v>314</v>
      </c>
      <c r="Y29" s="86"/>
      <c r="Z29" s="86"/>
      <c r="AA29" s="92" t="s">
        <v>362</v>
      </c>
      <c r="AB29" s="86"/>
      <c r="AC29" s="86" t="b">
        <v>0</v>
      </c>
      <c r="AD29" s="86">
        <v>0</v>
      </c>
      <c r="AE29" s="92" t="s">
        <v>384</v>
      </c>
      <c r="AF29" s="86" t="b">
        <v>0</v>
      </c>
      <c r="AG29" s="86" t="s">
        <v>385</v>
      </c>
      <c r="AH29" s="86"/>
      <c r="AI29" s="92" t="s">
        <v>384</v>
      </c>
      <c r="AJ29" s="86" t="b">
        <v>0</v>
      </c>
      <c r="AK29" s="86">
        <v>9</v>
      </c>
      <c r="AL29" s="92" t="s">
        <v>377</v>
      </c>
      <c r="AM29" s="86" t="s">
        <v>389</v>
      </c>
      <c r="AN29" s="86" t="b">
        <v>0</v>
      </c>
      <c r="AO29" s="92" t="s">
        <v>377</v>
      </c>
      <c r="AP29" s="86" t="s">
        <v>176</v>
      </c>
      <c r="AQ29" s="86">
        <v>0</v>
      </c>
      <c r="AR29" s="86">
        <v>0</v>
      </c>
      <c r="AS29" s="86"/>
      <c r="AT29" s="86"/>
      <c r="AU29" s="86"/>
      <c r="AV29" s="86"/>
      <c r="AW29" s="86"/>
      <c r="AX29" s="86"/>
      <c r="AY29" s="86"/>
      <c r="AZ29" s="86"/>
      <c r="BA29">
        <v>1</v>
      </c>
      <c r="BB29" s="85" t="str">
        <f>REPLACE(INDEX(GroupVertices[Group],MATCH(Edges24[[#This Row],[Vertex 1]],GroupVertices[Vertex],0)),1,1,"")</f>
        <v>1</v>
      </c>
      <c r="BC29" s="85" t="str">
        <f>REPLACE(INDEX(GroupVertices[Group],MATCH(Edges24[[#This Row],[Vertex 2]],GroupVertices[Vertex],0)),1,1,"")</f>
        <v>1</v>
      </c>
      <c r="BD29" s="51">
        <v>0</v>
      </c>
      <c r="BE29" s="52">
        <v>0</v>
      </c>
      <c r="BF29" s="51">
        <v>1</v>
      </c>
      <c r="BG29" s="52">
        <v>4.166666666666667</v>
      </c>
      <c r="BH29" s="51">
        <v>0</v>
      </c>
      <c r="BI29" s="52">
        <v>0</v>
      </c>
      <c r="BJ29" s="51">
        <v>23</v>
      </c>
      <c r="BK29" s="52">
        <v>95.83333333333333</v>
      </c>
      <c r="BL29" s="51">
        <v>24</v>
      </c>
    </row>
    <row r="30" spans="1:64" ht="15">
      <c r="A30" s="84" t="s">
        <v>224</v>
      </c>
      <c r="B30" s="84" t="s">
        <v>228</v>
      </c>
      <c r="C30" s="53"/>
      <c r="D30" s="54"/>
      <c r="E30" s="65"/>
      <c r="F30" s="55"/>
      <c r="G30" s="53"/>
      <c r="H30" s="57"/>
      <c r="I30" s="56"/>
      <c r="J30" s="56"/>
      <c r="K30" s="36" t="s">
        <v>65</v>
      </c>
      <c r="L30" s="83">
        <v>32</v>
      </c>
      <c r="M30" s="83"/>
      <c r="N30" s="63"/>
      <c r="O30" s="86" t="s">
        <v>235</v>
      </c>
      <c r="P30" s="88">
        <v>43567.17434027778</v>
      </c>
      <c r="Q30" s="86" t="s">
        <v>239</v>
      </c>
      <c r="R30" s="86"/>
      <c r="S30" s="86"/>
      <c r="T30" s="86"/>
      <c r="U30" s="86"/>
      <c r="V30" s="89" t="s">
        <v>280</v>
      </c>
      <c r="W30" s="88">
        <v>43567.17434027778</v>
      </c>
      <c r="X30" s="89" t="s">
        <v>315</v>
      </c>
      <c r="Y30" s="86"/>
      <c r="Z30" s="86"/>
      <c r="AA30" s="92" t="s">
        <v>363</v>
      </c>
      <c r="AB30" s="86"/>
      <c r="AC30" s="86" t="b">
        <v>0</v>
      </c>
      <c r="AD30" s="86">
        <v>0</v>
      </c>
      <c r="AE30" s="92" t="s">
        <v>384</v>
      </c>
      <c r="AF30" s="86" t="b">
        <v>0</v>
      </c>
      <c r="AG30" s="86" t="s">
        <v>385</v>
      </c>
      <c r="AH30" s="86"/>
      <c r="AI30" s="92" t="s">
        <v>384</v>
      </c>
      <c r="AJ30" s="86" t="b">
        <v>0</v>
      </c>
      <c r="AK30" s="86">
        <v>9</v>
      </c>
      <c r="AL30" s="92" t="s">
        <v>377</v>
      </c>
      <c r="AM30" s="86" t="s">
        <v>386</v>
      </c>
      <c r="AN30" s="86" t="b">
        <v>0</v>
      </c>
      <c r="AO30" s="92" t="s">
        <v>377</v>
      </c>
      <c r="AP30" s="86" t="s">
        <v>176</v>
      </c>
      <c r="AQ30" s="86">
        <v>0</v>
      </c>
      <c r="AR30" s="86">
        <v>0</v>
      </c>
      <c r="AS30" s="86"/>
      <c r="AT30" s="86"/>
      <c r="AU30" s="86"/>
      <c r="AV30" s="86"/>
      <c r="AW30" s="86"/>
      <c r="AX30" s="86"/>
      <c r="AY30" s="86"/>
      <c r="AZ30" s="86"/>
      <c r="BA30">
        <v>1</v>
      </c>
      <c r="BB30" s="85" t="str">
        <f>REPLACE(INDEX(GroupVertices[Group],MATCH(Edges24[[#This Row],[Vertex 1]],GroupVertices[Vertex],0)),1,1,"")</f>
        <v>1</v>
      </c>
      <c r="BC30" s="85" t="str">
        <f>REPLACE(INDEX(GroupVertices[Group],MATCH(Edges24[[#This Row],[Vertex 2]],GroupVertices[Vertex],0)),1,1,"")</f>
        <v>1</v>
      </c>
      <c r="BD30" s="51">
        <v>0</v>
      </c>
      <c r="BE30" s="52">
        <v>0</v>
      </c>
      <c r="BF30" s="51">
        <v>1</v>
      </c>
      <c r="BG30" s="52">
        <v>4.166666666666667</v>
      </c>
      <c r="BH30" s="51">
        <v>0</v>
      </c>
      <c r="BI30" s="52">
        <v>0</v>
      </c>
      <c r="BJ30" s="51">
        <v>23</v>
      </c>
      <c r="BK30" s="52">
        <v>95.83333333333333</v>
      </c>
      <c r="BL30" s="51">
        <v>24</v>
      </c>
    </row>
    <row r="31" spans="1:64" ht="15">
      <c r="A31" s="84" t="s">
        <v>225</v>
      </c>
      <c r="B31" s="84" t="s">
        <v>228</v>
      </c>
      <c r="C31" s="53"/>
      <c r="D31" s="54"/>
      <c r="E31" s="65"/>
      <c r="F31" s="55"/>
      <c r="G31" s="53"/>
      <c r="H31" s="57"/>
      <c r="I31" s="56"/>
      <c r="J31" s="56"/>
      <c r="K31" s="36" t="s">
        <v>65</v>
      </c>
      <c r="L31" s="83">
        <v>33</v>
      </c>
      <c r="M31" s="83"/>
      <c r="N31" s="63"/>
      <c r="O31" s="86" t="s">
        <v>235</v>
      </c>
      <c r="P31" s="88">
        <v>43565.29991898148</v>
      </c>
      <c r="Q31" s="86" t="s">
        <v>236</v>
      </c>
      <c r="R31" s="86"/>
      <c r="S31" s="86"/>
      <c r="T31" s="86" t="s">
        <v>254</v>
      </c>
      <c r="U31" s="86"/>
      <c r="V31" s="89" t="s">
        <v>281</v>
      </c>
      <c r="W31" s="88">
        <v>43565.29991898148</v>
      </c>
      <c r="X31" s="89" t="s">
        <v>316</v>
      </c>
      <c r="Y31" s="86"/>
      <c r="Z31" s="86"/>
      <c r="AA31" s="92" t="s">
        <v>364</v>
      </c>
      <c r="AB31" s="86"/>
      <c r="AC31" s="86" t="b">
        <v>0</v>
      </c>
      <c r="AD31" s="86">
        <v>0</v>
      </c>
      <c r="AE31" s="92" t="s">
        <v>384</v>
      </c>
      <c r="AF31" s="86" t="b">
        <v>0</v>
      </c>
      <c r="AG31" s="86" t="s">
        <v>385</v>
      </c>
      <c r="AH31" s="86"/>
      <c r="AI31" s="92" t="s">
        <v>384</v>
      </c>
      <c r="AJ31" s="86" t="b">
        <v>0</v>
      </c>
      <c r="AK31" s="86">
        <v>5</v>
      </c>
      <c r="AL31" s="92" t="s">
        <v>373</v>
      </c>
      <c r="AM31" s="86" t="s">
        <v>386</v>
      </c>
      <c r="AN31" s="86" t="b">
        <v>0</v>
      </c>
      <c r="AO31" s="92" t="s">
        <v>373</v>
      </c>
      <c r="AP31" s="86" t="s">
        <v>176</v>
      </c>
      <c r="AQ31" s="86">
        <v>0</v>
      </c>
      <c r="AR31" s="86">
        <v>0</v>
      </c>
      <c r="AS31" s="86"/>
      <c r="AT31" s="86"/>
      <c r="AU31" s="86"/>
      <c r="AV31" s="86"/>
      <c r="AW31" s="86"/>
      <c r="AX31" s="86"/>
      <c r="AY31" s="86"/>
      <c r="AZ31" s="86"/>
      <c r="BA31">
        <v>7</v>
      </c>
      <c r="BB31" s="85" t="str">
        <f>REPLACE(INDEX(GroupVertices[Group],MATCH(Edges24[[#This Row],[Vertex 1]],GroupVertices[Vertex],0)),1,1,"")</f>
        <v>1</v>
      </c>
      <c r="BC31" s="85" t="str">
        <f>REPLACE(INDEX(GroupVertices[Group],MATCH(Edges24[[#This Row],[Vertex 2]],GroupVertices[Vertex],0)),1,1,"")</f>
        <v>1</v>
      </c>
      <c r="BD31" s="51">
        <v>0</v>
      </c>
      <c r="BE31" s="52">
        <v>0</v>
      </c>
      <c r="BF31" s="51">
        <v>4</v>
      </c>
      <c r="BG31" s="52">
        <v>19.047619047619047</v>
      </c>
      <c r="BH31" s="51">
        <v>0</v>
      </c>
      <c r="BI31" s="52">
        <v>0</v>
      </c>
      <c r="BJ31" s="51">
        <v>17</v>
      </c>
      <c r="BK31" s="52">
        <v>80.95238095238095</v>
      </c>
      <c r="BL31" s="51">
        <v>21</v>
      </c>
    </row>
    <row r="32" spans="1:64" ht="15">
      <c r="A32" s="84" t="s">
        <v>225</v>
      </c>
      <c r="B32" s="84" t="s">
        <v>228</v>
      </c>
      <c r="C32" s="53"/>
      <c r="D32" s="54"/>
      <c r="E32" s="65"/>
      <c r="F32" s="55"/>
      <c r="G32" s="53"/>
      <c r="H32" s="57"/>
      <c r="I32" s="56"/>
      <c r="J32" s="56"/>
      <c r="K32" s="36" t="s">
        <v>65</v>
      </c>
      <c r="L32" s="83">
        <v>34</v>
      </c>
      <c r="M32" s="83"/>
      <c r="N32" s="63"/>
      <c r="O32" s="86" t="s">
        <v>235</v>
      </c>
      <c r="P32" s="88">
        <v>43565.67290509259</v>
      </c>
      <c r="Q32" s="86" t="s">
        <v>237</v>
      </c>
      <c r="R32" s="86"/>
      <c r="S32" s="86"/>
      <c r="T32" s="86"/>
      <c r="U32" s="86"/>
      <c r="V32" s="89" t="s">
        <v>281</v>
      </c>
      <c r="W32" s="88">
        <v>43565.67290509259</v>
      </c>
      <c r="X32" s="89" t="s">
        <v>317</v>
      </c>
      <c r="Y32" s="86"/>
      <c r="Z32" s="86"/>
      <c r="AA32" s="92" t="s">
        <v>365</v>
      </c>
      <c r="AB32" s="86"/>
      <c r="AC32" s="86" t="b">
        <v>0</v>
      </c>
      <c r="AD32" s="86">
        <v>0</v>
      </c>
      <c r="AE32" s="92" t="s">
        <v>384</v>
      </c>
      <c r="AF32" s="86" t="b">
        <v>0</v>
      </c>
      <c r="AG32" s="86" t="s">
        <v>385</v>
      </c>
      <c r="AH32" s="86"/>
      <c r="AI32" s="92" t="s">
        <v>384</v>
      </c>
      <c r="AJ32" s="86" t="b">
        <v>0</v>
      </c>
      <c r="AK32" s="86">
        <v>8</v>
      </c>
      <c r="AL32" s="92" t="s">
        <v>374</v>
      </c>
      <c r="AM32" s="86" t="s">
        <v>386</v>
      </c>
      <c r="AN32" s="86" t="b">
        <v>0</v>
      </c>
      <c r="AO32" s="92" t="s">
        <v>374</v>
      </c>
      <c r="AP32" s="86" t="s">
        <v>176</v>
      </c>
      <c r="AQ32" s="86">
        <v>0</v>
      </c>
      <c r="AR32" s="86">
        <v>0</v>
      </c>
      <c r="AS32" s="86"/>
      <c r="AT32" s="86"/>
      <c r="AU32" s="86"/>
      <c r="AV32" s="86"/>
      <c r="AW32" s="86"/>
      <c r="AX32" s="86"/>
      <c r="AY32" s="86"/>
      <c r="AZ32" s="86"/>
      <c r="BA32">
        <v>7</v>
      </c>
      <c r="BB32" s="85" t="str">
        <f>REPLACE(INDEX(GroupVertices[Group],MATCH(Edges24[[#This Row],[Vertex 1]],GroupVertices[Vertex],0)),1,1,"")</f>
        <v>1</v>
      </c>
      <c r="BC32" s="85" t="str">
        <f>REPLACE(INDEX(GroupVertices[Group],MATCH(Edges24[[#This Row],[Vertex 2]],GroupVertices[Vertex],0)),1,1,"")</f>
        <v>1</v>
      </c>
      <c r="BD32" s="51">
        <v>1</v>
      </c>
      <c r="BE32" s="52">
        <v>4.3478260869565215</v>
      </c>
      <c r="BF32" s="51">
        <v>2</v>
      </c>
      <c r="BG32" s="52">
        <v>8.695652173913043</v>
      </c>
      <c r="BH32" s="51">
        <v>0</v>
      </c>
      <c r="BI32" s="52">
        <v>0</v>
      </c>
      <c r="BJ32" s="51">
        <v>20</v>
      </c>
      <c r="BK32" s="52">
        <v>86.95652173913044</v>
      </c>
      <c r="BL32" s="51">
        <v>23</v>
      </c>
    </row>
    <row r="33" spans="1:64" ht="15">
      <c r="A33" s="84" t="s">
        <v>225</v>
      </c>
      <c r="B33" s="84" t="s">
        <v>228</v>
      </c>
      <c r="C33" s="53"/>
      <c r="D33" s="54"/>
      <c r="E33" s="65"/>
      <c r="F33" s="55"/>
      <c r="G33" s="53"/>
      <c r="H33" s="57"/>
      <c r="I33" s="56"/>
      <c r="J33" s="56"/>
      <c r="K33" s="36" t="s">
        <v>65</v>
      </c>
      <c r="L33" s="83">
        <v>35</v>
      </c>
      <c r="M33" s="83"/>
      <c r="N33" s="63"/>
      <c r="O33" s="86" t="s">
        <v>235</v>
      </c>
      <c r="P33" s="88">
        <v>43565.67306712963</v>
      </c>
      <c r="Q33" s="86" t="s">
        <v>238</v>
      </c>
      <c r="R33" s="86"/>
      <c r="S33" s="86"/>
      <c r="T33" s="86" t="s">
        <v>255</v>
      </c>
      <c r="U33" s="86"/>
      <c r="V33" s="89" t="s">
        <v>281</v>
      </c>
      <c r="W33" s="88">
        <v>43565.67306712963</v>
      </c>
      <c r="X33" s="89" t="s">
        <v>318</v>
      </c>
      <c r="Y33" s="86"/>
      <c r="Z33" s="86"/>
      <c r="AA33" s="92" t="s">
        <v>366</v>
      </c>
      <c r="AB33" s="86"/>
      <c r="AC33" s="86" t="b">
        <v>0</v>
      </c>
      <c r="AD33" s="86">
        <v>0</v>
      </c>
      <c r="AE33" s="92" t="s">
        <v>384</v>
      </c>
      <c r="AF33" s="86" t="b">
        <v>0</v>
      </c>
      <c r="AG33" s="86" t="s">
        <v>385</v>
      </c>
      <c r="AH33" s="86"/>
      <c r="AI33" s="92" t="s">
        <v>384</v>
      </c>
      <c r="AJ33" s="86" t="b">
        <v>0</v>
      </c>
      <c r="AK33" s="86">
        <v>4</v>
      </c>
      <c r="AL33" s="92" t="s">
        <v>375</v>
      </c>
      <c r="AM33" s="86" t="s">
        <v>386</v>
      </c>
      <c r="AN33" s="86" t="b">
        <v>0</v>
      </c>
      <c r="AO33" s="92" t="s">
        <v>375</v>
      </c>
      <c r="AP33" s="86" t="s">
        <v>176</v>
      </c>
      <c r="AQ33" s="86">
        <v>0</v>
      </c>
      <c r="AR33" s="86">
        <v>0</v>
      </c>
      <c r="AS33" s="86"/>
      <c r="AT33" s="86"/>
      <c r="AU33" s="86"/>
      <c r="AV33" s="86"/>
      <c r="AW33" s="86"/>
      <c r="AX33" s="86"/>
      <c r="AY33" s="86"/>
      <c r="AZ33" s="86"/>
      <c r="BA33">
        <v>7</v>
      </c>
      <c r="BB33" s="85" t="str">
        <f>REPLACE(INDEX(GroupVertices[Group],MATCH(Edges24[[#This Row],[Vertex 1]],GroupVertices[Vertex],0)),1,1,"")</f>
        <v>1</v>
      </c>
      <c r="BC33" s="85" t="str">
        <f>REPLACE(INDEX(GroupVertices[Group],MATCH(Edges24[[#This Row],[Vertex 2]],GroupVertices[Vertex],0)),1,1,"")</f>
        <v>1</v>
      </c>
      <c r="BD33" s="51">
        <v>0</v>
      </c>
      <c r="BE33" s="52">
        <v>0</v>
      </c>
      <c r="BF33" s="51">
        <v>0</v>
      </c>
      <c r="BG33" s="52">
        <v>0</v>
      </c>
      <c r="BH33" s="51">
        <v>0</v>
      </c>
      <c r="BI33" s="52">
        <v>0</v>
      </c>
      <c r="BJ33" s="51">
        <v>22</v>
      </c>
      <c r="BK33" s="52">
        <v>100</v>
      </c>
      <c r="BL33" s="51">
        <v>22</v>
      </c>
    </row>
    <row r="34" spans="1:64" ht="15">
      <c r="A34" s="84" t="s">
        <v>225</v>
      </c>
      <c r="B34" s="84" t="s">
        <v>228</v>
      </c>
      <c r="C34" s="53"/>
      <c r="D34" s="54"/>
      <c r="E34" s="65"/>
      <c r="F34" s="55"/>
      <c r="G34" s="53"/>
      <c r="H34" s="57"/>
      <c r="I34" s="56"/>
      <c r="J34" s="56"/>
      <c r="K34" s="36" t="s">
        <v>65</v>
      </c>
      <c r="L34" s="83">
        <v>36</v>
      </c>
      <c r="M34" s="83"/>
      <c r="N34" s="63"/>
      <c r="O34" s="86" t="s">
        <v>235</v>
      </c>
      <c r="P34" s="88">
        <v>43566.61471064815</v>
      </c>
      <c r="Q34" s="86" t="s">
        <v>239</v>
      </c>
      <c r="R34" s="86"/>
      <c r="S34" s="86"/>
      <c r="T34" s="86"/>
      <c r="U34" s="86"/>
      <c r="V34" s="89" t="s">
        <v>281</v>
      </c>
      <c r="W34" s="88">
        <v>43566.61471064815</v>
      </c>
      <c r="X34" s="89" t="s">
        <v>319</v>
      </c>
      <c r="Y34" s="86"/>
      <c r="Z34" s="86"/>
      <c r="AA34" s="92" t="s">
        <v>367</v>
      </c>
      <c r="AB34" s="86"/>
      <c r="AC34" s="86" t="b">
        <v>0</v>
      </c>
      <c r="AD34" s="86">
        <v>0</v>
      </c>
      <c r="AE34" s="92" t="s">
        <v>384</v>
      </c>
      <c r="AF34" s="86" t="b">
        <v>0</v>
      </c>
      <c r="AG34" s="86" t="s">
        <v>385</v>
      </c>
      <c r="AH34" s="86"/>
      <c r="AI34" s="92" t="s">
        <v>384</v>
      </c>
      <c r="AJ34" s="86" t="b">
        <v>0</v>
      </c>
      <c r="AK34" s="86">
        <v>9</v>
      </c>
      <c r="AL34" s="92" t="s">
        <v>377</v>
      </c>
      <c r="AM34" s="86" t="s">
        <v>386</v>
      </c>
      <c r="AN34" s="86" t="b">
        <v>0</v>
      </c>
      <c r="AO34" s="92" t="s">
        <v>377</v>
      </c>
      <c r="AP34" s="86" t="s">
        <v>176</v>
      </c>
      <c r="AQ34" s="86">
        <v>0</v>
      </c>
      <c r="AR34" s="86">
        <v>0</v>
      </c>
      <c r="AS34" s="86"/>
      <c r="AT34" s="86"/>
      <c r="AU34" s="86"/>
      <c r="AV34" s="86"/>
      <c r="AW34" s="86"/>
      <c r="AX34" s="86"/>
      <c r="AY34" s="86"/>
      <c r="AZ34" s="86"/>
      <c r="BA34">
        <v>7</v>
      </c>
      <c r="BB34" s="85" t="str">
        <f>REPLACE(INDEX(GroupVertices[Group],MATCH(Edges24[[#This Row],[Vertex 1]],GroupVertices[Vertex],0)),1,1,"")</f>
        <v>1</v>
      </c>
      <c r="BC34" s="85" t="str">
        <f>REPLACE(INDEX(GroupVertices[Group],MATCH(Edges24[[#This Row],[Vertex 2]],GroupVertices[Vertex],0)),1,1,"")</f>
        <v>1</v>
      </c>
      <c r="BD34" s="51">
        <v>0</v>
      </c>
      <c r="BE34" s="52">
        <v>0</v>
      </c>
      <c r="BF34" s="51">
        <v>1</v>
      </c>
      <c r="BG34" s="52">
        <v>4.166666666666667</v>
      </c>
      <c r="BH34" s="51">
        <v>0</v>
      </c>
      <c r="BI34" s="52">
        <v>0</v>
      </c>
      <c r="BJ34" s="51">
        <v>23</v>
      </c>
      <c r="BK34" s="52">
        <v>95.83333333333333</v>
      </c>
      <c r="BL34" s="51">
        <v>24</v>
      </c>
    </row>
    <row r="35" spans="1:64" ht="15">
      <c r="A35" s="84" t="s">
        <v>225</v>
      </c>
      <c r="B35" s="84" t="s">
        <v>228</v>
      </c>
      <c r="C35" s="53"/>
      <c r="D35" s="54"/>
      <c r="E35" s="65"/>
      <c r="F35" s="55"/>
      <c r="G35" s="53"/>
      <c r="H35" s="57"/>
      <c r="I35" s="56"/>
      <c r="J35" s="56"/>
      <c r="K35" s="36" t="s">
        <v>65</v>
      </c>
      <c r="L35" s="83">
        <v>37</v>
      </c>
      <c r="M35" s="83"/>
      <c r="N35" s="63"/>
      <c r="O35" s="86" t="s">
        <v>235</v>
      </c>
      <c r="P35" s="88">
        <v>43566.61516203704</v>
      </c>
      <c r="Q35" s="86" t="s">
        <v>240</v>
      </c>
      <c r="R35" s="86"/>
      <c r="S35" s="86"/>
      <c r="T35" s="86"/>
      <c r="U35" s="86"/>
      <c r="V35" s="89" t="s">
        <v>281</v>
      </c>
      <c r="W35" s="88">
        <v>43566.61516203704</v>
      </c>
      <c r="X35" s="89" t="s">
        <v>320</v>
      </c>
      <c r="Y35" s="86"/>
      <c r="Z35" s="86"/>
      <c r="AA35" s="92" t="s">
        <v>368</v>
      </c>
      <c r="AB35" s="86"/>
      <c r="AC35" s="86" t="b">
        <v>0</v>
      </c>
      <c r="AD35" s="86">
        <v>0</v>
      </c>
      <c r="AE35" s="92" t="s">
        <v>384</v>
      </c>
      <c r="AF35" s="86" t="b">
        <v>0</v>
      </c>
      <c r="AG35" s="86" t="s">
        <v>385</v>
      </c>
      <c r="AH35" s="86"/>
      <c r="AI35" s="92" t="s">
        <v>384</v>
      </c>
      <c r="AJ35" s="86" t="b">
        <v>0</v>
      </c>
      <c r="AK35" s="86">
        <v>4</v>
      </c>
      <c r="AL35" s="92" t="s">
        <v>376</v>
      </c>
      <c r="AM35" s="86" t="s">
        <v>386</v>
      </c>
      <c r="AN35" s="86" t="b">
        <v>0</v>
      </c>
      <c r="AO35" s="92" t="s">
        <v>376</v>
      </c>
      <c r="AP35" s="86" t="s">
        <v>176</v>
      </c>
      <c r="AQ35" s="86">
        <v>0</v>
      </c>
      <c r="AR35" s="86">
        <v>0</v>
      </c>
      <c r="AS35" s="86"/>
      <c r="AT35" s="86"/>
      <c r="AU35" s="86"/>
      <c r="AV35" s="86"/>
      <c r="AW35" s="86"/>
      <c r="AX35" s="86"/>
      <c r="AY35" s="86"/>
      <c r="AZ35" s="86"/>
      <c r="BA35">
        <v>7</v>
      </c>
      <c r="BB35" s="85" t="str">
        <f>REPLACE(INDEX(GroupVertices[Group],MATCH(Edges24[[#This Row],[Vertex 1]],GroupVertices[Vertex],0)),1,1,"")</f>
        <v>1</v>
      </c>
      <c r="BC35" s="85" t="str">
        <f>REPLACE(INDEX(GroupVertices[Group],MATCH(Edges24[[#This Row],[Vertex 2]],GroupVertices[Vertex],0)),1,1,"")</f>
        <v>1</v>
      </c>
      <c r="BD35" s="51">
        <v>0</v>
      </c>
      <c r="BE35" s="52">
        <v>0</v>
      </c>
      <c r="BF35" s="51">
        <v>2</v>
      </c>
      <c r="BG35" s="52">
        <v>8.695652173913043</v>
      </c>
      <c r="BH35" s="51">
        <v>0</v>
      </c>
      <c r="BI35" s="52">
        <v>0</v>
      </c>
      <c r="BJ35" s="51">
        <v>21</v>
      </c>
      <c r="BK35" s="52">
        <v>91.30434782608695</v>
      </c>
      <c r="BL35" s="51">
        <v>23</v>
      </c>
    </row>
    <row r="36" spans="1:64" ht="15">
      <c r="A36" s="84" t="s">
        <v>225</v>
      </c>
      <c r="B36" s="84" t="s">
        <v>228</v>
      </c>
      <c r="C36" s="53"/>
      <c r="D36" s="54"/>
      <c r="E36" s="65"/>
      <c r="F36" s="55"/>
      <c r="G36" s="53"/>
      <c r="H36" s="57"/>
      <c r="I36" s="56"/>
      <c r="J36" s="56"/>
      <c r="K36" s="36" t="s">
        <v>65</v>
      </c>
      <c r="L36" s="83">
        <v>38</v>
      </c>
      <c r="M36" s="83"/>
      <c r="N36" s="63"/>
      <c r="O36" s="86" t="s">
        <v>235</v>
      </c>
      <c r="P36" s="88">
        <v>43566.694340277776</v>
      </c>
      <c r="Q36" s="86" t="s">
        <v>241</v>
      </c>
      <c r="R36" s="86"/>
      <c r="S36" s="86"/>
      <c r="T36" s="86" t="s">
        <v>255</v>
      </c>
      <c r="U36" s="86"/>
      <c r="V36" s="89" t="s">
        <v>281</v>
      </c>
      <c r="W36" s="88">
        <v>43566.694340277776</v>
      </c>
      <c r="X36" s="89" t="s">
        <v>321</v>
      </c>
      <c r="Y36" s="86"/>
      <c r="Z36" s="86"/>
      <c r="AA36" s="92" t="s">
        <v>369</v>
      </c>
      <c r="AB36" s="86"/>
      <c r="AC36" s="86" t="b">
        <v>0</v>
      </c>
      <c r="AD36" s="86">
        <v>0</v>
      </c>
      <c r="AE36" s="92" t="s">
        <v>384</v>
      </c>
      <c r="AF36" s="86" t="b">
        <v>0</v>
      </c>
      <c r="AG36" s="86" t="s">
        <v>385</v>
      </c>
      <c r="AH36" s="86"/>
      <c r="AI36" s="92" t="s">
        <v>384</v>
      </c>
      <c r="AJ36" s="86" t="b">
        <v>0</v>
      </c>
      <c r="AK36" s="86">
        <v>3</v>
      </c>
      <c r="AL36" s="92" t="s">
        <v>378</v>
      </c>
      <c r="AM36" s="86" t="s">
        <v>386</v>
      </c>
      <c r="AN36" s="86" t="b">
        <v>0</v>
      </c>
      <c r="AO36" s="92" t="s">
        <v>378</v>
      </c>
      <c r="AP36" s="86" t="s">
        <v>176</v>
      </c>
      <c r="AQ36" s="86">
        <v>0</v>
      </c>
      <c r="AR36" s="86">
        <v>0</v>
      </c>
      <c r="AS36" s="86"/>
      <c r="AT36" s="86"/>
      <c r="AU36" s="86"/>
      <c r="AV36" s="86"/>
      <c r="AW36" s="86"/>
      <c r="AX36" s="86"/>
      <c r="AY36" s="86"/>
      <c r="AZ36" s="86"/>
      <c r="BA36">
        <v>7</v>
      </c>
      <c r="BB36" s="85" t="str">
        <f>REPLACE(INDEX(GroupVertices[Group],MATCH(Edges24[[#This Row],[Vertex 1]],GroupVertices[Vertex],0)),1,1,"")</f>
        <v>1</v>
      </c>
      <c r="BC36" s="85" t="str">
        <f>REPLACE(INDEX(GroupVertices[Group],MATCH(Edges24[[#This Row],[Vertex 2]],GroupVertices[Vertex],0)),1,1,"")</f>
        <v>1</v>
      </c>
      <c r="BD36" s="51">
        <v>0</v>
      </c>
      <c r="BE36" s="52">
        <v>0</v>
      </c>
      <c r="BF36" s="51">
        <v>0</v>
      </c>
      <c r="BG36" s="52">
        <v>0</v>
      </c>
      <c r="BH36" s="51">
        <v>0</v>
      </c>
      <c r="BI36" s="52">
        <v>0</v>
      </c>
      <c r="BJ36" s="51">
        <v>22</v>
      </c>
      <c r="BK36" s="52">
        <v>100</v>
      </c>
      <c r="BL36" s="51">
        <v>22</v>
      </c>
    </row>
    <row r="37" spans="1:64" ht="15">
      <c r="A37" s="84" t="s">
        <v>225</v>
      </c>
      <c r="B37" s="84" t="s">
        <v>228</v>
      </c>
      <c r="C37" s="53"/>
      <c r="D37" s="54"/>
      <c r="E37" s="65"/>
      <c r="F37" s="55"/>
      <c r="G37" s="53"/>
      <c r="H37" s="57"/>
      <c r="I37" s="56"/>
      <c r="J37" s="56"/>
      <c r="K37" s="36" t="s">
        <v>65</v>
      </c>
      <c r="L37" s="83">
        <v>39</v>
      </c>
      <c r="M37" s="83"/>
      <c r="N37" s="63"/>
      <c r="O37" s="86" t="s">
        <v>235</v>
      </c>
      <c r="P37" s="88">
        <v>43567.18827546296</v>
      </c>
      <c r="Q37" s="86" t="s">
        <v>242</v>
      </c>
      <c r="R37" s="86"/>
      <c r="S37" s="86"/>
      <c r="T37" s="86" t="s">
        <v>255</v>
      </c>
      <c r="U37" s="86"/>
      <c r="V37" s="89" t="s">
        <v>281</v>
      </c>
      <c r="W37" s="88">
        <v>43567.18827546296</v>
      </c>
      <c r="X37" s="89" t="s">
        <v>322</v>
      </c>
      <c r="Y37" s="86"/>
      <c r="Z37" s="86"/>
      <c r="AA37" s="92" t="s">
        <v>370</v>
      </c>
      <c r="AB37" s="86"/>
      <c r="AC37" s="86" t="b">
        <v>0</v>
      </c>
      <c r="AD37" s="86">
        <v>0</v>
      </c>
      <c r="AE37" s="92" t="s">
        <v>384</v>
      </c>
      <c r="AF37" s="86" t="b">
        <v>0</v>
      </c>
      <c r="AG37" s="86" t="s">
        <v>385</v>
      </c>
      <c r="AH37" s="86"/>
      <c r="AI37" s="92" t="s">
        <v>384</v>
      </c>
      <c r="AJ37" s="86" t="b">
        <v>0</v>
      </c>
      <c r="AK37" s="86">
        <v>4</v>
      </c>
      <c r="AL37" s="92" t="s">
        <v>379</v>
      </c>
      <c r="AM37" s="86" t="s">
        <v>386</v>
      </c>
      <c r="AN37" s="86" t="b">
        <v>0</v>
      </c>
      <c r="AO37" s="92" t="s">
        <v>379</v>
      </c>
      <c r="AP37" s="86" t="s">
        <v>176</v>
      </c>
      <c r="AQ37" s="86">
        <v>0</v>
      </c>
      <c r="AR37" s="86">
        <v>0</v>
      </c>
      <c r="AS37" s="86"/>
      <c r="AT37" s="86"/>
      <c r="AU37" s="86"/>
      <c r="AV37" s="86"/>
      <c r="AW37" s="86"/>
      <c r="AX37" s="86"/>
      <c r="AY37" s="86"/>
      <c r="AZ37" s="86"/>
      <c r="BA37">
        <v>7</v>
      </c>
      <c r="BB37" s="85" t="str">
        <f>REPLACE(INDEX(GroupVertices[Group],MATCH(Edges24[[#This Row],[Vertex 1]],GroupVertices[Vertex],0)),1,1,"")</f>
        <v>1</v>
      </c>
      <c r="BC37" s="85" t="str">
        <f>REPLACE(INDEX(GroupVertices[Group],MATCH(Edges24[[#This Row],[Vertex 2]],GroupVertices[Vertex],0)),1,1,"")</f>
        <v>1</v>
      </c>
      <c r="BD37" s="51">
        <v>0</v>
      </c>
      <c r="BE37" s="52">
        <v>0</v>
      </c>
      <c r="BF37" s="51">
        <v>0</v>
      </c>
      <c r="BG37" s="52">
        <v>0</v>
      </c>
      <c r="BH37" s="51">
        <v>0</v>
      </c>
      <c r="BI37" s="52">
        <v>0</v>
      </c>
      <c r="BJ37" s="51">
        <v>23</v>
      </c>
      <c r="BK37" s="52">
        <v>100</v>
      </c>
      <c r="BL37" s="51">
        <v>23</v>
      </c>
    </row>
    <row r="38" spans="1:64" ht="15">
      <c r="A38" s="84" t="s">
        <v>226</v>
      </c>
      <c r="B38" s="84" t="s">
        <v>228</v>
      </c>
      <c r="C38" s="53"/>
      <c r="D38" s="54"/>
      <c r="E38" s="65"/>
      <c r="F38" s="55"/>
      <c r="G38" s="53"/>
      <c r="H38" s="57"/>
      <c r="I38" s="56"/>
      <c r="J38" s="56"/>
      <c r="K38" s="36" t="s">
        <v>65</v>
      </c>
      <c r="L38" s="83">
        <v>40</v>
      </c>
      <c r="M38" s="83"/>
      <c r="N38" s="63"/>
      <c r="O38" s="86" t="s">
        <v>235</v>
      </c>
      <c r="P38" s="88">
        <v>43567.22204861111</v>
      </c>
      <c r="Q38" s="86" t="s">
        <v>239</v>
      </c>
      <c r="R38" s="86"/>
      <c r="S38" s="86"/>
      <c r="T38" s="86"/>
      <c r="U38" s="86"/>
      <c r="V38" s="89" t="s">
        <v>282</v>
      </c>
      <c r="W38" s="88">
        <v>43567.22204861111</v>
      </c>
      <c r="X38" s="89" t="s">
        <v>323</v>
      </c>
      <c r="Y38" s="86"/>
      <c r="Z38" s="86"/>
      <c r="AA38" s="92" t="s">
        <v>371</v>
      </c>
      <c r="AB38" s="86"/>
      <c r="AC38" s="86" t="b">
        <v>0</v>
      </c>
      <c r="AD38" s="86">
        <v>0</v>
      </c>
      <c r="AE38" s="92" t="s">
        <v>384</v>
      </c>
      <c r="AF38" s="86" t="b">
        <v>0</v>
      </c>
      <c r="AG38" s="86" t="s">
        <v>385</v>
      </c>
      <c r="AH38" s="86"/>
      <c r="AI38" s="92" t="s">
        <v>384</v>
      </c>
      <c r="AJ38" s="86" t="b">
        <v>0</v>
      </c>
      <c r="AK38" s="86">
        <v>9</v>
      </c>
      <c r="AL38" s="92" t="s">
        <v>377</v>
      </c>
      <c r="AM38" s="86" t="s">
        <v>386</v>
      </c>
      <c r="AN38" s="86" t="b">
        <v>0</v>
      </c>
      <c r="AO38" s="92" t="s">
        <v>377</v>
      </c>
      <c r="AP38" s="86" t="s">
        <v>176</v>
      </c>
      <c r="AQ38" s="86">
        <v>0</v>
      </c>
      <c r="AR38" s="86">
        <v>0</v>
      </c>
      <c r="AS38" s="86"/>
      <c r="AT38" s="86"/>
      <c r="AU38" s="86"/>
      <c r="AV38" s="86"/>
      <c r="AW38" s="86"/>
      <c r="AX38" s="86"/>
      <c r="AY38" s="86"/>
      <c r="AZ38" s="86"/>
      <c r="BA38">
        <v>1</v>
      </c>
      <c r="BB38" s="85" t="str">
        <f>REPLACE(INDEX(GroupVertices[Group],MATCH(Edges24[[#This Row],[Vertex 1]],GroupVertices[Vertex],0)),1,1,"")</f>
        <v>1</v>
      </c>
      <c r="BC38" s="85" t="str">
        <f>REPLACE(INDEX(GroupVertices[Group],MATCH(Edges24[[#This Row],[Vertex 2]],GroupVertices[Vertex],0)),1,1,"")</f>
        <v>1</v>
      </c>
      <c r="BD38" s="51">
        <v>0</v>
      </c>
      <c r="BE38" s="52">
        <v>0</v>
      </c>
      <c r="BF38" s="51">
        <v>1</v>
      </c>
      <c r="BG38" s="52">
        <v>4.166666666666667</v>
      </c>
      <c r="BH38" s="51">
        <v>0</v>
      </c>
      <c r="BI38" s="52">
        <v>0</v>
      </c>
      <c r="BJ38" s="51">
        <v>23</v>
      </c>
      <c r="BK38" s="52">
        <v>95.83333333333333</v>
      </c>
      <c r="BL38" s="51">
        <v>24</v>
      </c>
    </row>
    <row r="39" spans="1:64" ht="15">
      <c r="A39" s="84" t="s">
        <v>227</v>
      </c>
      <c r="B39" s="84" t="s">
        <v>228</v>
      </c>
      <c r="C39" s="53"/>
      <c r="D39" s="54"/>
      <c r="E39" s="65"/>
      <c r="F39" s="55"/>
      <c r="G39" s="53"/>
      <c r="H39" s="57"/>
      <c r="I39" s="56"/>
      <c r="J39" s="56"/>
      <c r="K39" s="36" t="s">
        <v>65</v>
      </c>
      <c r="L39" s="83">
        <v>41</v>
      </c>
      <c r="M39" s="83"/>
      <c r="N39" s="63"/>
      <c r="O39" s="86" t="s">
        <v>235</v>
      </c>
      <c r="P39" s="88">
        <v>43567.38303240741</v>
      </c>
      <c r="Q39" s="86" t="s">
        <v>239</v>
      </c>
      <c r="R39" s="86"/>
      <c r="S39" s="86"/>
      <c r="T39" s="86"/>
      <c r="U39" s="86"/>
      <c r="V39" s="89" t="s">
        <v>283</v>
      </c>
      <c r="W39" s="88">
        <v>43567.38303240741</v>
      </c>
      <c r="X39" s="89" t="s">
        <v>324</v>
      </c>
      <c r="Y39" s="86"/>
      <c r="Z39" s="86"/>
      <c r="AA39" s="92" t="s">
        <v>372</v>
      </c>
      <c r="AB39" s="86"/>
      <c r="AC39" s="86" t="b">
        <v>0</v>
      </c>
      <c r="AD39" s="86">
        <v>0</v>
      </c>
      <c r="AE39" s="92" t="s">
        <v>384</v>
      </c>
      <c r="AF39" s="86" t="b">
        <v>0</v>
      </c>
      <c r="AG39" s="86" t="s">
        <v>385</v>
      </c>
      <c r="AH39" s="86"/>
      <c r="AI39" s="92" t="s">
        <v>384</v>
      </c>
      <c r="AJ39" s="86" t="b">
        <v>0</v>
      </c>
      <c r="AK39" s="86">
        <v>11</v>
      </c>
      <c r="AL39" s="92" t="s">
        <v>377</v>
      </c>
      <c r="AM39" s="86" t="s">
        <v>386</v>
      </c>
      <c r="AN39" s="86" t="b">
        <v>0</v>
      </c>
      <c r="AO39" s="92" t="s">
        <v>377</v>
      </c>
      <c r="AP39" s="86" t="s">
        <v>176</v>
      </c>
      <c r="AQ39" s="86">
        <v>0</v>
      </c>
      <c r="AR39" s="86">
        <v>0</v>
      </c>
      <c r="AS39" s="86"/>
      <c r="AT39" s="86"/>
      <c r="AU39" s="86"/>
      <c r="AV39" s="86"/>
      <c r="AW39" s="86"/>
      <c r="AX39" s="86"/>
      <c r="AY39" s="86"/>
      <c r="AZ39" s="86"/>
      <c r="BA39">
        <v>1</v>
      </c>
      <c r="BB39" s="85" t="str">
        <f>REPLACE(INDEX(GroupVertices[Group],MATCH(Edges24[[#This Row],[Vertex 1]],GroupVertices[Vertex],0)),1,1,"")</f>
        <v>1</v>
      </c>
      <c r="BC39" s="85" t="str">
        <f>REPLACE(INDEX(GroupVertices[Group],MATCH(Edges24[[#This Row],[Vertex 2]],GroupVertices[Vertex],0)),1,1,"")</f>
        <v>1</v>
      </c>
      <c r="BD39" s="51">
        <v>0</v>
      </c>
      <c r="BE39" s="52">
        <v>0</v>
      </c>
      <c r="BF39" s="51">
        <v>1</v>
      </c>
      <c r="BG39" s="52">
        <v>4.166666666666667</v>
      </c>
      <c r="BH39" s="51">
        <v>0</v>
      </c>
      <c r="BI39" s="52">
        <v>0</v>
      </c>
      <c r="BJ39" s="51">
        <v>23</v>
      </c>
      <c r="BK39" s="52">
        <v>95.83333333333333</v>
      </c>
      <c r="BL39" s="51">
        <v>24</v>
      </c>
    </row>
    <row r="40" spans="1:64" ht="15">
      <c r="A40" s="84" t="s">
        <v>228</v>
      </c>
      <c r="B40" s="84" t="s">
        <v>228</v>
      </c>
      <c r="C40" s="53"/>
      <c r="D40" s="54"/>
      <c r="E40" s="65"/>
      <c r="F40" s="55"/>
      <c r="G40" s="53"/>
      <c r="H40" s="57"/>
      <c r="I40" s="56"/>
      <c r="J40" s="56"/>
      <c r="K40" s="36" t="s">
        <v>65</v>
      </c>
      <c r="L40" s="83">
        <v>42</v>
      </c>
      <c r="M40" s="83"/>
      <c r="N40" s="63"/>
      <c r="O40" s="86" t="s">
        <v>176</v>
      </c>
      <c r="P40" s="88">
        <v>43565.21685185185</v>
      </c>
      <c r="Q40" s="86" t="s">
        <v>244</v>
      </c>
      <c r="R40" s="86"/>
      <c r="S40" s="86"/>
      <c r="T40" s="86" t="s">
        <v>257</v>
      </c>
      <c r="U40" s="89" t="s">
        <v>261</v>
      </c>
      <c r="V40" s="89" t="s">
        <v>261</v>
      </c>
      <c r="W40" s="88">
        <v>43565.21685185185</v>
      </c>
      <c r="X40" s="89" t="s">
        <v>325</v>
      </c>
      <c r="Y40" s="86"/>
      <c r="Z40" s="86"/>
      <c r="AA40" s="92" t="s">
        <v>373</v>
      </c>
      <c r="AB40" s="86"/>
      <c r="AC40" s="86" t="b">
        <v>0</v>
      </c>
      <c r="AD40" s="86">
        <v>10</v>
      </c>
      <c r="AE40" s="92" t="s">
        <v>384</v>
      </c>
      <c r="AF40" s="86" t="b">
        <v>0</v>
      </c>
      <c r="AG40" s="86" t="s">
        <v>385</v>
      </c>
      <c r="AH40" s="86"/>
      <c r="AI40" s="92" t="s">
        <v>384</v>
      </c>
      <c r="AJ40" s="86" t="b">
        <v>0</v>
      </c>
      <c r="AK40" s="86">
        <v>1</v>
      </c>
      <c r="AL40" s="92" t="s">
        <v>384</v>
      </c>
      <c r="AM40" s="86" t="s">
        <v>386</v>
      </c>
      <c r="AN40" s="86" t="b">
        <v>0</v>
      </c>
      <c r="AO40" s="92" t="s">
        <v>373</v>
      </c>
      <c r="AP40" s="86" t="s">
        <v>176</v>
      </c>
      <c r="AQ40" s="86">
        <v>0</v>
      </c>
      <c r="AR40" s="86">
        <v>0</v>
      </c>
      <c r="AS40" s="86" t="s">
        <v>390</v>
      </c>
      <c r="AT40" s="86" t="s">
        <v>392</v>
      </c>
      <c r="AU40" s="86" t="s">
        <v>393</v>
      </c>
      <c r="AV40" s="86" t="s">
        <v>394</v>
      </c>
      <c r="AW40" s="86" t="s">
        <v>396</v>
      </c>
      <c r="AX40" s="86" t="s">
        <v>398</v>
      </c>
      <c r="AY40" s="86" t="s">
        <v>400</v>
      </c>
      <c r="AZ40" s="89" t="s">
        <v>401</v>
      </c>
      <c r="BA40">
        <v>7</v>
      </c>
      <c r="BB40" s="85" t="str">
        <f>REPLACE(INDEX(GroupVertices[Group],MATCH(Edges24[[#This Row],[Vertex 1]],GroupVertices[Vertex],0)),1,1,"")</f>
        <v>1</v>
      </c>
      <c r="BC40" s="85" t="str">
        <f>REPLACE(INDEX(GroupVertices[Group],MATCH(Edges24[[#This Row],[Vertex 2]],GroupVertices[Vertex],0)),1,1,"")</f>
        <v>1</v>
      </c>
      <c r="BD40" s="51">
        <v>1</v>
      </c>
      <c r="BE40" s="52">
        <v>2.5</v>
      </c>
      <c r="BF40" s="51">
        <v>4</v>
      </c>
      <c r="BG40" s="52">
        <v>10</v>
      </c>
      <c r="BH40" s="51">
        <v>0</v>
      </c>
      <c r="BI40" s="52">
        <v>0</v>
      </c>
      <c r="BJ40" s="51">
        <v>35</v>
      </c>
      <c r="BK40" s="52">
        <v>87.5</v>
      </c>
      <c r="BL40" s="51">
        <v>40</v>
      </c>
    </row>
    <row r="41" spans="1:64" ht="15">
      <c r="A41" s="84" t="s">
        <v>228</v>
      </c>
      <c r="B41" s="84" t="s">
        <v>228</v>
      </c>
      <c r="C41" s="53"/>
      <c r="D41" s="54"/>
      <c r="E41" s="65"/>
      <c r="F41" s="55"/>
      <c r="G41" s="53"/>
      <c r="H41" s="57"/>
      <c r="I41" s="56"/>
      <c r="J41" s="56"/>
      <c r="K41" s="36" t="s">
        <v>65</v>
      </c>
      <c r="L41" s="83">
        <v>43</v>
      </c>
      <c r="M41" s="83"/>
      <c r="N41" s="63"/>
      <c r="O41" s="86" t="s">
        <v>176</v>
      </c>
      <c r="P41" s="88">
        <v>43565.492893518516</v>
      </c>
      <c r="Q41" s="86" t="s">
        <v>245</v>
      </c>
      <c r="R41" s="86"/>
      <c r="S41" s="86"/>
      <c r="T41" s="86" t="s">
        <v>255</v>
      </c>
      <c r="U41" s="89" t="s">
        <v>262</v>
      </c>
      <c r="V41" s="89" t="s">
        <v>262</v>
      </c>
      <c r="W41" s="88">
        <v>43565.492893518516</v>
      </c>
      <c r="X41" s="89" t="s">
        <v>326</v>
      </c>
      <c r="Y41" s="86"/>
      <c r="Z41" s="86"/>
      <c r="AA41" s="92" t="s">
        <v>374</v>
      </c>
      <c r="AB41" s="86"/>
      <c r="AC41" s="86" t="b">
        <v>0</v>
      </c>
      <c r="AD41" s="86">
        <v>62</v>
      </c>
      <c r="AE41" s="92" t="s">
        <v>384</v>
      </c>
      <c r="AF41" s="86" t="b">
        <v>0</v>
      </c>
      <c r="AG41" s="86" t="s">
        <v>385</v>
      </c>
      <c r="AH41" s="86"/>
      <c r="AI41" s="92" t="s">
        <v>384</v>
      </c>
      <c r="AJ41" s="86" t="b">
        <v>0</v>
      </c>
      <c r="AK41" s="86">
        <v>8</v>
      </c>
      <c r="AL41" s="92" t="s">
        <v>384</v>
      </c>
      <c r="AM41" s="86" t="s">
        <v>386</v>
      </c>
      <c r="AN41" s="86" t="b">
        <v>0</v>
      </c>
      <c r="AO41" s="92" t="s">
        <v>374</v>
      </c>
      <c r="AP41" s="86" t="s">
        <v>176</v>
      </c>
      <c r="AQ41" s="86">
        <v>0</v>
      </c>
      <c r="AR41" s="86">
        <v>0</v>
      </c>
      <c r="AS41" s="86" t="s">
        <v>390</v>
      </c>
      <c r="AT41" s="86" t="s">
        <v>392</v>
      </c>
      <c r="AU41" s="86" t="s">
        <v>393</v>
      </c>
      <c r="AV41" s="86" t="s">
        <v>394</v>
      </c>
      <c r="AW41" s="86" t="s">
        <v>396</v>
      </c>
      <c r="AX41" s="86" t="s">
        <v>398</v>
      </c>
      <c r="AY41" s="86" t="s">
        <v>400</v>
      </c>
      <c r="AZ41" s="89" t="s">
        <v>401</v>
      </c>
      <c r="BA41">
        <v>7</v>
      </c>
      <c r="BB41" s="85" t="str">
        <f>REPLACE(INDEX(GroupVertices[Group],MATCH(Edges24[[#This Row],[Vertex 1]],GroupVertices[Vertex],0)),1,1,"")</f>
        <v>1</v>
      </c>
      <c r="BC41" s="85" t="str">
        <f>REPLACE(INDEX(GroupVertices[Group],MATCH(Edges24[[#This Row],[Vertex 2]],GroupVertices[Vertex],0)),1,1,"")</f>
        <v>1</v>
      </c>
      <c r="BD41" s="51">
        <v>2</v>
      </c>
      <c r="BE41" s="52">
        <v>4.878048780487805</v>
      </c>
      <c r="BF41" s="51">
        <v>2</v>
      </c>
      <c r="BG41" s="52">
        <v>4.878048780487805</v>
      </c>
      <c r="BH41" s="51">
        <v>0</v>
      </c>
      <c r="BI41" s="52">
        <v>0</v>
      </c>
      <c r="BJ41" s="51">
        <v>37</v>
      </c>
      <c r="BK41" s="52">
        <v>90.2439024390244</v>
      </c>
      <c r="BL41" s="51">
        <v>41</v>
      </c>
    </row>
    <row r="42" spans="1:64" ht="15">
      <c r="A42" s="84" t="s">
        <v>228</v>
      </c>
      <c r="B42" s="84" t="s">
        <v>228</v>
      </c>
      <c r="C42" s="53"/>
      <c r="D42" s="54"/>
      <c r="E42" s="65"/>
      <c r="F42" s="55"/>
      <c r="G42" s="53"/>
      <c r="H42" s="57"/>
      <c r="I42" s="56"/>
      <c r="J42" s="56"/>
      <c r="K42" s="36" t="s">
        <v>65</v>
      </c>
      <c r="L42" s="83">
        <v>44</v>
      </c>
      <c r="M42" s="83"/>
      <c r="N42" s="63"/>
      <c r="O42" s="86" t="s">
        <v>176</v>
      </c>
      <c r="P42" s="88">
        <v>43565.63086805555</v>
      </c>
      <c r="Q42" s="86" t="s">
        <v>246</v>
      </c>
      <c r="R42" s="86"/>
      <c r="S42" s="86"/>
      <c r="T42" s="86" t="s">
        <v>255</v>
      </c>
      <c r="U42" s="89" t="s">
        <v>263</v>
      </c>
      <c r="V42" s="89" t="s">
        <v>263</v>
      </c>
      <c r="W42" s="88">
        <v>43565.63086805555</v>
      </c>
      <c r="X42" s="89" t="s">
        <v>327</v>
      </c>
      <c r="Y42" s="86"/>
      <c r="Z42" s="86"/>
      <c r="AA42" s="92" t="s">
        <v>375</v>
      </c>
      <c r="AB42" s="86"/>
      <c r="AC42" s="86" t="b">
        <v>0</v>
      </c>
      <c r="AD42" s="86">
        <v>19</v>
      </c>
      <c r="AE42" s="92" t="s">
        <v>384</v>
      </c>
      <c r="AF42" s="86" t="b">
        <v>0</v>
      </c>
      <c r="AG42" s="86" t="s">
        <v>385</v>
      </c>
      <c r="AH42" s="86"/>
      <c r="AI42" s="92" t="s">
        <v>384</v>
      </c>
      <c r="AJ42" s="86" t="b">
        <v>0</v>
      </c>
      <c r="AK42" s="86">
        <v>4</v>
      </c>
      <c r="AL42" s="92" t="s">
        <v>384</v>
      </c>
      <c r="AM42" s="86" t="s">
        <v>386</v>
      </c>
      <c r="AN42" s="86" t="b">
        <v>0</v>
      </c>
      <c r="AO42" s="92" t="s">
        <v>375</v>
      </c>
      <c r="AP42" s="86" t="s">
        <v>176</v>
      </c>
      <c r="AQ42" s="86">
        <v>0</v>
      </c>
      <c r="AR42" s="86">
        <v>0</v>
      </c>
      <c r="AS42" s="86"/>
      <c r="AT42" s="86"/>
      <c r="AU42" s="86"/>
      <c r="AV42" s="86"/>
      <c r="AW42" s="86"/>
      <c r="AX42" s="86"/>
      <c r="AY42" s="86"/>
      <c r="AZ42" s="86"/>
      <c r="BA42">
        <v>7</v>
      </c>
      <c r="BB42" s="85" t="str">
        <f>REPLACE(INDEX(GroupVertices[Group],MATCH(Edges24[[#This Row],[Vertex 1]],GroupVertices[Vertex],0)),1,1,"")</f>
        <v>1</v>
      </c>
      <c r="BC42" s="85" t="str">
        <f>REPLACE(INDEX(GroupVertices[Group],MATCH(Edges24[[#This Row],[Vertex 2]],GroupVertices[Vertex],0)),1,1,"")</f>
        <v>1</v>
      </c>
      <c r="BD42" s="51">
        <v>1</v>
      </c>
      <c r="BE42" s="52">
        <v>2.5</v>
      </c>
      <c r="BF42" s="51">
        <v>0</v>
      </c>
      <c r="BG42" s="52">
        <v>0</v>
      </c>
      <c r="BH42" s="51">
        <v>0</v>
      </c>
      <c r="BI42" s="52">
        <v>0</v>
      </c>
      <c r="BJ42" s="51">
        <v>39</v>
      </c>
      <c r="BK42" s="52">
        <v>97.5</v>
      </c>
      <c r="BL42" s="51">
        <v>40</v>
      </c>
    </row>
    <row r="43" spans="1:64" ht="15">
      <c r="A43" s="84" t="s">
        <v>228</v>
      </c>
      <c r="B43" s="84" t="s">
        <v>228</v>
      </c>
      <c r="C43" s="53"/>
      <c r="D43" s="54"/>
      <c r="E43" s="65"/>
      <c r="F43" s="55"/>
      <c r="G43" s="53"/>
      <c r="H43" s="57"/>
      <c r="I43" s="56"/>
      <c r="J43" s="56"/>
      <c r="K43" s="36" t="s">
        <v>65</v>
      </c>
      <c r="L43" s="83">
        <v>45</v>
      </c>
      <c r="M43" s="83"/>
      <c r="N43" s="63"/>
      <c r="O43" s="86" t="s">
        <v>176</v>
      </c>
      <c r="P43" s="88">
        <v>43566.429189814815</v>
      </c>
      <c r="Q43" s="86" t="s">
        <v>247</v>
      </c>
      <c r="R43" s="86"/>
      <c r="S43" s="86"/>
      <c r="T43" s="86" t="s">
        <v>255</v>
      </c>
      <c r="U43" s="89" t="s">
        <v>264</v>
      </c>
      <c r="V43" s="89" t="s">
        <v>264</v>
      </c>
      <c r="W43" s="88">
        <v>43566.429189814815</v>
      </c>
      <c r="X43" s="89" t="s">
        <v>328</v>
      </c>
      <c r="Y43" s="86"/>
      <c r="Z43" s="86"/>
      <c r="AA43" s="92" t="s">
        <v>376</v>
      </c>
      <c r="AB43" s="86"/>
      <c r="AC43" s="86" t="b">
        <v>0</v>
      </c>
      <c r="AD43" s="86">
        <v>33</v>
      </c>
      <c r="AE43" s="92" t="s">
        <v>384</v>
      </c>
      <c r="AF43" s="86" t="b">
        <v>0</v>
      </c>
      <c r="AG43" s="86" t="s">
        <v>385</v>
      </c>
      <c r="AH43" s="86"/>
      <c r="AI43" s="92" t="s">
        <v>384</v>
      </c>
      <c r="AJ43" s="86" t="b">
        <v>0</v>
      </c>
      <c r="AK43" s="86">
        <v>4</v>
      </c>
      <c r="AL43" s="92" t="s">
        <v>384</v>
      </c>
      <c r="AM43" s="86" t="s">
        <v>386</v>
      </c>
      <c r="AN43" s="86" t="b">
        <v>0</v>
      </c>
      <c r="AO43" s="92" t="s">
        <v>376</v>
      </c>
      <c r="AP43" s="86" t="s">
        <v>176</v>
      </c>
      <c r="AQ43" s="86">
        <v>0</v>
      </c>
      <c r="AR43" s="86">
        <v>0</v>
      </c>
      <c r="AS43" s="86" t="s">
        <v>391</v>
      </c>
      <c r="AT43" s="86" t="s">
        <v>392</v>
      </c>
      <c r="AU43" s="86" t="s">
        <v>393</v>
      </c>
      <c r="AV43" s="86" t="s">
        <v>395</v>
      </c>
      <c r="AW43" s="86" t="s">
        <v>397</v>
      </c>
      <c r="AX43" s="86" t="s">
        <v>399</v>
      </c>
      <c r="AY43" s="86" t="s">
        <v>400</v>
      </c>
      <c r="AZ43" s="89" t="s">
        <v>402</v>
      </c>
      <c r="BA43">
        <v>7</v>
      </c>
      <c r="BB43" s="85" t="str">
        <f>REPLACE(INDEX(GroupVertices[Group],MATCH(Edges24[[#This Row],[Vertex 1]],GroupVertices[Vertex],0)),1,1,"")</f>
        <v>1</v>
      </c>
      <c r="BC43" s="85" t="str">
        <f>REPLACE(INDEX(GroupVertices[Group],MATCH(Edges24[[#This Row],[Vertex 2]],GroupVertices[Vertex],0)),1,1,"")</f>
        <v>1</v>
      </c>
      <c r="BD43" s="51">
        <v>0</v>
      </c>
      <c r="BE43" s="52">
        <v>0</v>
      </c>
      <c r="BF43" s="51">
        <v>2</v>
      </c>
      <c r="BG43" s="52">
        <v>4.651162790697675</v>
      </c>
      <c r="BH43" s="51">
        <v>0</v>
      </c>
      <c r="BI43" s="52">
        <v>0</v>
      </c>
      <c r="BJ43" s="51">
        <v>41</v>
      </c>
      <c r="BK43" s="52">
        <v>95.34883720930233</v>
      </c>
      <c r="BL43" s="51">
        <v>43</v>
      </c>
    </row>
    <row r="44" spans="1:64" ht="15">
      <c r="A44" s="84" t="s">
        <v>228</v>
      </c>
      <c r="B44" s="84" t="s">
        <v>228</v>
      </c>
      <c r="C44" s="53"/>
      <c r="D44" s="54"/>
      <c r="E44" s="65"/>
      <c r="F44" s="55"/>
      <c r="G44" s="53"/>
      <c r="H44" s="57"/>
      <c r="I44" s="56"/>
      <c r="J44" s="56"/>
      <c r="K44" s="36" t="s">
        <v>65</v>
      </c>
      <c r="L44" s="83">
        <v>46</v>
      </c>
      <c r="M44" s="83"/>
      <c r="N44" s="63"/>
      <c r="O44" s="86" t="s">
        <v>176</v>
      </c>
      <c r="P44" s="88">
        <v>43566.57703703704</v>
      </c>
      <c r="Q44" s="86" t="s">
        <v>248</v>
      </c>
      <c r="R44" s="86"/>
      <c r="S44" s="86"/>
      <c r="T44" s="86" t="s">
        <v>258</v>
      </c>
      <c r="U44" s="89" t="s">
        <v>265</v>
      </c>
      <c r="V44" s="89" t="s">
        <v>265</v>
      </c>
      <c r="W44" s="88">
        <v>43566.57703703704</v>
      </c>
      <c r="X44" s="89" t="s">
        <v>329</v>
      </c>
      <c r="Y44" s="86"/>
      <c r="Z44" s="86"/>
      <c r="AA44" s="92" t="s">
        <v>377</v>
      </c>
      <c r="AB44" s="86"/>
      <c r="AC44" s="86" t="b">
        <v>0</v>
      </c>
      <c r="AD44" s="86">
        <v>70</v>
      </c>
      <c r="AE44" s="92" t="s">
        <v>384</v>
      </c>
      <c r="AF44" s="86" t="b">
        <v>0</v>
      </c>
      <c r="AG44" s="86" t="s">
        <v>385</v>
      </c>
      <c r="AH44" s="86"/>
      <c r="AI44" s="92" t="s">
        <v>384</v>
      </c>
      <c r="AJ44" s="86" t="b">
        <v>0</v>
      </c>
      <c r="AK44" s="86">
        <v>9</v>
      </c>
      <c r="AL44" s="92" t="s">
        <v>384</v>
      </c>
      <c r="AM44" s="86" t="s">
        <v>386</v>
      </c>
      <c r="AN44" s="86" t="b">
        <v>0</v>
      </c>
      <c r="AO44" s="92" t="s">
        <v>377</v>
      </c>
      <c r="AP44" s="86" t="s">
        <v>176</v>
      </c>
      <c r="AQ44" s="86">
        <v>0</v>
      </c>
      <c r="AR44" s="86">
        <v>0</v>
      </c>
      <c r="AS44" s="86" t="s">
        <v>391</v>
      </c>
      <c r="AT44" s="86" t="s">
        <v>392</v>
      </c>
      <c r="AU44" s="86" t="s">
        <v>393</v>
      </c>
      <c r="AV44" s="86" t="s">
        <v>395</v>
      </c>
      <c r="AW44" s="86" t="s">
        <v>397</v>
      </c>
      <c r="AX44" s="86" t="s">
        <v>399</v>
      </c>
      <c r="AY44" s="86" t="s">
        <v>400</v>
      </c>
      <c r="AZ44" s="89" t="s">
        <v>402</v>
      </c>
      <c r="BA44">
        <v>7</v>
      </c>
      <c r="BB44" s="85" t="str">
        <f>REPLACE(INDEX(GroupVertices[Group],MATCH(Edges24[[#This Row],[Vertex 1]],GroupVertices[Vertex],0)),1,1,"")</f>
        <v>1</v>
      </c>
      <c r="BC44" s="85" t="str">
        <f>REPLACE(INDEX(GroupVertices[Group],MATCH(Edges24[[#This Row],[Vertex 2]],GroupVertices[Vertex],0)),1,1,"")</f>
        <v>1</v>
      </c>
      <c r="BD44" s="51">
        <v>1</v>
      </c>
      <c r="BE44" s="52">
        <v>2.380952380952381</v>
      </c>
      <c r="BF44" s="51">
        <v>2</v>
      </c>
      <c r="BG44" s="52">
        <v>4.761904761904762</v>
      </c>
      <c r="BH44" s="51">
        <v>0</v>
      </c>
      <c r="BI44" s="52">
        <v>0</v>
      </c>
      <c r="BJ44" s="51">
        <v>39</v>
      </c>
      <c r="BK44" s="52">
        <v>92.85714285714286</v>
      </c>
      <c r="BL44" s="51">
        <v>42</v>
      </c>
    </row>
    <row r="45" spans="1:64" ht="15">
      <c r="A45" s="84" t="s">
        <v>228</v>
      </c>
      <c r="B45" s="84" t="s">
        <v>228</v>
      </c>
      <c r="C45" s="53"/>
      <c r="D45" s="54"/>
      <c r="E45" s="65"/>
      <c r="F45" s="55"/>
      <c r="G45" s="53"/>
      <c r="H45" s="57"/>
      <c r="I45" s="56"/>
      <c r="J45" s="56"/>
      <c r="K45" s="36" t="s">
        <v>65</v>
      </c>
      <c r="L45" s="83">
        <v>47</v>
      </c>
      <c r="M45" s="83"/>
      <c r="N45" s="63"/>
      <c r="O45" s="86" t="s">
        <v>176</v>
      </c>
      <c r="P45" s="88">
        <v>43566.64818287037</v>
      </c>
      <c r="Q45" s="86" t="s">
        <v>249</v>
      </c>
      <c r="R45" s="86"/>
      <c r="S45" s="86"/>
      <c r="T45" s="86" t="s">
        <v>259</v>
      </c>
      <c r="U45" s="89" t="s">
        <v>266</v>
      </c>
      <c r="V45" s="89" t="s">
        <v>266</v>
      </c>
      <c r="W45" s="88">
        <v>43566.64818287037</v>
      </c>
      <c r="X45" s="89" t="s">
        <v>330</v>
      </c>
      <c r="Y45" s="86"/>
      <c r="Z45" s="86"/>
      <c r="AA45" s="92" t="s">
        <v>378</v>
      </c>
      <c r="AB45" s="86"/>
      <c r="AC45" s="86" t="b">
        <v>0</v>
      </c>
      <c r="AD45" s="86">
        <v>18</v>
      </c>
      <c r="AE45" s="92" t="s">
        <v>384</v>
      </c>
      <c r="AF45" s="86" t="b">
        <v>0</v>
      </c>
      <c r="AG45" s="86" t="s">
        <v>385</v>
      </c>
      <c r="AH45" s="86"/>
      <c r="AI45" s="92" t="s">
        <v>384</v>
      </c>
      <c r="AJ45" s="86" t="b">
        <v>0</v>
      </c>
      <c r="AK45" s="86">
        <v>3</v>
      </c>
      <c r="AL45" s="92" t="s">
        <v>384</v>
      </c>
      <c r="AM45" s="86" t="s">
        <v>386</v>
      </c>
      <c r="AN45" s="86" t="b">
        <v>0</v>
      </c>
      <c r="AO45" s="92" t="s">
        <v>378</v>
      </c>
      <c r="AP45" s="86" t="s">
        <v>176</v>
      </c>
      <c r="AQ45" s="86">
        <v>0</v>
      </c>
      <c r="AR45" s="86">
        <v>0</v>
      </c>
      <c r="AS45" s="86" t="s">
        <v>391</v>
      </c>
      <c r="AT45" s="86" t="s">
        <v>392</v>
      </c>
      <c r="AU45" s="86" t="s">
        <v>393</v>
      </c>
      <c r="AV45" s="86" t="s">
        <v>395</v>
      </c>
      <c r="AW45" s="86" t="s">
        <v>397</v>
      </c>
      <c r="AX45" s="86" t="s">
        <v>399</v>
      </c>
      <c r="AY45" s="86" t="s">
        <v>400</v>
      </c>
      <c r="AZ45" s="89" t="s">
        <v>402</v>
      </c>
      <c r="BA45">
        <v>7</v>
      </c>
      <c r="BB45" s="85" t="str">
        <f>REPLACE(INDEX(GroupVertices[Group],MATCH(Edges24[[#This Row],[Vertex 1]],GroupVertices[Vertex],0)),1,1,"")</f>
        <v>1</v>
      </c>
      <c r="BC45" s="85" t="str">
        <f>REPLACE(INDEX(GroupVertices[Group],MATCH(Edges24[[#This Row],[Vertex 2]],GroupVertices[Vertex],0)),1,1,"")</f>
        <v>1</v>
      </c>
      <c r="BD45" s="51">
        <v>0</v>
      </c>
      <c r="BE45" s="52">
        <v>0</v>
      </c>
      <c r="BF45" s="51">
        <v>0</v>
      </c>
      <c r="BG45" s="52">
        <v>0</v>
      </c>
      <c r="BH45" s="51">
        <v>0</v>
      </c>
      <c r="BI45" s="52">
        <v>0</v>
      </c>
      <c r="BJ45" s="51">
        <v>38</v>
      </c>
      <c r="BK45" s="52">
        <v>100</v>
      </c>
      <c r="BL45" s="51">
        <v>38</v>
      </c>
    </row>
    <row r="46" spans="1:64" ht="15">
      <c r="A46" s="84" t="s">
        <v>228</v>
      </c>
      <c r="B46" s="84" t="s">
        <v>228</v>
      </c>
      <c r="C46" s="53"/>
      <c r="D46" s="54"/>
      <c r="E46" s="65"/>
      <c r="F46" s="55"/>
      <c r="G46" s="53"/>
      <c r="H46" s="57"/>
      <c r="I46" s="56"/>
      <c r="J46" s="56"/>
      <c r="K46" s="36" t="s">
        <v>65</v>
      </c>
      <c r="L46" s="83">
        <v>48</v>
      </c>
      <c r="M46" s="83"/>
      <c r="N46" s="63"/>
      <c r="O46" s="86" t="s">
        <v>176</v>
      </c>
      <c r="P46" s="88">
        <v>43566.712534722225</v>
      </c>
      <c r="Q46" s="86" t="s">
        <v>250</v>
      </c>
      <c r="R46" s="86"/>
      <c r="S46" s="86"/>
      <c r="T46" s="86" t="s">
        <v>255</v>
      </c>
      <c r="U46" s="89" t="s">
        <v>267</v>
      </c>
      <c r="V46" s="89" t="s">
        <v>267</v>
      </c>
      <c r="W46" s="88">
        <v>43566.712534722225</v>
      </c>
      <c r="X46" s="89" t="s">
        <v>331</v>
      </c>
      <c r="Y46" s="86"/>
      <c r="Z46" s="86"/>
      <c r="AA46" s="92" t="s">
        <v>379</v>
      </c>
      <c r="AB46" s="86"/>
      <c r="AC46" s="86" t="b">
        <v>0</v>
      </c>
      <c r="AD46" s="86">
        <v>24</v>
      </c>
      <c r="AE46" s="92" t="s">
        <v>384</v>
      </c>
      <c r="AF46" s="86" t="b">
        <v>0</v>
      </c>
      <c r="AG46" s="86" t="s">
        <v>385</v>
      </c>
      <c r="AH46" s="86"/>
      <c r="AI46" s="92" t="s">
        <v>384</v>
      </c>
      <c r="AJ46" s="86" t="b">
        <v>0</v>
      </c>
      <c r="AK46" s="86">
        <v>4</v>
      </c>
      <c r="AL46" s="92" t="s">
        <v>384</v>
      </c>
      <c r="AM46" s="86" t="s">
        <v>386</v>
      </c>
      <c r="AN46" s="86" t="b">
        <v>0</v>
      </c>
      <c r="AO46" s="92" t="s">
        <v>379</v>
      </c>
      <c r="AP46" s="86" t="s">
        <v>176</v>
      </c>
      <c r="AQ46" s="86">
        <v>0</v>
      </c>
      <c r="AR46" s="86">
        <v>0</v>
      </c>
      <c r="AS46" s="86" t="s">
        <v>391</v>
      </c>
      <c r="AT46" s="86" t="s">
        <v>392</v>
      </c>
      <c r="AU46" s="86" t="s">
        <v>393</v>
      </c>
      <c r="AV46" s="86" t="s">
        <v>395</v>
      </c>
      <c r="AW46" s="86" t="s">
        <v>397</v>
      </c>
      <c r="AX46" s="86" t="s">
        <v>399</v>
      </c>
      <c r="AY46" s="86" t="s">
        <v>400</v>
      </c>
      <c r="AZ46" s="89" t="s">
        <v>402</v>
      </c>
      <c r="BA46">
        <v>7</v>
      </c>
      <c r="BB46" s="85" t="str">
        <f>REPLACE(INDEX(GroupVertices[Group],MATCH(Edges24[[#This Row],[Vertex 1]],GroupVertices[Vertex],0)),1,1,"")</f>
        <v>1</v>
      </c>
      <c r="BC46" s="85" t="str">
        <f>REPLACE(INDEX(GroupVertices[Group],MATCH(Edges24[[#This Row],[Vertex 2]],GroupVertices[Vertex],0)),1,1,"")</f>
        <v>1</v>
      </c>
      <c r="BD46" s="51">
        <v>0</v>
      </c>
      <c r="BE46" s="52">
        <v>0</v>
      </c>
      <c r="BF46" s="51">
        <v>1</v>
      </c>
      <c r="BG46" s="52">
        <v>2.4390243902439024</v>
      </c>
      <c r="BH46" s="51">
        <v>0</v>
      </c>
      <c r="BI46" s="52">
        <v>0</v>
      </c>
      <c r="BJ46" s="51">
        <v>40</v>
      </c>
      <c r="BK46" s="52">
        <v>97.5609756097561</v>
      </c>
      <c r="BL46" s="51">
        <v>41</v>
      </c>
    </row>
    <row r="47" spans="1:64" ht="15">
      <c r="A47" s="84" t="s">
        <v>229</v>
      </c>
      <c r="B47" s="84" t="s">
        <v>228</v>
      </c>
      <c r="C47" s="53"/>
      <c r="D47" s="54"/>
      <c r="E47" s="65"/>
      <c r="F47" s="55"/>
      <c r="G47" s="53"/>
      <c r="H47" s="57"/>
      <c r="I47" s="56"/>
      <c r="J47" s="56"/>
      <c r="K47" s="36" t="s">
        <v>65</v>
      </c>
      <c r="L47" s="83">
        <v>49</v>
      </c>
      <c r="M47" s="83"/>
      <c r="N47" s="63"/>
      <c r="O47" s="86" t="s">
        <v>235</v>
      </c>
      <c r="P47" s="88">
        <v>43567.55998842593</v>
      </c>
      <c r="Q47" s="86" t="s">
        <v>239</v>
      </c>
      <c r="R47" s="86"/>
      <c r="S47" s="86"/>
      <c r="T47" s="86"/>
      <c r="U47" s="86"/>
      <c r="V47" s="89" t="s">
        <v>284</v>
      </c>
      <c r="W47" s="88">
        <v>43567.55998842593</v>
      </c>
      <c r="X47" s="89" t="s">
        <v>332</v>
      </c>
      <c r="Y47" s="86"/>
      <c r="Z47" s="86"/>
      <c r="AA47" s="92" t="s">
        <v>380</v>
      </c>
      <c r="AB47" s="86"/>
      <c r="AC47" s="86" t="b">
        <v>0</v>
      </c>
      <c r="AD47" s="86">
        <v>0</v>
      </c>
      <c r="AE47" s="92" t="s">
        <v>384</v>
      </c>
      <c r="AF47" s="86" t="b">
        <v>0</v>
      </c>
      <c r="AG47" s="86" t="s">
        <v>385</v>
      </c>
      <c r="AH47" s="86"/>
      <c r="AI47" s="92" t="s">
        <v>384</v>
      </c>
      <c r="AJ47" s="86" t="b">
        <v>0</v>
      </c>
      <c r="AK47" s="86">
        <v>11</v>
      </c>
      <c r="AL47" s="92" t="s">
        <v>377</v>
      </c>
      <c r="AM47" s="86" t="s">
        <v>386</v>
      </c>
      <c r="AN47" s="86" t="b">
        <v>0</v>
      </c>
      <c r="AO47" s="92" t="s">
        <v>377</v>
      </c>
      <c r="AP47" s="86" t="s">
        <v>176</v>
      </c>
      <c r="AQ47" s="86">
        <v>0</v>
      </c>
      <c r="AR47" s="86">
        <v>0</v>
      </c>
      <c r="AS47" s="86"/>
      <c r="AT47" s="86"/>
      <c r="AU47" s="86"/>
      <c r="AV47" s="86"/>
      <c r="AW47" s="86"/>
      <c r="AX47" s="86"/>
      <c r="AY47" s="86"/>
      <c r="AZ47" s="86"/>
      <c r="BA47">
        <v>1</v>
      </c>
      <c r="BB47" s="85" t="str">
        <f>REPLACE(INDEX(GroupVertices[Group],MATCH(Edges24[[#This Row],[Vertex 1]],GroupVertices[Vertex],0)),1,1,"")</f>
        <v>1</v>
      </c>
      <c r="BC47" s="85" t="str">
        <f>REPLACE(INDEX(GroupVertices[Group],MATCH(Edges24[[#This Row],[Vertex 2]],GroupVertices[Vertex],0)),1,1,"")</f>
        <v>1</v>
      </c>
      <c r="BD47" s="51">
        <v>0</v>
      </c>
      <c r="BE47" s="52">
        <v>0</v>
      </c>
      <c r="BF47" s="51">
        <v>1</v>
      </c>
      <c r="BG47" s="52">
        <v>4.166666666666667</v>
      </c>
      <c r="BH47" s="51">
        <v>0</v>
      </c>
      <c r="BI47" s="52">
        <v>0</v>
      </c>
      <c r="BJ47" s="51">
        <v>23</v>
      </c>
      <c r="BK47" s="52">
        <v>95.83333333333333</v>
      </c>
      <c r="BL47" s="51">
        <v>24</v>
      </c>
    </row>
    <row r="48" spans="1:64" ht="15">
      <c r="A48" s="84" t="s">
        <v>230</v>
      </c>
      <c r="B48" s="84" t="s">
        <v>233</v>
      </c>
      <c r="C48" s="53"/>
      <c r="D48" s="54"/>
      <c r="E48" s="65"/>
      <c r="F48" s="55"/>
      <c r="G48" s="53"/>
      <c r="H48" s="57"/>
      <c r="I48" s="56"/>
      <c r="J48" s="56"/>
      <c r="K48" s="36" t="s">
        <v>65</v>
      </c>
      <c r="L48" s="83">
        <v>50</v>
      </c>
      <c r="M48" s="83"/>
      <c r="N48" s="63"/>
      <c r="O48" s="86" t="s">
        <v>235</v>
      </c>
      <c r="P48" s="88">
        <v>43567.69179398148</v>
      </c>
      <c r="Q48" s="86" t="s">
        <v>243</v>
      </c>
      <c r="R48" s="86"/>
      <c r="S48" s="86"/>
      <c r="T48" s="86" t="s">
        <v>256</v>
      </c>
      <c r="U48" s="86"/>
      <c r="V48" s="89" t="s">
        <v>285</v>
      </c>
      <c r="W48" s="88">
        <v>43567.69179398148</v>
      </c>
      <c r="X48" s="89" t="s">
        <v>333</v>
      </c>
      <c r="Y48" s="86"/>
      <c r="Z48" s="86"/>
      <c r="AA48" s="92" t="s">
        <v>381</v>
      </c>
      <c r="AB48" s="86"/>
      <c r="AC48" s="86" t="b">
        <v>0</v>
      </c>
      <c r="AD48" s="86">
        <v>0</v>
      </c>
      <c r="AE48" s="92" t="s">
        <v>384</v>
      </c>
      <c r="AF48" s="86" t="b">
        <v>1</v>
      </c>
      <c r="AG48" s="86" t="s">
        <v>385</v>
      </c>
      <c r="AH48" s="86"/>
      <c r="AI48" s="92" t="s">
        <v>379</v>
      </c>
      <c r="AJ48" s="86" t="b">
        <v>0</v>
      </c>
      <c r="AK48" s="86">
        <v>4</v>
      </c>
      <c r="AL48" s="92" t="s">
        <v>382</v>
      </c>
      <c r="AM48" s="86" t="s">
        <v>386</v>
      </c>
      <c r="AN48" s="86" t="b">
        <v>0</v>
      </c>
      <c r="AO48" s="92" t="s">
        <v>382</v>
      </c>
      <c r="AP48" s="86" t="s">
        <v>176</v>
      </c>
      <c r="AQ48" s="86">
        <v>0</v>
      </c>
      <c r="AR48" s="86">
        <v>0</v>
      </c>
      <c r="AS48" s="86"/>
      <c r="AT48" s="86"/>
      <c r="AU48" s="86"/>
      <c r="AV48" s="86"/>
      <c r="AW48" s="86"/>
      <c r="AX48" s="86"/>
      <c r="AY48" s="86"/>
      <c r="AZ48" s="86"/>
      <c r="BA48">
        <v>1</v>
      </c>
      <c r="BB48" s="85" t="str">
        <f>REPLACE(INDEX(GroupVertices[Group],MATCH(Edges24[[#This Row],[Vertex 1]],GroupVertices[Vertex],0)),1,1,"")</f>
        <v>2</v>
      </c>
      <c r="BC48" s="85" t="str">
        <f>REPLACE(INDEX(GroupVertices[Group],MATCH(Edges24[[#This Row],[Vertex 2]],GroupVertices[Vertex],0)),1,1,"")</f>
        <v>2</v>
      </c>
      <c r="BD48" s="51"/>
      <c r="BE48" s="52"/>
      <c r="BF48" s="51"/>
      <c r="BG48" s="52"/>
      <c r="BH48" s="51"/>
      <c r="BI48" s="52"/>
      <c r="BJ48" s="51"/>
      <c r="BK48" s="52"/>
      <c r="BL48" s="51"/>
    </row>
    <row r="49" spans="1:64" ht="15">
      <c r="A49" s="84" t="s">
        <v>231</v>
      </c>
      <c r="B49" s="84" t="s">
        <v>233</v>
      </c>
      <c r="C49" s="53"/>
      <c r="D49" s="54"/>
      <c r="E49" s="65"/>
      <c r="F49" s="55"/>
      <c r="G49" s="53"/>
      <c r="H49" s="57"/>
      <c r="I49" s="56"/>
      <c r="J49" s="56"/>
      <c r="K49" s="36" t="s">
        <v>65</v>
      </c>
      <c r="L49" s="83">
        <v>53</v>
      </c>
      <c r="M49" s="83"/>
      <c r="N49" s="63"/>
      <c r="O49" s="86" t="s">
        <v>235</v>
      </c>
      <c r="P49" s="88">
        <v>43567.100277777776</v>
      </c>
      <c r="Q49" s="86" t="s">
        <v>251</v>
      </c>
      <c r="R49" s="89" t="s">
        <v>252</v>
      </c>
      <c r="S49" s="86" t="s">
        <v>253</v>
      </c>
      <c r="T49" s="86" t="s">
        <v>260</v>
      </c>
      <c r="U49" s="86"/>
      <c r="V49" s="89" t="s">
        <v>286</v>
      </c>
      <c r="W49" s="88">
        <v>43567.100277777776</v>
      </c>
      <c r="X49" s="89" t="s">
        <v>334</v>
      </c>
      <c r="Y49" s="86"/>
      <c r="Z49" s="86"/>
      <c r="AA49" s="92" t="s">
        <v>382</v>
      </c>
      <c r="AB49" s="86"/>
      <c r="AC49" s="86" t="b">
        <v>0</v>
      </c>
      <c r="AD49" s="86">
        <v>2</v>
      </c>
      <c r="AE49" s="92" t="s">
        <v>384</v>
      </c>
      <c r="AF49" s="86" t="b">
        <v>1</v>
      </c>
      <c r="AG49" s="86" t="s">
        <v>385</v>
      </c>
      <c r="AH49" s="86"/>
      <c r="AI49" s="92" t="s">
        <v>379</v>
      </c>
      <c r="AJ49" s="86" t="b">
        <v>0</v>
      </c>
      <c r="AK49" s="86">
        <v>2</v>
      </c>
      <c r="AL49" s="92" t="s">
        <v>384</v>
      </c>
      <c r="AM49" s="86" t="s">
        <v>389</v>
      </c>
      <c r="AN49" s="86" t="b">
        <v>0</v>
      </c>
      <c r="AO49" s="92" t="s">
        <v>382</v>
      </c>
      <c r="AP49" s="86" t="s">
        <v>176</v>
      </c>
      <c r="AQ49" s="86">
        <v>0</v>
      </c>
      <c r="AR49" s="86">
        <v>0</v>
      </c>
      <c r="AS49" s="86"/>
      <c r="AT49" s="86"/>
      <c r="AU49" s="86"/>
      <c r="AV49" s="86"/>
      <c r="AW49" s="86"/>
      <c r="AX49" s="86"/>
      <c r="AY49" s="86"/>
      <c r="AZ49" s="86"/>
      <c r="BA49">
        <v>1</v>
      </c>
      <c r="BB49" s="85" t="str">
        <f>REPLACE(INDEX(GroupVertices[Group],MATCH(Edges24[[#This Row],[Vertex 1]],GroupVertices[Vertex],0)),1,1,"")</f>
        <v>2</v>
      </c>
      <c r="BC49" s="85" t="str">
        <f>REPLACE(INDEX(GroupVertices[Group],MATCH(Edges24[[#This Row],[Vertex 2]],GroupVertices[Vertex],0)),1,1,"")</f>
        <v>2</v>
      </c>
      <c r="BD49" s="51"/>
      <c r="BE49" s="52"/>
      <c r="BF49" s="51"/>
      <c r="BG49" s="52"/>
      <c r="BH49" s="51"/>
      <c r="BI49" s="52"/>
      <c r="BJ49" s="51"/>
      <c r="BK49" s="52"/>
      <c r="BL49" s="51"/>
    </row>
    <row r="50" spans="1:64" ht="15">
      <c r="A50" s="84" t="s">
        <v>232</v>
      </c>
      <c r="B50" s="84" t="s">
        <v>233</v>
      </c>
      <c r="C50" s="53"/>
      <c r="D50" s="54"/>
      <c r="E50" s="65"/>
      <c r="F50" s="55"/>
      <c r="G50" s="53"/>
      <c r="H50" s="57"/>
      <c r="I50" s="56"/>
      <c r="J50" s="56"/>
      <c r="K50" s="36" t="s">
        <v>65</v>
      </c>
      <c r="L50" s="83">
        <v>54</v>
      </c>
      <c r="M50" s="83"/>
      <c r="N50" s="63"/>
      <c r="O50" s="86" t="s">
        <v>235</v>
      </c>
      <c r="P50" s="88">
        <v>43568.07560185185</v>
      </c>
      <c r="Q50" s="86" t="s">
        <v>243</v>
      </c>
      <c r="R50" s="86"/>
      <c r="S50" s="86"/>
      <c r="T50" s="86" t="s">
        <v>256</v>
      </c>
      <c r="U50" s="86"/>
      <c r="V50" s="89" t="s">
        <v>287</v>
      </c>
      <c r="W50" s="88">
        <v>43568.07560185185</v>
      </c>
      <c r="X50" s="89" t="s">
        <v>335</v>
      </c>
      <c r="Y50" s="86"/>
      <c r="Z50" s="86"/>
      <c r="AA50" s="92" t="s">
        <v>383</v>
      </c>
      <c r="AB50" s="86"/>
      <c r="AC50" s="86" t="b">
        <v>0</v>
      </c>
      <c r="AD50" s="86">
        <v>0</v>
      </c>
      <c r="AE50" s="92" t="s">
        <v>384</v>
      </c>
      <c r="AF50" s="86" t="b">
        <v>1</v>
      </c>
      <c r="AG50" s="86" t="s">
        <v>385</v>
      </c>
      <c r="AH50" s="86"/>
      <c r="AI50" s="92" t="s">
        <v>379</v>
      </c>
      <c r="AJ50" s="86" t="b">
        <v>0</v>
      </c>
      <c r="AK50" s="86">
        <v>4</v>
      </c>
      <c r="AL50" s="92" t="s">
        <v>382</v>
      </c>
      <c r="AM50" s="86" t="s">
        <v>389</v>
      </c>
      <c r="AN50" s="86" t="b">
        <v>0</v>
      </c>
      <c r="AO50" s="92" t="s">
        <v>382</v>
      </c>
      <c r="AP50" s="86" t="s">
        <v>176</v>
      </c>
      <c r="AQ50" s="86">
        <v>0</v>
      </c>
      <c r="AR50" s="86">
        <v>0</v>
      </c>
      <c r="AS50" s="86"/>
      <c r="AT50" s="86"/>
      <c r="AU50" s="86"/>
      <c r="AV50" s="86"/>
      <c r="AW50" s="86"/>
      <c r="AX50" s="86"/>
      <c r="AY50" s="86"/>
      <c r="AZ50" s="86"/>
      <c r="BA50">
        <v>1</v>
      </c>
      <c r="BB50" s="85" t="str">
        <f>REPLACE(INDEX(GroupVertices[Group],MATCH(Edges24[[#This Row],[Vertex 1]],GroupVertices[Vertex],0)),1,1,"")</f>
        <v>2</v>
      </c>
      <c r="BC50" s="85" t="str">
        <f>REPLACE(INDEX(GroupVertices[Group],MATCH(Edges24[[#This Row],[Vertex 2]],GroupVertices[Vertex],0)),1,1,"")</f>
        <v>2</v>
      </c>
      <c r="BD50" s="51"/>
      <c r="BE50" s="52"/>
      <c r="BF50" s="51"/>
      <c r="BG50" s="52"/>
      <c r="BH50" s="51"/>
      <c r="BI50" s="52"/>
      <c r="BJ50" s="51"/>
      <c r="BK50" s="52"/>
      <c r="BL50" s="51"/>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allowBlank="1" showInputMessage="1" showErrorMessage="1" promptTitle="Vertex 2 Name" prompt="Enter the name of the edge's second vertex." sqref="B3:B50"/>
    <dataValidation allowBlank="1" showInputMessage="1" showErrorMessage="1" promptTitle="Vertex 1 Name" prompt="Enter the name of the edge's first vertex." sqref="A3:A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Color" prompt="To select an optional edge color, right-click and select Select Color on the right-click menu." sqref="C3:C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ErrorMessage="1" sqref="N2:N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s>
  <hyperlinks>
    <hyperlink ref="R49" r:id="rId1" display="https://twitter.com/grfcare/status/1116386943108046848"/>
    <hyperlink ref="U40" r:id="rId2" display="https://pbs.twimg.com/media/D3xHB4jW4AEGST2.jpg"/>
    <hyperlink ref="U41" r:id="rId3" display="https://pbs.twimg.com/media/D3yiAb6WkAE6kTV.jpg"/>
    <hyperlink ref="U42" r:id="rId4" display="https://pbs.twimg.com/media/D3zPe57XoAIOl5s.jpg"/>
    <hyperlink ref="U43" r:id="rId5" display="https://pbs.twimg.com/media/D33WmboWsAAsYiY.jpg"/>
    <hyperlink ref="U44" r:id="rId6" display="https://pbs.twimg.com/media/D34HVS8WwAIS4OI.jpg"/>
    <hyperlink ref="U45" r:id="rId7" display="https://pbs.twimg.com/media/D34ex1sXkAAaJHg.jpg"/>
    <hyperlink ref="U46" r:id="rId8" display="https://pbs.twimg.com/media/D34z_I1X4AANOu0.jpg"/>
    <hyperlink ref="V3" r:id="rId9" display="http://pbs.twimg.com/profile_images/1113111489232035840/GKErEbLX_normal.jpg"/>
    <hyperlink ref="V4" r:id="rId10" display="http://pbs.twimg.com/profile_images/1105780619378749442/McZQMc2U_normal.jpg"/>
    <hyperlink ref="V5" r:id="rId11" display="http://pbs.twimg.com/profile_images/1087318719435440128/KTyeRGik_normal.jpg"/>
    <hyperlink ref="V6" r:id="rId12" display="http://pbs.twimg.com/profile_images/1109727230094008320/fM2axag__normal.jpg"/>
    <hyperlink ref="V7" r:id="rId13" display="http://pbs.twimg.com/profile_images/981190875949731843/1nSIABEe_normal.jpg"/>
    <hyperlink ref="V8" r:id="rId14" display="http://pbs.twimg.com/profile_images/1109481578638368769/-vQpkeme_normal.jpg"/>
    <hyperlink ref="V9" r:id="rId15" display="http://pbs.twimg.com/profile_images/1109481578638368769/-vQpkeme_normal.jpg"/>
    <hyperlink ref="V10" r:id="rId16" display="http://pbs.twimg.com/profile_images/1109481578638368769/-vQpkeme_normal.jpg"/>
    <hyperlink ref="V11" r:id="rId17" display="http://pbs.twimg.com/profile_images/1109961115604140032/qXhimFb6_normal.jpg"/>
    <hyperlink ref="V12" r:id="rId18" display="http://pbs.twimg.com/profile_images/943429614860353536/Ef1Px6T5_normal.jpg"/>
    <hyperlink ref="V13" r:id="rId19" display="http://pbs.twimg.com/profile_images/943429614860353536/Ef1Px6T5_normal.jpg"/>
    <hyperlink ref="V14" r:id="rId20" display="http://pbs.twimg.com/profile_images/1116968786748301312/z4LKJRen_normal.jpg"/>
    <hyperlink ref="V15" r:id="rId21" display="http://pbs.twimg.com/profile_images/1116968786748301312/z4LKJRen_normal.jpg"/>
    <hyperlink ref="V16" r:id="rId22" display="http://pbs.twimg.com/profile_images/1116968786748301312/z4LKJRen_normal.jpg"/>
    <hyperlink ref="V17" r:id="rId23" display="http://pbs.twimg.com/profile_images/1116968786748301312/z4LKJRen_normal.jpg"/>
    <hyperlink ref="V18" r:id="rId24" display="http://pbs.twimg.com/profile_images/1116968786748301312/z4LKJRen_normal.jpg"/>
    <hyperlink ref="V19" r:id="rId25" display="http://pbs.twimg.com/profile_images/1116968786748301312/z4LKJRen_normal.jpg"/>
    <hyperlink ref="V20" r:id="rId26" display="http://pbs.twimg.com/profile_images/1116968786748301312/z4LKJRen_normal.jpg"/>
    <hyperlink ref="V21" r:id="rId27" display="http://pbs.twimg.com/profile_images/1106068329335308289/0TudHTWV_normal.jpg"/>
    <hyperlink ref="V22" r:id="rId28" display="http://pbs.twimg.com/profile_images/1106068329335308289/0TudHTWV_normal.jpg"/>
    <hyperlink ref="V23" r:id="rId29" display="http://pbs.twimg.com/profile_images/1106068329335308289/0TudHTWV_normal.jpg"/>
    <hyperlink ref="V24" r:id="rId30" display="http://pbs.twimg.com/profile_images/1106068329335308289/0TudHTWV_normal.jpg"/>
    <hyperlink ref="V25" r:id="rId31" display="http://pbs.twimg.com/profile_images/1106068329335308289/0TudHTWV_normal.jpg"/>
    <hyperlink ref="V26" r:id="rId32" display="http://pbs.twimg.com/profile_images/1106068329335308289/0TudHTWV_normal.jpg"/>
    <hyperlink ref="V27" r:id="rId33" display="http://pbs.twimg.com/profile_images/1106068329335308289/0TudHTWV_normal.jpg"/>
    <hyperlink ref="V28" r:id="rId34" display="http://pbs.twimg.com/profile_images/1085938180262629376/LJ2nHjOi_normal.jpg"/>
    <hyperlink ref="V29" r:id="rId35" display="http://pbs.twimg.com/profile_images/1106768113792700417/Ccb-gbNZ_normal.jpg"/>
    <hyperlink ref="V30" r:id="rId36" display="http://pbs.twimg.com/profile_images/1104571184249679874/5Im-_pLH_normal.jpg"/>
    <hyperlink ref="V31" r:id="rId37" display="http://pbs.twimg.com/profile_images/1067601018253266944/9d8yiIIn_normal.jpg"/>
    <hyperlink ref="V32" r:id="rId38" display="http://pbs.twimg.com/profile_images/1067601018253266944/9d8yiIIn_normal.jpg"/>
    <hyperlink ref="V33" r:id="rId39" display="http://pbs.twimg.com/profile_images/1067601018253266944/9d8yiIIn_normal.jpg"/>
    <hyperlink ref="V34" r:id="rId40" display="http://pbs.twimg.com/profile_images/1067601018253266944/9d8yiIIn_normal.jpg"/>
    <hyperlink ref="V35" r:id="rId41" display="http://pbs.twimg.com/profile_images/1067601018253266944/9d8yiIIn_normal.jpg"/>
    <hyperlink ref="V36" r:id="rId42" display="http://pbs.twimg.com/profile_images/1067601018253266944/9d8yiIIn_normal.jpg"/>
    <hyperlink ref="V37" r:id="rId43" display="http://pbs.twimg.com/profile_images/1067601018253266944/9d8yiIIn_normal.jpg"/>
    <hyperlink ref="V38" r:id="rId44" display="http://pbs.twimg.com/profile_images/1080293287968235521/XsFKhacX_normal.jpg"/>
    <hyperlink ref="V39" r:id="rId45" display="http://pbs.twimg.com/profile_images/1036940102499328000/u9v4NrbE_normal.jpg"/>
    <hyperlink ref="V40" r:id="rId46" display="https://pbs.twimg.com/media/D3xHB4jW4AEGST2.jpg"/>
    <hyperlink ref="V41" r:id="rId47" display="https://pbs.twimg.com/media/D3yiAb6WkAE6kTV.jpg"/>
    <hyperlink ref="V42" r:id="rId48" display="https://pbs.twimg.com/media/D3zPe57XoAIOl5s.jpg"/>
    <hyperlink ref="V43" r:id="rId49" display="https://pbs.twimg.com/media/D33WmboWsAAsYiY.jpg"/>
    <hyperlink ref="V44" r:id="rId50" display="https://pbs.twimg.com/media/D34HVS8WwAIS4OI.jpg"/>
    <hyperlink ref="V45" r:id="rId51" display="https://pbs.twimg.com/media/D34ex1sXkAAaJHg.jpg"/>
    <hyperlink ref="V46" r:id="rId52" display="https://pbs.twimg.com/media/D34z_I1X4AANOu0.jpg"/>
    <hyperlink ref="V47" r:id="rId53" display="http://pbs.twimg.com/profile_images/750965175650390016/WdLb6JgN_normal.jpg"/>
    <hyperlink ref="V48" r:id="rId54" display="http://pbs.twimg.com/profile_images/857447341434978304/U2yZnwH-_normal.jpg"/>
    <hyperlink ref="V49" r:id="rId55" display="http://pbs.twimg.com/profile_images/1060756761290915841/34PffKFw_normal.jpg"/>
    <hyperlink ref="V50" r:id="rId56" display="http://pbs.twimg.com/profile_images/623338527510519808/PfrgGaMm_normal.jpg"/>
    <hyperlink ref="X3" r:id="rId57" display="https://twitter.com/#!/sowmiharsha/status/1115958730514882560"/>
    <hyperlink ref="X4" r:id="rId58" display="https://twitter.com/#!/rvravindran/status/1115967732996919298"/>
    <hyperlink ref="X5" r:id="rId59" display="https://twitter.com/#!/arunkumarsk12/status/1115975023703932929"/>
    <hyperlink ref="X6" r:id="rId60" display="https://twitter.com/#!/imsathishraina3/status/1115975810790203392"/>
    <hyperlink ref="X7" r:id="rId61" display="https://twitter.com/#!/rastogi3sapna/status/1116020595026681856"/>
    <hyperlink ref="X8" r:id="rId62" display="https://twitter.com/#!/sushilk32500244/status/1116086988271054849"/>
    <hyperlink ref="X9" r:id="rId63" display="https://twitter.com/#!/sushilk32500244/status/1116088617955282944"/>
    <hyperlink ref="X10" r:id="rId64" display="https://twitter.com/#!/sushilk32500244/status/1116089078133346304"/>
    <hyperlink ref="X11" r:id="rId65" display="https://twitter.com/#!/ashwin_jaddu/status/1116301536890511360"/>
    <hyperlink ref="X12" r:id="rId66" display="https://twitter.com/#!/raina_silambu/status/1115995032417234944"/>
    <hyperlink ref="X13" r:id="rId67" display="https://twitter.com/#!/raina_silambu/status/1116338184781058048"/>
    <hyperlink ref="X14" r:id="rId68" display="https://twitter.com/#!/shwetaraina1427/status/1115853099523018754"/>
    <hyperlink ref="X15" r:id="rId69" display="https://twitter.com/#!/shwetaraina1427/status/1115964739773796354"/>
    <hyperlink ref="X16" r:id="rId70" display="https://twitter.com/#!/shwetaraina1427/status/1116003053990080512"/>
    <hyperlink ref="X17" r:id="rId71" display="https://twitter.com/#!/shwetaraina1427/status/1116285350349922304"/>
    <hyperlink ref="X18" r:id="rId72" display="https://twitter.com/#!/shwetaraina1427/status/1116346731644370944"/>
    <hyperlink ref="X19" r:id="rId73" display="https://twitter.com/#!/shwetaraina1427/status/1116363831922479104"/>
    <hyperlink ref="X20" r:id="rId74" display="https://twitter.com/#!/shwetaraina1427/status/1116392027535503360"/>
    <hyperlink ref="X21" r:id="rId75" display="https://twitter.com/#!/pavanraina9/status/1115977081723215872"/>
    <hyperlink ref="X22" r:id="rId76" display="https://twitter.com/#!/pavanraina9/status/1115977419280855041"/>
    <hyperlink ref="X23" r:id="rId77" display="https://twitter.com/#!/pavanraina9/status/1116401219705008128"/>
    <hyperlink ref="X24" r:id="rId78" display="https://twitter.com/#!/pavanraina9/status/1116401484239753216"/>
    <hyperlink ref="X25" r:id="rId79" display="https://twitter.com/#!/pavanraina9/status/1116403063550435328"/>
    <hyperlink ref="X26" r:id="rId80" display="https://twitter.com/#!/pavanraina9/status/1116404222679867393"/>
    <hyperlink ref="X27" r:id="rId81" display="https://twitter.com/#!/pavanraina9/status/1116404357782630400"/>
    <hyperlink ref="X28" r:id="rId82" display="https://twitter.com/#!/nilyadutt/status/1116535634854699009"/>
    <hyperlink ref="X29" r:id="rId83" display="https://twitter.com/#!/_priyankacraina/status/1116541393197944832"/>
    <hyperlink ref="X30" r:id="rId84" display="https://twitter.com/#!/kksamy321/status/1116554295963344896"/>
    <hyperlink ref="X31" r:id="rId85" display="https://twitter.com/#!/gayathri170/status/1115875030725013506"/>
    <hyperlink ref="X32" r:id="rId86" display="https://twitter.com/#!/gayathri170/status/1116010195249799169"/>
    <hyperlink ref="X33" r:id="rId87" display="https://twitter.com/#!/gayathri170/status/1116010254968348673"/>
    <hyperlink ref="X34" r:id="rId88" display="https://twitter.com/#!/gayathri170/status/1116351495367053312"/>
    <hyperlink ref="X35" r:id="rId89" display="https://twitter.com/#!/gayathri170/status/1116351655119704064"/>
    <hyperlink ref="X36" r:id="rId90" display="https://twitter.com/#!/gayathri170/status/1116380348353400833"/>
    <hyperlink ref="X37" r:id="rId91" display="https://twitter.com/#!/gayathri170/status/1116559345225854977"/>
    <hyperlink ref="X38" r:id="rId92" display="https://twitter.com/#!/kadarlapradeep/status/1116571587073806338"/>
    <hyperlink ref="X39" r:id="rId93" display="https://twitter.com/#!/naveen16773677/status/1116629923957841922"/>
    <hyperlink ref="X40" r:id="rId94" display="https://twitter.com/#!/grfcare/status/1115844927521472513"/>
    <hyperlink ref="X41" r:id="rId95" display="https://twitter.com/#!/grfcare/status/1115944958874279936"/>
    <hyperlink ref="X42" r:id="rId96" display="https://twitter.com/#!/grfcare/status/1115994959138697217"/>
    <hyperlink ref="X43" r:id="rId97" display="https://twitter.com/#!/grfcare/status/1116284261127073792"/>
    <hyperlink ref="X44" r:id="rId98" display="https://twitter.com/#!/grfcare/status/1116337839543861251"/>
    <hyperlink ref="X45" r:id="rId99" display="https://twitter.com/#!/grfcare/status/1116363623692144640"/>
    <hyperlink ref="X46" r:id="rId100" display="https://twitter.com/#!/grfcare/status/1116386943108046848"/>
    <hyperlink ref="X47" r:id="rId101" display="https://twitter.com/#!/183chaitanya/status/1116694051909038087"/>
    <hyperlink ref="X48" r:id="rId102" display="https://twitter.com/#!/dr_samirparikh/status/1116741815082811393"/>
    <hyperlink ref="X49" r:id="rId103" display="https://twitter.com/#!/mimansasingh/status/1116527458935816193"/>
    <hyperlink ref="X50" r:id="rId104" display="https://twitter.com/#!/jasrita_d/status/1116880901261201415"/>
    <hyperlink ref="AZ40" r:id="rId105" display="https://api.twitter.com/1.1/geo/id/317fcc4b21a604d5.json"/>
    <hyperlink ref="AZ41" r:id="rId106" display="https://api.twitter.com/1.1/geo/id/317fcc4b21a604d5.json"/>
    <hyperlink ref="AZ43" r:id="rId107" display="https://api.twitter.com/1.1/geo/id/302f76e434cea268.json"/>
    <hyperlink ref="AZ44" r:id="rId108" display="https://api.twitter.com/1.1/geo/id/302f76e434cea268.json"/>
    <hyperlink ref="AZ45" r:id="rId109" display="https://api.twitter.com/1.1/geo/id/302f76e434cea268.json"/>
    <hyperlink ref="AZ46" r:id="rId110" display="https://api.twitter.com/1.1/geo/id/302f76e434cea268.json"/>
  </hyperlinks>
  <printOptions/>
  <pageMargins left="0.7" right="0.7" top="0.75" bottom="0.75" header="0.3" footer="0.3"/>
  <pageSetup horizontalDpi="600" verticalDpi="600" orientation="portrait" r:id="rId114"/>
  <legacyDrawing r:id="rId112"/>
  <tableParts>
    <tablePart r:id="rId11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832</v>
      </c>
      <c r="B1" s="13" t="s">
        <v>34</v>
      </c>
    </row>
    <row r="2" spans="1:2" ht="15">
      <c r="A2" s="124" t="s">
        <v>228</v>
      </c>
      <c r="B2" s="85">
        <v>240</v>
      </c>
    </row>
    <row r="3" spans="1:2" ht="15">
      <c r="A3" s="124" t="s">
        <v>231</v>
      </c>
      <c r="B3" s="85">
        <v>2.5</v>
      </c>
    </row>
    <row r="4" spans="1:2" ht="15">
      <c r="A4" s="124" t="s">
        <v>234</v>
      </c>
      <c r="B4" s="85">
        <v>2</v>
      </c>
    </row>
    <row r="5" spans="1:2" ht="15">
      <c r="A5" s="124" t="s">
        <v>233</v>
      </c>
      <c r="B5" s="85">
        <v>2</v>
      </c>
    </row>
    <row r="6" spans="1:2" ht="15">
      <c r="A6" s="124" t="s">
        <v>232</v>
      </c>
      <c r="B6" s="85">
        <v>0.5</v>
      </c>
    </row>
    <row r="7" spans="1:2" ht="15">
      <c r="A7" s="124" t="s">
        <v>230</v>
      </c>
      <c r="B7" s="85">
        <v>0.5</v>
      </c>
    </row>
    <row r="8" spans="1:2" ht="15">
      <c r="A8" s="124" t="s">
        <v>222</v>
      </c>
      <c r="B8" s="85">
        <v>0.5</v>
      </c>
    </row>
    <row r="9" spans="1:2" ht="15">
      <c r="A9" s="124" t="s">
        <v>225</v>
      </c>
      <c r="B9" s="85">
        <v>0</v>
      </c>
    </row>
    <row r="10" spans="1:2" ht="15">
      <c r="A10" s="124" t="s">
        <v>224</v>
      </c>
      <c r="B10" s="85">
        <v>0</v>
      </c>
    </row>
    <row r="11" spans="1:2" ht="15">
      <c r="A11" s="124" t="s">
        <v>223</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834</v>
      </c>
      <c r="B25" t="s">
        <v>833</v>
      </c>
    </row>
    <row r="26" spans="1:2" ht="15">
      <c r="A26" s="136" t="s">
        <v>836</v>
      </c>
      <c r="B26" s="3"/>
    </row>
    <row r="27" spans="1:2" ht="15">
      <c r="A27" s="137" t="s">
        <v>837</v>
      </c>
      <c r="B27" s="3"/>
    </row>
    <row r="28" spans="1:2" ht="15">
      <c r="A28" s="138" t="s">
        <v>838</v>
      </c>
      <c r="B28" s="3"/>
    </row>
    <row r="29" spans="1:2" ht="15">
      <c r="A29" s="139" t="s">
        <v>839</v>
      </c>
      <c r="B29" s="3">
        <v>2</v>
      </c>
    </row>
    <row r="30" spans="1:2" ht="15">
      <c r="A30" s="139" t="s">
        <v>840</v>
      </c>
      <c r="B30" s="3">
        <v>1</v>
      </c>
    </row>
    <row r="31" spans="1:2" ht="15">
      <c r="A31" s="139" t="s">
        <v>841</v>
      </c>
      <c r="B31" s="3">
        <v>1</v>
      </c>
    </row>
    <row r="32" spans="1:2" ht="15">
      <c r="A32" s="139" t="s">
        <v>842</v>
      </c>
      <c r="B32" s="3">
        <v>1</v>
      </c>
    </row>
    <row r="33" spans="1:2" ht="15">
      <c r="A33" s="139" t="s">
        <v>843</v>
      </c>
      <c r="B33" s="3">
        <v>6</v>
      </c>
    </row>
    <row r="34" spans="1:2" ht="15">
      <c r="A34" s="139" t="s">
        <v>844</v>
      </c>
      <c r="B34" s="3">
        <v>3</v>
      </c>
    </row>
    <row r="35" spans="1:2" ht="15">
      <c r="A35" s="139" t="s">
        <v>845</v>
      </c>
      <c r="B35" s="3">
        <v>3</v>
      </c>
    </row>
    <row r="36" spans="1:2" ht="15">
      <c r="A36" s="139" t="s">
        <v>846</v>
      </c>
      <c r="B36" s="3">
        <v>3</v>
      </c>
    </row>
    <row r="37" spans="1:2" ht="15">
      <c r="A37" s="138" t="s">
        <v>847</v>
      </c>
      <c r="B37" s="3"/>
    </row>
    <row r="38" spans="1:2" ht="15">
      <c r="A38" s="139" t="s">
        <v>848</v>
      </c>
      <c r="B38" s="3">
        <v>2</v>
      </c>
    </row>
    <row r="39" spans="1:2" ht="15">
      <c r="A39" s="139" t="s">
        <v>841</v>
      </c>
      <c r="B39" s="3">
        <v>1</v>
      </c>
    </row>
    <row r="40" spans="1:2" ht="15">
      <c r="A40" s="139" t="s">
        <v>843</v>
      </c>
      <c r="B40" s="3">
        <v>2</v>
      </c>
    </row>
    <row r="41" spans="1:2" ht="15">
      <c r="A41" s="139" t="s">
        <v>849</v>
      </c>
      <c r="B41" s="3">
        <v>3</v>
      </c>
    </row>
    <row r="42" spans="1:2" ht="15">
      <c r="A42" s="139" t="s">
        <v>844</v>
      </c>
      <c r="B42" s="3">
        <v>2</v>
      </c>
    </row>
    <row r="43" spans="1:2" ht="15">
      <c r="A43" s="139" t="s">
        <v>845</v>
      </c>
      <c r="B43" s="3">
        <v>1</v>
      </c>
    </row>
    <row r="44" spans="1:2" ht="15">
      <c r="A44" s="139" t="s">
        <v>850</v>
      </c>
      <c r="B44" s="3">
        <v>2</v>
      </c>
    </row>
    <row r="45" spans="1:2" ht="15">
      <c r="A45" s="139" t="s">
        <v>851</v>
      </c>
      <c r="B45" s="3">
        <v>5</v>
      </c>
    </row>
    <row r="46" spans="1:2" ht="15">
      <c r="A46" s="138" t="s">
        <v>852</v>
      </c>
      <c r="B46" s="3"/>
    </row>
    <row r="47" spans="1:2" ht="15">
      <c r="A47" s="139" t="s">
        <v>853</v>
      </c>
      <c r="B47" s="3">
        <v>2</v>
      </c>
    </row>
    <row r="48" spans="1:2" ht="15">
      <c r="A48" s="139" t="s">
        <v>854</v>
      </c>
      <c r="B48" s="3">
        <v>1</v>
      </c>
    </row>
    <row r="49" spans="1:2" ht="15">
      <c r="A49" s="139" t="s">
        <v>855</v>
      </c>
      <c r="B49" s="3">
        <v>2</v>
      </c>
    </row>
    <row r="50" spans="1:2" ht="15">
      <c r="A50" s="139" t="s">
        <v>839</v>
      </c>
      <c r="B50" s="3">
        <v>1</v>
      </c>
    </row>
    <row r="51" spans="1:2" ht="15">
      <c r="A51" s="139" t="s">
        <v>856</v>
      </c>
      <c r="B51" s="3">
        <v>1</v>
      </c>
    </row>
    <row r="52" spans="1:2" ht="15">
      <c r="A52" s="139" t="s">
        <v>843</v>
      </c>
      <c r="B52" s="3">
        <v>1</v>
      </c>
    </row>
    <row r="53" spans="1:2" ht="15">
      <c r="A53" s="139" t="s">
        <v>845</v>
      </c>
      <c r="B53" s="3">
        <v>1</v>
      </c>
    </row>
    <row r="54" spans="1:2" ht="15">
      <c r="A54" s="138" t="s">
        <v>857</v>
      </c>
      <c r="B54" s="3"/>
    </row>
    <row r="55" spans="1:2" ht="15">
      <c r="A55" s="139" t="s">
        <v>858</v>
      </c>
      <c r="B55" s="3">
        <v>1</v>
      </c>
    </row>
    <row r="56" spans="1:2" ht="15">
      <c r="A56" s="136" t="s">
        <v>835</v>
      </c>
      <c r="B56" s="3">
        <v>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403</v>
      </c>
      <c r="AE2" s="13" t="s">
        <v>404</v>
      </c>
      <c r="AF2" s="13" t="s">
        <v>405</v>
      </c>
      <c r="AG2" s="13" t="s">
        <v>406</v>
      </c>
      <c r="AH2" s="13" t="s">
        <v>407</v>
      </c>
      <c r="AI2" s="13" t="s">
        <v>408</v>
      </c>
      <c r="AJ2" s="13" t="s">
        <v>409</v>
      </c>
      <c r="AK2" s="13" t="s">
        <v>410</v>
      </c>
      <c r="AL2" s="13" t="s">
        <v>411</v>
      </c>
      <c r="AM2" s="13" t="s">
        <v>412</v>
      </c>
      <c r="AN2" s="13" t="s">
        <v>413</v>
      </c>
      <c r="AO2" s="13" t="s">
        <v>414</v>
      </c>
      <c r="AP2" s="13" t="s">
        <v>415</v>
      </c>
      <c r="AQ2" s="13" t="s">
        <v>416</v>
      </c>
      <c r="AR2" s="13" t="s">
        <v>417</v>
      </c>
      <c r="AS2" s="13" t="s">
        <v>192</v>
      </c>
      <c r="AT2" s="13" t="s">
        <v>418</v>
      </c>
      <c r="AU2" s="13" t="s">
        <v>419</v>
      </c>
      <c r="AV2" s="13" t="s">
        <v>420</v>
      </c>
      <c r="AW2" s="13" t="s">
        <v>421</v>
      </c>
      <c r="AX2" s="13" t="s">
        <v>422</v>
      </c>
      <c r="AY2" s="13" t="s">
        <v>423</v>
      </c>
      <c r="AZ2" s="13" t="s">
        <v>597</v>
      </c>
      <c r="BA2" s="130" t="s">
        <v>700</v>
      </c>
      <c r="BB2" s="130" t="s">
        <v>701</v>
      </c>
      <c r="BC2" s="130" t="s">
        <v>702</v>
      </c>
      <c r="BD2" s="130" t="s">
        <v>703</v>
      </c>
      <c r="BE2" s="130" t="s">
        <v>704</v>
      </c>
      <c r="BF2" s="130" t="s">
        <v>707</v>
      </c>
      <c r="BG2" s="130" t="s">
        <v>709</v>
      </c>
      <c r="BH2" s="130" t="s">
        <v>718</v>
      </c>
      <c r="BI2" s="130" t="s">
        <v>724</v>
      </c>
      <c r="BJ2" s="130" t="s">
        <v>734</v>
      </c>
      <c r="BK2" s="130" t="s">
        <v>821</v>
      </c>
      <c r="BL2" s="130" t="s">
        <v>822</v>
      </c>
      <c r="BM2" s="130" t="s">
        <v>823</v>
      </c>
      <c r="BN2" s="130" t="s">
        <v>824</v>
      </c>
      <c r="BO2" s="130" t="s">
        <v>825</v>
      </c>
      <c r="BP2" s="130" t="s">
        <v>826</v>
      </c>
      <c r="BQ2" s="130" t="s">
        <v>827</v>
      </c>
      <c r="BR2" s="130" t="s">
        <v>828</v>
      </c>
      <c r="BS2" s="130" t="s">
        <v>830</v>
      </c>
      <c r="BT2" s="3"/>
      <c r="BU2" s="3"/>
    </row>
    <row r="3" spans="1:73" ht="15" customHeight="1">
      <c r="A3" s="50" t="s">
        <v>212</v>
      </c>
      <c r="B3" s="53"/>
      <c r="C3" s="53" t="s">
        <v>64</v>
      </c>
      <c r="D3" s="54">
        <v>162</v>
      </c>
      <c r="E3" s="55"/>
      <c r="F3" s="112" t="s">
        <v>268</v>
      </c>
      <c r="G3" s="53"/>
      <c r="H3" s="57" t="s">
        <v>212</v>
      </c>
      <c r="I3" s="56"/>
      <c r="J3" s="56"/>
      <c r="K3" s="114" t="s">
        <v>531</v>
      </c>
      <c r="L3" s="59">
        <v>1</v>
      </c>
      <c r="M3" s="60">
        <v>7244.23974609375</v>
      </c>
      <c r="N3" s="60">
        <v>5368.38330078125</v>
      </c>
      <c r="O3" s="58"/>
      <c r="P3" s="61"/>
      <c r="Q3" s="61"/>
      <c r="R3" s="51"/>
      <c r="S3" s="51">
        <v>0</v>
      </c>
      <c r="T3" s="51">
        <v>1</v>
      </c>
      <c r="U3" s="52">
        <v>0</v>
      </c>
      <c r="V3" s="52">
        <v>0.032258</v>
      </c>
      <c r="W3" s="52">
        <v>0.048706</v>
      </c>
      <c r="X3" s="52">
        <v>0.555545</v>
      </c>
      <c r="Y3" s="52">
        <v>0</v>
      </c>
      <c r="Z3" s="52">
        <v>0</v>
      </c>
      <c r="AA3" s="62">
        <v>3</v>
      </c>
      <c r="AB3" s="62"/>
      <c r="AC3" s="63"/>
      <c r="AD3" s="85" t="s">
        <v>424</v>
      </c>
      <c r="AE3" s="85">
        <v>49</v>
      </c>
      <c r="AF3" s="85">
        <v>5</v>
      </c>
      <c r="AG3" s="85">
        <v>82</v>
      </c>
      <c r="AH3" s="85">
        <v>742</v>
      </c>
      <c r="AI3" s="85"/>
      <c r="AJ3" s="85"/>
      <c r="AK3" s="85"/>
      <c r="AL3" s="85"/>
      <c r="AM3" s="85"/>
      <c r="AN3" s="87">
        <v>43553.09210648148</v>
      </c>
      <c r="AO3" s="90" t="s">
        <v>482</v>
      </c>
      <c r="AP3" s="85" t="b">
        <v>1</v>
      </c>
      <c r="AQ3" s="85" t="b">
        <v>0</v>
      </c>
      <c r="AR3" s="85" t="b">
        <v>0</v>
      </c>
      <c r="AS3" s="85" t="s">
        <v>385</v>
      </c>
      <c r="AT3" s="85">
        <v>0</v>
      </c>
      <c r="AU3" s="85"/>
      <c r="AV3" s="85" t="b">
        <v>0</v>
      </c>
      <c r="AW3" s="85" t="s">
        <v>507</v>
      </c>
      <c r="AX3" s="90" t="s">
        <v>508</v>
      </c>
      <c r="AY3" s="85" t="s">
        <v>66</v>
      </c>
      <c r="AZ3" s="85" t="str">
        <f>REPLACE(INDEX(GroupVertices[Group],MATCH(Vertices[[#This Row],[Vertex]],GroupVertices[Vertex],0)),1,1,"")</f>
        <v>1</v>
      </c>
      <c r="BA3" s="51"/>
      <c r="BB3" s="51"/>
      <c r="BC3" s="51"/>
      <c r="BD3" s="51"/>
      <c r="BE3" s="51" t="s">
        <v>254</v>
      </c>
      <c r="BF3" s="51" t="s">
        <v>254</v>
      </c>
      <c r="BG3" s="131" t="s">
        <v>710</v>
      </c>
      <c r="BH3" s="131" t="s">
        <v>710</v>
      </c>
      <c r="BI3" s="131" t="s">
        <v>725</v>
      </c>
      <c r="BJ3" s="131" t="s">
        <v>725</v>
      </c>
      <c r="BK3" s="131">
        <v>0</v>
      </c>
      <c r="BL3" s="134">
        <v>0</v>
      </c>
      <c r="BM3" s="131">
        <v>4</v>
      </c>
      <c r="BN3" s="134">
        <v>19.047619047619047</v>
      </c>
      <c r="BO3" s="131">
        <v>0</v>
      </c>
      <c r="BP3" s="134">
        <v>0</v>
      </c>
      <c r="BQ3" s="131">
        <v>17</v>
      </c>
      <c r="BR3" s="134">
        <v>80.95238095238095</v>
      </c>
      <c r="BS3" s="131">
        <v>21</v>
      </c>
      <c r="BT3" s="3"/>
      <c r="BU3" s="3"/>
    </row>
    <row r="4" spans="1:76" ht="15">
      <c r="A4" s="14" t="s">
        <v>228</v>
      </c>
      <c r="B4" s="15"/>
      <c r="C4" s="15" t="s">
        <v>64</v>
      </c>
      <c r="D4" s="93">
        <v>1000</v>
      </c>
      <c r="E4" s="81"/>
      <c r="F4" s="112" t="s">
        <v>504</v>
      </c>
      <c r="G4" s="15"/>
      <c r="H4" s="16" t="s">
        <v>228</v>
      </c>
      <c r="I4" s="66"/>
      <c r="J4" s="66"/>
      <c r="K4" s="114" t="s">
        <v>532</v>
      </c>
      <c r="L4" s="94">
        <v>9999</v>
      </c>
      <c r="M4" s="95">
        <v>3648.744384765625</v>
      </c>
      <c r="N4" s="95">
        <v>4798.12353515625</v>
      </c>
      <c r="O4" s="77"/>
      <c r="P4" s="96"/>
      <c r="Q4" s="96"/>
      <c r="R4" s="97"/>
      <c r="S4" s="51">
        <v>17</v>
      </c>
      <c r="T4" s="51">
        <v>1</v>
      </c>
      <c r="U4" s="52">
        <v>240</v>
      </c>
      <c r="V4" s="52">
        <v>0.0625</v>
      </c>
      <c r="W4" s="52">
        <v>0.220695</v>
      </c>
      <c r="X4" s="52">
        <v>8.110927</v>
      </c>
      <c r="Y4" s="52">
        <v>0</v>
      </c>
      <c r="Z4" s="52">
        <v>0</v>
      </c>
      <c r="AA4" s="82">
        <v>4</v>
      </c>
      <c r="AB4" s="82"/>
      <c r="AC4" s="98"/>
      <c r="AD4" s="85" t="s">
        <v>425</v>
      </c>
      <c r="AE4" s="85">
        <v>58</v>
      </c>
      <c r="AF4" s="85">
        <v>17022</v>
      </c>
      <c r="AG4" s="85">
        <v>460</v>
      </c>
      <c r="AH4" s="85">
        <v>98</v>
      </c>
      <c r="AI4" s="85"/>
      <c r="AJ4" s="85" t="s">
        <v>447</v>
      </c>
      <c r="AK4" s="85" t="s">
        <v>394</v>
      </c>
      <c r="AL4" s="90" t="s">
        <v>478</v>
      </c>
      <c r="AM4" s="85"/>
      <c r="AN4" s="87">
        <v>42844.233935185184</v>
      </c>
      <c r="AO4" s="90" t="s">
        <v>483</v>
      </c>
      <c r="AP4" s="85" t="b">
        <v>0</v>
      </c>
      <c r="AQ4" s="85" t="b">
        <v>0</v>
      </c>
      <c r="AR4" s="85" t="b">
        <v>1</v>
      </c>
      <c r="AS4" s="85" t="s">
        <v>385</v>
      </c>
      <c r="AT4" s="85">
        <v>2</v>
      </c>
      <c r="AU4" s="90" t="s">
        <v>501</v>
      </c>
      <c r="AV4" s="85" t="b">
        <v>0</v>
      </c>
      <c r="AW4" s="85" t="s">
        <v>507</v>
      </c>
      <c r="AX4" s="90" t="s">
        <v>509</v>
      </c>
      <c r="AY4" s="85" t="s">
        <v>66</v>
      </c>
      <c r="AZ4" s="85" t="str">
        <f>REPLACE(INDEX(GroupVertices[Group],MATCH(Vertices[[#This Row],[Vertex]],GroupVertices[Vertex],0)),1,1,"")</f>
        <v>1</v>
      </c>
      <c r="BA4" s="51"/>
      <c r="BB4" s="51"/>
      <c r="BC4" s="51"/>
      <c r="BD4" s="51"/>
      <c r="BE4" s="51" t="s">
        <v>705</v>
      </c>
      <c r="BF4" s="51" t="s">
        <v>708</v>
      </c>
      <c r="BG4" s="131" t="s">
        <v>711</v>
      </c>
      <c r="BH4" s="131" t="s">
        <v>719</v>
      </c>
      <c r="BI4" s="131" t="s">
        <v>726</v>
      </c>
      <c r="BJ4" s="131" t="s">
        <v>735</v>
      </c>
      <c r="BK4" s="131">
        <v>5</v>
      </c>
      <c r="BL4" s="134">
        <v>1.7543859649122806</v>
      </c>
      <c r="BM4" s="131">
        <v>11</v>
      </c>
      <c r="BN4" s="134">
        <v>3.8596491228070176</v>
      </c>
      <c r="BO4" s="131">
        <v>0</v>
      </c>
      <c r="BP4" s="134">
        <v>0</v>
      </c>
      <c r="BQ4" s="131">
        <v>269</v>
      </c>
      <c r="BR4" s="134">
        <v>94.3859649122807</v>
      </c>
      <c r="BS4" s="131">
        <v>285</v>
      </c>
      <c r="BT4" s="2"/>
      <c r="BU4" s="3"/>
      <c r="BV4" s="3"/>
      <c r="BW4" s="3"/>
      <c r="BX4" s="3"/>
    </row>
    <row r="5" spans="1:76" ht="15">
      <c r="A5" s="14" t="s">
        <v>213</v>
      </c>
      <c r="B5" s="15"/>
      <c r="C5" s="15" t="s">
        <v>64</v>
      </c>
      <c r="D5" s="93">
        <v>164.51148851148852</v>
      </c>
      <c r="E5" s="81"/>
      <c r="F5" s="112" t="s">
        <v>269</v>
      </c>
      <c r="G5" s="15"/>
      <c r="H5" s="16" t="s">
        <v>213</v>
      </c>
      <c r="I5" s="66"/>
      <c r="J5" s="66"/>
      <c r="K5" s="114" t="s">
        <v>533</v>
      </c>
      <c r="L5" s="94">
        <v>1</v>
      </c>
      <c r="M5" s="95">
        <v>611.5142822265625</v>
      </c>
      <c r="N5" s="95">
        <v>6921.2919921875</v>
      </c>
      <c r="O5" s="77"/>
      <c r="P5" s="96"/>
      <c r="Q5" s="96"/>
      <c r="R5" s="97"/>
      <c r="S5" s="51">
        <v>0</v>
      </c>
      <c r="T5" s="51">
        <v>1</v>
      </c>
      <c r="U5" s="52">
        <v>0</v>
      </c>
      <c r="V5" s="52">
        <v>0.032258</v>
      </c>
      <c r="W5" s="52">
        <v>0.048706</v>
      </c>
      <c r="X5" s="52">
        <v>0.555545</v>
      </c>
      <c r="Y5" s="52">
        <v>0</v>
      </c>
      <c r="Z5" s="52">
        <v>0</v>
      </c>
      <c r="AA5" s="82">
        <v>5</v>
      </c>
      <c r="AB5" s="82"/>
      <c r="AC5" s="98"/>
      <c r="AD5" s="85" t="s">
        <v>426</v>
      </c>
      <c r="AE5" s="85">
        <v>113</v>
      </c>
      <c r="AF5" s="85">
        <v>56</v>
      </c>
      <c r="AG5" s="85">
        <v>1465</v>
      </c>
      <c r="AH5" s="85">
        <v>11802</v>
      </c>
      <c r="AI5" s="85"/>
      <c r="AJ5" s="85" t="s">
        <v>448</v>
      </c>
      <c r="AK5" s="85" t="s">
        <v>467</v>
      </c>
      <c r="AL5" s="85"/>
      <c r="AM5" s="85"/>
      <c r="AN5" s="87">
        <v>43102.30739583333</v>
      </c>
      <c r="AO5" s="90" t="s">
        <v>484</v>
      </c>
      <c r="AP5" s="85" t="b">
        <v>1</v>
      </c>
      <c r="AQ5" s="85" t="b">
        <v>0</v>
      </c>
      <c r="AR5" s="85" t="b">
        <v>0</v>
      </c>
      <c r="AS5" s="85" t="s">
        <v>385</v>
      </c>
      <c r="AT5" s="85">
        <v>0</v>
      </c>
      <c r="AU5" s="85"/>
      <c r="AV5" s="85" t="b">
        <v>0</v>
      </c>
      <c r="AW5" s="85" t="s">
        <v>507</v>
      </c>
      <c r="AX5" s="90" t="s">
        <v>510</v>
      </c>
      <c r="AY5" s="85" t="s">
        <v>66</v>
      </c>
      <c r="AZ5" s="85" t="str">
        <f>REPLACE(INDEX(GroupVertices[Group],MATCH(Vertices[[#This Row],[Vertex]],GroupVertices[Vertex],0)),1,1,"")</f>
        <v>1</v>
      </c>
      <c r="BA5" s="51"/>
      <c r="BB5" s="51"/>
      <c r="BC5" s="51"/>
      <c r="BD5" s="51"/>
      <c r="BE5" s="51"/>
      <c r="BF5" s="51"/>
      <c r="BG5" s="131" t="s">
        <v>712</v>
      </c>
      <c r="BH5" s="131" t="s">
        <v>712</v>
      </c>
      <c r="BI5" s="131" t="s">
        <v>727</v>
      </c>
      <c r="BJ5" s="131" t="s">
        <v>727</v>
      </c>
      <c r="BK5" s="131">
        <v>1</v>
      </c>
      <c r="BL5" s="134">
        <v>4.3478260869565215</v>
      </c>
      <c r="BM5" s="131">
        <v>2</v>
      </c>
      <c r="BN5" s="134">
        <v>8.695652173913043</v>
      </c>
      <c r="BO5" s="131">
        <v>0</v>
      </c>
      <c r="BP5" s="134">
        <v>0</v>
      </c>
      <c r="BQ5" s="131">
        <v>20</v>
      </c>
      <c r="BR5" s="134">
        <v>86.95652173913044</v>
      </c>
      <c r="BS5" s="131">
        <v>23</v>
      </c>
      <c r="BT5" s="2"/>
      <c r="BU5" s="3"/>
      <c r="BV5" s="3"/>
      <c r="BW5" s="3"/>
      <c r="BX5" s="3"/>
    </row>
    <row r="6" spans="1:76" ht="15">
      <c r="A6" s="14" t="s">
        <v>214</v>
      </c>
      <c r="B6" s="15"/>
      <c r="C6" s="15" t="s">
        <v>64</v>
      </c>
      <c r="D6" s="93">
        <v>178.8909913615796</v>
      </c>
      <c r="E6" s="81"/>
      <c r="F6" s="112" t="s">
        <v>270</v>
      </c>
      <c r="G6" s="15"/>
      <c r="H6" s="16" t="s">
        <v>214</v>
      </c>
      <c r="I6" s="66"/>
      <c r="J6" s="66"/>
      <c r="K6" s="114" t="s">
        <v>534</v>
      </c>
      <c r="L6" s="94">
        <v>1</v>
      </c>
      <c r="M6" s="95">
        <v>5529.47607421875</v>
      </c>
      <c r="N6" s="95">
        <v>5286.7548828125</v>
      </c>
      <c r="O6" s="77"/>
      <c r="P6" s="96"/>
      <c r="Q6" s="96"/>
      <c r="R6" s="97"/>
      <c r="S6" s="51">
        <v>0</v>
      </c>
      <c r="T6" s="51">
        <v>1</v>
      </c>
      <c r="U6" s="52">
        <v>0</v>
      </c>
      <c r="V6" s="52">
        <v>0.032258</v>
      </c>
      <c r="W6" s="52">
        <v>0.048706</v>
      </c>
      <c r="X6" s="52">
        <v>0.555545</v>
      </c>
      <c r="Y6" s="52">
        <v>0</v>
      </c>
      <c r="Z6" s="52">
        <v>0</v>
      </c>
      <c r="AA6" s="82">
        <v>6</v>
      </c>
      <c r="AB6" s="82"/>
      <c r="AC6" s="98"/>
      <c r="AD6" s="85" t="s">
        <v>427</v>
      </c>
      <c r="AE6" s="85">
        <v>376</v>
      </c>
      <c r="AF6" s="85">
        <v>348</v>
      </c>
      <c r="AG6" s="85">
        <v>43063</v>
      </c>
      <c r="AH6" s="85">
        <v>115151</v>
      </c>
      <c r="AI6" s="85"/>
      <c r="AJ6" s="85" t="s">
        <v>449</v>
      </c>
      <c r="AK6" s="85" t="s">
        <v>468</v>
      </c>
      <c r="AL6" s="85"/>
      <c r="AM6" s="85"/>
      <c r="AN6" s="87">
        <v>42922.421793981484</v>
      </c>
      <c r="AO6" s="90" t="s">
        <v>485</v>
      </c>
      <c r="AP6" s="85" t="b">
        <v>1</v>
      </c>
      <c r="AQ6" s="85" t="b">
        <v>0</v>
      </c>
      <c r="AR6" s="85" t="b">
        <v>0</v>
      </c>
      <c r="AS6" s="85" t="s">
        <v>385</v>
      </c>
      <c r="AT6" s="85">
        <v>0</v>
      </c>
      <c r="AU6" s="85"/>
      <c r="AV6" s="85" t="b">
        <v>0</v>
      </c>
      <c r="AW6" s="85" t="s">
        <v>507</v>
      </c>
      <c r="AX6" s="90" t="s">
        <v>511</v>
      </c>
      <c r="AY6" s="85" t="s">
        <v>66</v>
      </c>
      <c r="AZ6" s="85" t="str">
        <f>REPLACE(INDEX(GroupVertices[Group],MATCH(Vertices[[#This Row],[Vertex]],GroupVertices[Vertex],0)),1,1,"")</f>
        <v>1</v>
      </c>
      <c r="BA6" s="51"/>
      <c r="BB6" s="51"/>
      <c r="BC6" s="51"/>
      <c r="BD6" s="51"/>
      <c r="BE6" s="51"/>
      <c r="BF6" s="51"/>
      <c r="BG6" s="131" t="s">
        <v>712</v>
      </c>
      <c r="BH6" s="131" t="s">
        <v>712</v>
      </c>
      <c r="BI6" s="131" t="s">
        <v>727</v>
      </c>
      <c r="BJ6" s="131" t="s">
        <v>727</v>
      </c>
      <c r="BK6" s="131">
        <v>1</v>
      </c>
      <c r="BL6" s="134">
        <v>4.3478260869565215</v>
      </c>
      <c r="BM6" s="131">
        <v>2</v>
      </c>
      <c r="BN6" s="134">
        <v>8.695652173913043</v>
      </c>
      <c r="BO6" s="131">
        <v>0</v>
      </c>
      <c r="BP6" s="134">
        <v>0</v>
      </c>
      <c r="BQ6" s="131">
        <v>20</v>
      </c>
      <c r="BR6" s="134">
        <v>86.95652173913044</v>
      </c>
      <c r="BS6" s="131">
        <v>23</v>
      </c>
      <c r="BT6" s="2"/>
      <c r="BU6" s="3"/>
      <c r="BV6" s="3"/>
      <c r="BW6" s="3"/>
      <c r="BX6" s="3"/>
    </row>
    <row r="7" spans="1:76" ht="15">
      <c r="A7" s="14" t="s">
        <v>215</v>
      </c>
      <c r="B7" s="15"/>
      <c r="C7" s="15" t="s">
        <v>64</v>
      </c>
      <c r="D7" s="93">
        <v>164.8562026209085</v>
      </c>
      <c r="E7" s="81"/>
      <c r="F7" s="112" t="s">
        <v>271</v>
      </c>
      <c r="G7" s="15"/>
      <c r="H7" s="16" t="s">
        <v>215</v>
      </c>
      <c r="I7" s="66"/>
      <c r="J7" s="66"/>
      <c r="K7" s="114" t="s">
        <v>535</v>
      </c>
      <c r="L7" s="94">
        <v>1</v>
      </c>
      <c r="M7" s="95">
        <v>3538.828125</v>
      </c>
      <c r="N7" s="95">
        <v>9577.8662109375</v>
      </c>
      <c r="O7" s="77"/>
      <c r="P7" s="96"/>
      <c r="Q7" s="96"/>
      <c r="R7" s="97"/>
      <c r="S7" s="51">
        <v>0</v>
      </c>
      <c r="T7" s="51">
        <v>1</v>
      </c>
      <c r="U7" s="52">
        <v>0</v>
      </c>
      <c r="V7" s="52">
        <v>0.032258</v>
      </c>
      <c r="W7" s="52">
        <v>0.048706</v>
      </c>
      <c r="X7" s="52">
        <v>0.555545</v>
      </c>
      <c r="Y7" s="52">
        <v>0</v>
      </c>
      <c r="Z7" s="52">
        <v>0</v>
      </c>
      <c r="AA7" s="82">
        <v>7</v>
      </c>
      <c r="AB7" s="82"/>
      <c r="AC7" s="98"/>
      <c r="AD7" s="85" t="s">
        <v>428</v>
      </c>
      <c r="AE7" s="85">
        <v>72</v>
      </c>
      <c r="AF7" s="85">
        <v>63</v>
      </c>
      <c r="AG7" s="85">
        <v>6949</v>
      </c>
      <c r="AH7" s="85">
        <v>6534</v>
      </c>
      <c r="AI7" s="85"/>
      <c r="AJ7" s="85" t="s">
        <v>450</v>
      </c>
      <c r="AK7" s="85" t="s">
        <v>469</v>
      </c>
      <c r="AL7" s="85"/>
      <c r="AM7" s="85"/>
      <c r="AN7" s="87">
        <v>43208.717835648145</v>
      </c>
      <c r="AO7" s="90" t="s">
        <v>486</v>
      </c>
      <c r="AP7" s="85" t="b">
        <v>1</v>
      </c>
      <c r="AQ7" s="85" t="b">
        <v>0</v>
      </c>
      <c r="AR7" s="85" t="b">
        <v>0</v>
      </c>
      <c r="AS7" s="85" t="s">
        <v>385</v>
      </c>
      <c r="AT7" s="85">
        <v>0</v>
      </c>
      <c r="AU7" s="85"/>
      <c r="AV7" s="85" t="b">
        <v>0</v>
      </c>
      <c r="AW7" s="85" t="s">
        <v>507</v>
      </c>
      <c r="AX7" s="90" t="s">
        <v>512</v>
      </c>
      <c r="AY7" s="85" t="s">
        <v>66</v>
      </c>
      <c r="AZ7" s="85" t="str">
        <f>REPLACE(INDEX(GroupVertices[Group],MATCH(Vertices[[#This Row],[Vertex]],GroupVertices[Vertex],0)),1,1,"")</f>
        <v>1</v>
      </c>
      <c r="BA7" s="51"/>
      <c r="BB7" s="51"/>
      <c r="BC7" s="51"/>
      <c r="BD7" s="51"/>
      <c r="BE7" s="51"/>
      <c r="BF7" s="51"/>
      <c r="BG7" s="131" t="s">
        <v>712</v>
      </c>
      <c r="BH7" s="131" t="s">
        <v>712</v>
      </c>
      <c r="BI7" s="131" t="s">
        <v>727</v>
      </c>
      <c r="BJ7" s="131" t="s">
        <v>727</v>
      </c>
      <c r="BK7" s="131">
        <v>1</v>
      </c>
      <c r="BL7" s="134">
        <v>4.3478260869565215</v>
      </c>
      <c r="BM7" s="131">
        <v>2</v>
      </c>
      <c r="BN7" s="134">
        <v>8.695652173913043</v>
      </c>
      <c r="BO7" s="131">
        <v>0</v>
      </c>
      <c r="BP7" s="134">
        <v>0</v>
      </c>
      <c r="BQ7" s="131">
        <v>20</v>
      </c>
      <c r="BR7" s="134">
        <v>86.95652173913044</v>
      </c>
      <c r="BS7" s="131">
        <v>23</v>
      </c>
      <c r="BT7" s="2"/>
      <c r="BU7" s="3"/>
      <c r="BV7" s="3"/>
      <c r="BW7" s="3"/>
      <c r="BX7" s="3"/>
    </row>
    <row r="8" spans="1:76" ht="15">
      <c r="A8" s="14" t="s">
        <v>216</v>
      </c>
      <c r="B8" s="15"/>
      <c r="C8" s="15" t="s">
        <v>64</v>
      </c>
      <c r="D8" s="93">
        <v>217.30199212552154</v>
      </c>
      <c r="E8" s="81"/>
      <c r="F8" s="112" t="s">
        <v>272</v>
      </c>
      <c r="G8" s="15"/>
      <c r="H8" s="16" t="s">
        <v>216</v>
      </c>
      <c r="I8" s="66"/>
      <c r="J8" s="66"/>
      <c r="K8" s="114" t="s">
        <v>536</v>
      </c>
      <c r="L8" s="94">
        <v>1</v>
      </c>
      <c r="M8" s="95">
        <v>406.6929016113281</v>
      </c>
      <c r="N8" s="95">
        <v>2769.655517578125</v>
      </c>
      <c r="O8" s="77"/>
      <c r="P8" s="96"/>
      <c r="Q8" s="96"/>
      <c r="R8" s="97"/>
      <c r="S8" s="51">
        <v>0</v>
      </c>
      <c r="T8" s="51">
        <v>1</v>
      </c>
      <c r="U8" s="52">
        <v>0</v>
      </c>
      <c r="V8" s="52">
        <v>0.032258</v>
      </c>
      <c r="W8" s="52">
        <v>0.048706</v>
      </c>
      <c r="X8" s="52">
        <v>0.555545</v>
      </c>
      <c r="Y8" s="52">
        <v>0</v>
      </c>
      <c r="Z8" s="52">
        <v>0</v>
      </c>
      <c r="AA8" s="82">
        <v>8</v>
      </c>
      <c r="AB8" s="82"/>
      <c r="AC8" s="98"/>
      <c r="AD8" s="85" t="s">
        <v>429</v>
      </c>
      <c r="AE8" s="85">
        <v>7</v>
      </c>
      <c r="AF8" s="85">
        <v>1128</v>
      </c>
      <c r="AG8" s="85">
        <v>6479</v>
      </c>
      <c r="AH8" s="85">
        <v>20037</v>
      </c>
      <c r="AI8" s="85"/>
      <c r="AJ8" s="85" t="s">
        <v>451</v>
      </c>
      <c r="AK8" s="85" t="s">
        <v>470</v>
      </c>
      <c r="AL8" s="90" t="s">
        <v>479</v>
      </c>
      <c r="AM8" s="85"/>
      <c r="AN8" s="87">
        <v>43019.14775462963</v>
      </c>
      <c r="AO8" s="90" t="s">
        <v>487</v>
      </c>
      <c r="AP8" s="85" t="b">
        <v>1</v>
      </c>
      <c r="AQ8" s="85" t="b">
        <v>0</v>
      </c>
      <c r="AR8" s="85" t="b">
        <v>0</v>
      </c>
      <c r="AS8" s="85" t="s">
        <v>385</v>
      </c>
      <c r="AT8" s="85">
        <v>0</v>
      </c>
      <c r="AU8" s="85"/>
      <c r="AV8" s="85" t="b">
        <v>0</v>
      </c>
      <c r="AW8" s="85" t="s">
        <v>507</v>
      </c>
      <c r="AX8" s="90" t="s">
        <v>513</v>
      </c>
      <c r="AY8" s="85" t="s">
        <v>66</v>
      </c>
      <c r="AZ8" s="85" t="str">
        <f>REPLACE(INDEX(GroupVertices[Group],MATCH(Vertices[[#This Row],[Vertex]],GroupVertices[Vertex],0)),1,1,"")</f>
        <v>1</v>
      </c>
      <c r="BA8" s="51"/>
      <c r="BB8" s="51"/>
      <c r="BC8" s="51"/>
      <c r="BD8" s="51"/>
      <c r="BE8" s="51"/>
      <c r="BF8" s="51"/>
      <c r="BG8" s="131" t="s">
        <v>712</v>
      </c>
      <c r="BH8" s="131" t="s">
        <v>712</v>
      </c>
      <c r="BI8" s="131" t="s">
        <v>727</v>
      </c>
      <c r="BJ8" s="131" t="s">
        <v>727</v>
      </c>
      <c r="BK8" s="131">
        <v>1</v>
      </c>
      <c r="BL8" s="134">
        <v>4.3478260869565215</v>
      </c>
      <c r="BM8" s="131">
        <v>2</v>
      </c>
      <c r="BN8" s="134">
        <v>8.695652173913043</v>
      </c>
      <c r="BO8" s="131">
        <v>0</v>
      </c>
      <c r="BP8" s="134">
        <v>0</v>
      </c>
      <c r="BQ8" s="131">
        <v>20</v>
      </c>
      <c r="BR8" s="134">
        <v>86.95652173913044</v>
      </c>
      <c r="BS8" s="131">
        <v>23</v>
      </c>
      <c r="BT8" s="2"/>
      <c r="BU8" s="3"/>
      <c r="BV8" s="3"/>
      <c r="BW8" s="3"/>
      <c r="BX8" s="3"/>
    </row>
    <row r="9" spans="1:76" ht="15">
      <c r="A9" s="14" t="s">
        <v>217</v>
      </c>
      <c r="B9" s="15"/>
      <c r="C9" s="15" t="s">
        <v>64</v>
      </c>
      <c r="D9" s="93">
        <v>162.09848974554856</v>
      </c>
      <c r="E9" s="81"/>
      <c r="F9" s="112" t="s">
        <v>273</v>
      </c>
      <c r="G9" s="15"/>
      <c r="H9" s="16" t="s">
        <v>217</v>
      </c>
      <c r="I9" s="66"/>
      <c r="J9" s="66"/>
      <c r="K9" s="114" t="s">
        <v>537</v>
      </c>
      <c r="L9" s="94">
        <v>1</v>
      </c>
      <c r="M9" s="95">
        <v>2961.935302734375</v>
      </c>
      <c r="N9" s="95">
        <v>7408.83154296875</v>
      </c>
      <c r="O9" s="77"/>
      <c r="P9" s="96"/>
      <c r="Q9" s="96"/>
      <c r="R9" s="97"/>
      <c r="S9" s="51">
        <v>0</v>
      </c>
      <c r="T9" s="51">
        <v>1</v>
      </c>
      <c r="U9" s="52">
        <v>0</v>
      </c>
      <c r="V9" s="52">
        <v>0.032258</v>
      </c>
      <c r="W9" s="52">
        <v>0.048706</v>
      </c>
      <c r="X9" s="52">
        <v>0.555545</v>
      </c>
      <c r="Y9" s="52">
        <v>0</v>
      </c>
      <c r="Z9" s="52">
        <v>0</v>
      </c>
      <c r="AA9" s="82">
        <v>9</v>
      </c>
      <c r="AB9" s="82"/>
      <c r="AC9" s="98"/>
      <c r="AD9" s="85" t="s">
        <v>430</v>
      </c>
      <c r="AE9" s="85">
        <v>38</v>
      </c>
      <c r="AF9" s="85">
        <v>7</v>
      </c>
      <c r="AG9" s="85">
        <v>1209</v>
      </c>
      <c r="AH9" s="85">
        <v>1071</v>
      </c>
      <c r="AI9" s="85"/>
      <c r="AJ9" s="85"/>
      <c r="AK9" s="85"/>
      <c r="AL9" s="85"/>
      <c r="AM9" s="85"/>
      <c r="AN9" s="87">
        <v>43399.60238425926</v>
      </c>
      <c r="AO9" s="90" t="s">
        <v>488</v>
      </c>
      <c r="AP9" s="85" t="b">
        <v>1</v>
      </c>
      <c r="AQ9" s="85" t="b">
        <v>0</v>
      </c>
      <c r="AR9" s="85" t="b">
        <v>0</v>
      </c>
      <c r="AS9" s="85" t="s">
        <v>385</v>
      </c>
      <c r="AT9" s="85">
        <v>0</v>
      </c>
      <c r="AU9" s="85"/>
      <c r="AV9" s="85" t="b">
        <v>0</v>
      </c>
      <c r="AW9" s="85" t="s">
        <v>507</v>
      </c>
      <c r="AX9" s="90" t="s">
        <v>514</v>
      </c>
      <c r="AY9" s="85" t="s">
        <v>66</v>
      </c>
      <c r="AZ9" s="85" t="str">
        <f>REPLACE(INDEX(GroupVertices[Group],MATCH(Vertices[[#This Row],[Vertex]],GroupVertices[Vertex],0)),1,1,"")</f>
        <v>1</v>
      </c>
      <c r="BA9" s="51"/>
      <c r="BB9" s="51"/>
      <c r="BC9" s="51"/>
      <c r="BD9" s="51"/>
      <c r="BE9" s="51" t="s">
        <v>257</v>
      </c>
      <c r="BF9" s="51" t="s">
        <v>257</v>
      </c>
      <c r="BG9" s="131" t="s">
        <v>713</v>
      </c>
      <c r="BH9" s="131" t="s">
        <v>720</v>
      </c>
      <c r="BI9" s="131" t="s">
        <v>728</v>
      </c>
      <c r="BJ9" s="131" t="s">
        <v>725</v>
      </c>
      <c r="BK9" s="131">
        <v>1</v>
      </c>
      <c r="BL9" s="134">
        <v>1.5151515151515151</v>
      </c>
      <c r="BM9" s="131">
        <v>6</v>
      </c>
      <c r="BN9" s="134">
        <v>9.090909090909092</v>
      </c>
      <c r="BO9" s="131">
        <v>0</v>
      </c>
      <c r="BP9" s="134">
        <v>0</v>
      </c>
      <c r="BQ9" s="131">
        <v>59</v>
      </c>
      <c r="BR9" s="134">
        <v>89.39393939393939</v>
      </c>
      <c r="BS9" s="131">
        <v>66</v>
      </c>
      <c r="BT9" s="2"/>
      <c r="BU9" s="3"/>
      <c r="BV9" s="3"/>
      <c r="BW9" s="3"/>
      <c r="BX9" s="3"/>
    </row>
    <row r="10" spans="1:76" ht="15">
      <c r="A10" s="14" t="s">
        <v>218</v>
      </c>
      <c r="B10" s="15"/>
      <c r="C10" s="15" t="s">
        <v>64</v>
      </c>
      <c r="D10" s="93">
        <v>174.60668743021685</v>
      </c>
      <c r="E10" s="81"/>
      <c r="F10" s="112" t="s">
        <v>274</v>
      </c>
      <c r="G10" s="15"/>
      <c r="H10" s="16" t="s">
        <v>218</v>
      </c>
      <c r="I10" s="66"/>
      <c r="J10" s="66"/>
      <c r="K10" s="114" t="s">
        <v>538</v>
      </c>
      <c r="L10" s="94">
        <v>1</v>
      </c>
      <c r="M10" s="95">
        <v>236.8184356689453</v>
      </c>
      <c r="N10" s="95">
        <v>4988.23486328125</v>
      </c>
      <c r="O10" s="77"/>
      <c r="P10" s="96"/>
      <c r="Q10" s="96"/>
      <c r="R10" s="97"/>
      <c r="S10" s="51">
        <v>0</v>
      </c>
      <c r="T10" s="51">
        <v>1</v>
      </c>
      <c r="U10" s="52">
        <v>0</v>
      </c>
      <c r="V10" s="52">
        <v>0.032258</v>
      </c>
      <c r="W10" s="52">
        <v>0.048706</v>
      </c>
      <c r="X10" s="52">
        <v>0.555545</v>
      </c>
      <c r="Y10" s="52">
        <v>0</v>
      </c>
      <c r="Z10" s="52">
        <v>0</v>
      </c>
      <c r="AA10" s="82">
        <v>10</v>
      </c>
      <c r="AB10" s="82"/>
      <c r="AC10" s="98"/>
      <c r="AD10" s="85" t="s">
        <v>431</v>
      </c>
      <c r="AE10" s="85">
        <v>39</v>
      </c>
      <c r="AF10" s="85">
        <v>261</v>
      </c>
      <c r="AG10" s="85">
        <v>14878</v>
      </c>
      <c r="AH10" s="85">
        <v>69438</v>
      </c>
      <c r="AI10" s="85"/>
      <c r="AJ10" s="85" t="s">
        <v>452</v>
      </c>
      <c r="AK10" s="85" t="s">
        <v>471</v>
      </c>
      <c r="AL10" s="85"/>
      <c r="AM10" s="85"/>
      <c r="AN10" s="87">
        <v>41739.606620370374</v>
      </c>
      <c r="AO10" s="90" t="s">
        <v>489</v>
      </c>
      <c r="AP10" s="85" t="b">
        <v>1</v>
      </c>
      <c r="AQ10" s="85" t="b">
        <v>0</v>
      </c>
      <c r="AR10" s="85" t="b">
        <v>0</v>
      </c>
      <c r="AS10" s="85" t="s">
        <v>385</v>
      </c>
      <c r="AT10" s="85">
        <v>0</v>
      </c>
      <c r="AU10" s="90" t="s">
        <v>501</v>
      </c>
      <c r="AV10" s="85" t="b">
        <v>0</v>
      </c>
      <c r="AW10" s="85" t="s">
        <v>507</v>
      </c>
      <c r="AX10" s="90" t="s">
        <v>515</v>
      </c>
      <c r="AY10" s="85" t="s">
        <v>66</v>
      </c>
      <c r="AZ10" s="85" t="str">
        <f>REPLACE(INDEX(GroupVertices[Group],MATCH(Vertices[[#This Row],[Vertex]],GroupVertices[Vertex],0)),1,1,"")</f>
        <v>1</v>
      </c>
      <c r="BA10" s="51"/>
      <c r="BB10" s="51"/>
      <c r="BC10" s="51"/>
      <c r="BD10" s="51"/>
      <c r="BE10" s="51"/>
      <c r="BF10" s="51"/>
      <c r="BG10" s="131" t="s">
        <v>712</v>
      </c>
      <c r="BH10" s="131" t="s">
        <v>712</v>
      </c>
      <c r="BI10" s="131" t="s">
        <v>727</v>
      </c>
      <c r="BJ10" s="131" t="s">
        <v>727</v>
      </c>
      <c r="BK10" s="131">
        <v>1</v>
      </c>
      <c r="BL10" s="134">
        <v>4.3478260869565215</v>
      </c>
      <c r="BM10" s="131">
        <v>2</v>
      </c>
      <c r="BN10" s="134">
        <v>8.695652173913043</v>
      </c>
      <c r="BO10" s="131">
        <v>0</v>
      </c>
      <c r="BP10" s="134">
        <v>0</v>
      </c>
      <c r="BQ10" s="131">
        <v>20</v>
      </c>
      <c r="BR10" s="134">
        <v>86.95652173913044</v>
      </c>
      <c r="BS10" s="131">
        <v>23</v>
      </c>
      <c r="BT10" s="2"/>
      <c r="BU10" s="3"/>
      <c r="BV10" s="3"/>
      <c r="BW10" s="3"/>
      <c r="BX10" s="3"/>
    </row>
    <row r="11" spans="1:76" ht="15">
      <c r="A11" s="14" t="s">
        <v>219</v>
      </c>
      <c r="B11" s="15"/>
      <c r="C11" s="15" t="s">
        <v>64</v>
      </c>
      <c r="D11" s="93">
        <v>163.82206029264853</v>
      </c>
      <c r="E11" s="81"/>
      <c r="F11" s="112" t="s">
        <v>275</v>
      </c>
      <c r="G11" s="15"/>
      <c r="H11" s="16" t="s">
        <v>219</v>
      </c>
      <c r="I11" s="66"/>
      <c r="J11" s="66"/>
      <c r="K11" s="114" t="s">
        <v>539</v>
      </c>
      <c r="L11" s="94">
        <v>1</v>
      </c>
      <c r="M11" s="95">
        <v>3248.53369140625</v>
      </c>
      <c r="N11" s="95">
        <v>417.3109130859375</v>
      </c>
      <c r="O11" s="77"/>
      <c r="P11" s="96"/>
      <c r="Q11" s="96"/>
      <c r="R11" s="97"/>
      <c r="S11" s="51">
        <v>0</v>
      </c>
      <c r="T11" s="51">
        <v>1</v>
      </c>
      <c r="U11" s="52">
        <v>0</v>
      </c>
      <c r="V11" s="52">
        <v>0.032258</v>
      </c>
      <c r="W11" s="52">
        <v>0.048706</v>
      </c>
      <c r="X11" s="52">
        <v>0.555545</v>
      </c>
      <c r="Y11" s="52">
        <v>0</v>
      </c>
      <c r="Z11" s="52">
        <v>0</v>
      </c>
      <c r="AA11" s="82">
        <v>11</v>
      </c>
      <c r="AB11" s="82"/>
      <c r="AC11" s="98"/>
      <c r="AD11" s="85" t="s">
        <v>432</v>
      </c>
      <c r="AE11" s="85">
        <v>110</v>
      </c>
      <c r="AF11" s="85">
        <v>42</v>
      </c>
      <c r="AG11" s="85">
        <v>1997</v>
      </c>
      <c r="AH11" s="85">
        <v>14268</v>
      </c>
      <c r="AI11" s="85"/>
      <c r="AJ11" s="85" t="s">
        <v>453</v>
      </c>
      <c r="AK11" s="85" t="s">
        <v>472</v>
      </c>
      <c r="AL11" s="85"/>
      <c r="AM11" s="85"/>
      <c r="AN11" s="87">
        <v>42710.244155092594</v>
      </c>
      <c r="AO11" s="90" t="s">
        <v>490</v>
      </c>
      <c r="AP11" s="85" t="b">
        <v>0</v>
      </c>
      <c r="AQ11" s="85" t="b">
        <v>0</v>
      </c>
      <c r="AR11" s="85" t="b">
        <v>0</v>
      </c>
      <c r="AS11" s="85" t="s">
        <v>385</v>
      </c>
      <c r="AT11" s="85">
        <v>3</v>
      </c>
      <c r="AU11" s="90" t="s">
        <v>501</v>
      </c>
      <c r="AV11" s="85" t="b">
        <v>0</v>
      </c>
      <c r="AW11" s="85" t="s">
        <v>507</v>
      </c>
      <c r="AX11" s="90" t="s">
        <v>516</v>
      </c>
      <c r="AY11" s="85" t="s">
        <v>66</v>
      </c>
      <c r="AZ11" s="85" t="str">
        <f>REPLACE(INDEX(GroupVertices[Group],MATCH(Vertices[[#This Row],[Vertex]],GroupVertices[Vertex],0)),1,1,"")</f>
        <v>1</v>
      </c>
      <c r="BA11" s="51"/>
      <c r="BB11" s="51"/>
      <c r="BC11" s="51"/>
      <c r="BD11" s="51"/>
      <c r="BE11" s="51" t="s">
        <v>255</v>
      </c>
      <c r="BF11" s="51" t="s">
        <v>255</v>
      </c>
      <c r="BG11" s="131" t="s">
        <v>714</v>
      </c>
      <c r="BH11" s="131" t="s">
        <v>721</v>
      </c>
      <c r="BI11" s="131" t="s">
        <v>729</v>
      </c>
      <c r="BJ11" s="131" t="s">
        <v>729</v>
      </c>
      <c r="BK11" s="131">
        <v>0</v>
      </c>
      <c r="BL11" s="134">
        <v>0</v>
      </c>
      <c r="BM11" s="131">
        <v>1</v>
      </c>
      <c r="BN11" s="134">
        <v>2.1739130434782608</v>
      </c>
      <c r="BO11" s="131">
        <v>0</v>
      </c>
      <c r="BP11" s="134">
        <v>0</v>
      </c>
      <c r="BQ11" s="131">
        <v>45</v>
      </c>
      <c r="BR11" s="134">
        <v>97.82608695652173</v>
      </c>
      <c r="BS11" s="131">
        <v>46</v>
      </c>
      <c r="BT11" s="2"/>
      <c r="BU11" s="3"/>
      <c r="BV11" s="3"/>
      <c r="BW11" s="3"/>
      <c r="BX11" s="3"/>
    </row>
    <row r="12" spans="1:76" ht="15">
      <c r="A12" s="14" t="s">
        <v>220</v>
      </c>
      <c r="B12" s="15"/>
      <c r="C12" s="15" t="s">
        <v>64</v>
      </c>
      <c r="D12" s="93">
        <v>174.458952811894</v>
      </c>
      <c r="E12" s="81"/>
      <c r="F12" s="112" t="s">
        <v>276</v>
      </c>
      <c r="G12" s="15"/>
      <c r="H12" s="16" t="s">
        <v>220</v>
      </c>
      <c r="I12" s="66"/>
      <c r="J12" s="66"/>
      <c r="K12" s="114" t="s">
        <v>540</v>
      </c>
      <c r="L12" s="94">
        <v>1</v>
      </c>
      <c r="M12" s="95">
        <v>4697.86181640625</v>
      </c>
      <c r="N12" s="95">
        <v>429.00048828125</v>
      </c>
      <c r="O12" s="77"/>
      <c r="P12" s="96"/>
      <c r="Q12" s="96"/>
      <c r="R12" s="97"/>
      <c r="S12" s="51">
        <v>0</v>
      </c>
      <c r="T12" s="51">
        <v>1</v>
      </c>
      <c r="U12" s="52">
        <v>0</v>
      </c>
      <c r="V12" s="52">
        <v>0.032258</v>
      </c>
      <c r="W12" s="52">
        <v>0.048706</v>
      </c>
      <c r="X12" s="52">
        <v>0.555545</v>
      </c>
      <c r="Y12" s="52">
        <v>0</v>
      </c>
      <c r="Z12" s="52">
        <v>0</v>
      </c>
      <c r="AA12" s="82">
        <v>12</v>
      </c>
      <c r="AB12" s="82"/>
      <c r="AC12" s="98"/>
      <c r="AD12" s="85" t="s">
        <v>433</v>
      </c>
      <c r="AE12" s="85">
        <v>98</v>
      </c>
      <c r="AF12" s="85">
        <v>258</v>
      </c>
      <c r="AG12" s="85">
        <v>3376</v>
      </c>
      <c r="AH12" s="85">
        <v>8413</v>
      </c>
      <c r="AI12" s="85"/>
      <c r="AJ12" s="85" t="s">
        <v>454</v>
      </c>
      <c r="AK12" s="85" t="s">
        <v>392</v>
      </c>
      <c r="AL12" s="85"/>
      <c r="AM12" s="85"/>
      <c r="AN12" s="87">
        <v>42973.16428240741</v>
      </c>
      <c r="AO12" s="90" t="s">
        <v>491</v>
      </c>
      <c r="AP12" s="85" t="b">
        <v>1</v>
      </c>
      <c r="AQ12" s="85" t="b">
        <v>0</v>
      </c>
      <c r="AR12" s="85" t="b">
        <v>0</v>
      </c>
      <c r="AS12" s="85" t="s">
        <v>385</v>
      </c>
      <c r="AT12" s="85">
        <v>1</v>
      </c>
      <c r="AU12" s="85"/>
      <c r="AV12" s="85" t="b">
        <v>0</v>
      </c>
      <c r="AW12" s="85" t="s">
        <v>507</v>
      </c>
      <c r="AX12" s="90" t="s">
        <v>517</v>
      </c>
      <c r="AY12" s="85" t="s">
        <v>66</v>
      </c>
      <c r="AZ12" s="85" t="str">
        <f>REPLACE(INDEX(GroupVertices[Group],MATCH(Vertices[[#This Row],[Vertex]],GroupVertices[Vertex],0)),1,1,"")</f>
        <v>1</v>
      </c>
      <c r="BA12" s="51"/>
      <c r="BB12" s="51"/>
      <c r="BC12" s="51"/>
      <c r="BD12" s="51"/>
      <c r="BE12" s="51" t="s">
        <v>706</v>
      </c>
      <c r="BF12" s="51" t="s">
        <v>257</v>
      </c>
      <c r="BG12" s="131" t="s">
        <v>715</v>
      </c>
      <c r="BH12" s="131" t="s">
        <v>722</v>
      </c>
      <c r="BI12" s="131" t="s">
        <v>730</v>
      </c>
      <c r="BJ12" s="131" t="s">
        <v>736</v>
      </c>
      <c r="BK12" s="131">
        <v>1</v>
      </c>
      <c r="BL12" s="134">
        <v>0.6329113924050633</v>
      </c>
      <c r="BM12" s="131">
        <v>9</v>
      </c>
      <c r="BN12" s="134">
        <v>5.69620253164557</v>
      </c>
      <c r="BO12" s="131">
        <v>0</v>
      </c>
      <c r="BP12" s="134">
        <v>0</v>
      </c>
      <c r="BQ12" s="131">
        <v>148</v>
      </c>
      <c r="BR12" s="134">
        <v>93.67088607594937</v>
      </c>
      <c r="BS12" s="131">
        <v>158</v>
      </c>
      <c r="BT12" s="2"/>
      <c r="BU12" s="3"/>
      <c r="BV12" s="3"/>
      <c r="BW12" s="3"/>
      <c r="BX12" s="3"/>
    </row>
    <row r="13" spans="1:76" ht="15">
      <c r="A13" s="14" t="s">
        <v>221</v>
      </c>
      <c r="B13" s="15"/>
      <c r="C13" s="15" t="s">
        <v>64</v>
      </c>
      <c r="D13" s="93">
        <v>169.6329552800141</v>
      </c>
      <c r="E13" s="81"/>
      <c r="F13" s="112" t="s">
        <v>277</v>
      </c>
      <c r="G13" s="15"/>
      <c r="H13" s="16" t="s">
        <v>221</v>
      </c>
      <c r="I13" s="66"/>
      <c r="J13" s="66"/>
      <c r="K13" s="114" t="s">
        <v>541</v>
      </c>
      <c r="L13" s="94">
        <v>1</v>
      </c>
      <c r="M13" s="95">
        <v>1560.1978759765625</v>
      </c>
      <c r="N13" s="95">
        <v>8788.9580078125</v>
      </c>
      <c r="O13" s="77"/>
      <c r="P13" s="96"/>
      <c r="Q13" s="96"/>
      <c r="R13" s="97"/>
      <c r="S13" s="51">
        <v>0</v>
      </c>
      <c r="T13" s="51">
        <v>1</v>
      </c>
      <c r="U13" s="52">
        <v>0</v>
      </c>
      <c r="V13" s="52">
        <v>0.032258</v>
      </c>
      <c r="W13" s="52">
        <v>0.048706</v>
      </c>
      <c r="X13" s="52">
        <v>0.555545</v>
      </c>
      <c r="Y13" s="52">
        <v>0</v>
      </c>
      <c r="Z13" s="52">
        <v>0</v>
      </c>
      <c r="AA13" s="82">
        <v>13</v>
      </c>
      <c r="AB13" s="82"/>
      <c r="AC13" s="98"/>
      <c r="AD13" s="85" t="s">
        <v>434</v>
      </c>
      <c r="AE13" s="85">
        <v>189</v>
      </c>
      <c r="AF13" s="85">
        <v>160</v>
      </c>
      <c r="AG13" s="85">
        <v>14828</v>
      </c>
      <c r="AH13" s="85">
        <v>24143</v>
      </c>
      <c r="AI13" s="85"/>
      <c r="AJ13" s="85" t="s">
        <v>455</v>
      </c>
      <c r="AK13" s="85" t="s">
        <v>473</v>
      </c>
      <c r="AL13" s="90" t="s">
        <v>480</v>
      </c>
      <c r="AM13" s="85"/>
      <c r="AN13" s="87">
        <v>42626.08712962963</v>
      </c>
      <c r="AO13" s="90" t="s">
        <v>492</v>
      </c>
      <c r="AP13" s="85" t="b">
        <v>0</v>
      </c>
      <c r="AQ13" s="85" t="b">
        <v>0</v>
      </c>
      <c r="AR13" s="85" t="b">
        <v>0</v>
      </c>
      <c r="AS13" s="85" t="s">
        <v>385</v>
      </c>
      <c r="AT13" s="85">
        <v>0</v>
      </c>
      <c r="AU13" s="90" t="s">
        <v>501</v>
      </c>
      <c r="AV13" s="85" t="b">
        <v>0</v>
      </c>
      <c r="AW13" s="85" t="s">
        <v>507</v>
      </c>
      <c r="AX13" s="90" t="s">
        <v>518</v>
      </c>
      <c r="AY13" s="85" t="s">
        <v>66</v>
      </c>
      <c r="AZ13" s="85" t="str">
        <f>REPLACE(INDEX(GroupVertices[Group],MATCH(Vertices[[#This Row],[Vertex]],GroupVertices[Vertex],0)),1,1,"")</f>
        <v>1</v>
      </c>
      <c r="BA13" s="51"/>
      <c r="BB13" s="51"/>
      <c r="BC13" s="51"/>
      <c r="BD13" s="51"/>
      <c r="BE13" s="51" t="s">
        <v>706</v>
      </c>
      <c r="BF13" s="51" t="s">
        <v>257</v>
      </c>
      <c r="BG13" s="131" t="s">
        <v>716</v>
      </c>
      <c r="BH13" s="131" t="s">
        <v>723</v>
      </c>
      <c r="BI13" s="131" t="s">
        <v>731</v>
      </c>
      <c r="BJ13" s="131" t="s">
        <v>737</v>
      </c>
      <c r="BK13" s="131">
        <v>1</v>
      </c>
      <c r="BL13" s="134">
        <v>0.6329113924050633</v>
      </c>
      <c r="BM13" s="131">
        <v>9</v>
      </c>
      <c r="BN13" s="134">
        <v>5.69620253164557</v>
      </c>
      <c r="BO13" s="131">
        <v>0</v>
      </c>
      <c r="BP13" s="134">
        <v>0</v>
      </c>
      <c r="BQ13" s="131">
        <v>148</v>
      </c>
      <c r="BR13" s="134">
        <v>93.67088607594937</v>
      </c>
      <c r="BS13" s="131">
        <v>158</v>
      </c>
      <c r="BT13" s="2"/>
      <c r="BU13" s="3"/>
      <c r="BV13" s="3"/>
      <c r="BW13" s="3"/>
      <c r="BX13" s="3"/>
    </row>
    <row r="14" spans="1:76" ht="15">
      <c r="A14" s="14" t="s">
        <v>222</v>
      </c>
      <c r="B14" s="15"/>
      <c r="C14" s="15" t="s">
        <v>64</v>
      </c>
      <c r="D14" s="93">
        <v>164.1667744020685</v>
      </c>
      <c r="E14" s="81"/>
      <c r="F14" s="112" t="s">
        <v>278</v>
      </c>
      <c r="G14" s="15"/>
      <c r="H14" s="16" t="s">
        <v>222</v>
      </c>
      <c r="I14" s="66"/>
      <c r="J14" s="66"/>
      <c r="K14" s="114" t="s">
        <v>542</v>
      </c>
      <c r="L14" s="94">
        <v>21.829166666666666</v>
      </c>
      <c r="M14" s="95">
        <v>8396.0576171875</v>
      </c>
      <c r="N14" s="95">
        <v>421.1341857910156</v>
      </c>
      <c r="O14" s="77"/>
      <c r="P14" s="96"/>
      <c r="Q14" s="96"/>
      <c r="R14" s="97"/>
      <c r="S14" s="51">
        <v>0</v>
      </c>
      <c r="T14" s="51">
        <v>3</v>
      </c>
      <c r="U14" s="52">
        <v>0.5</v>
      </c>
      <c r="V14" s="52">
        <v>0.142857</v>
      </c>
      <c r="W14" s="52">
        <v>1E-06</v>
      </c>
      <c r="X14" s="52">
        <v>0.835907</v>
      </c>
      <c r="Y14" s="52">
        <v>0.3333333333333333</v>
      </c>
      <c r="Z14" s="52">
        <v>0</v>
      </c>
      <c r="AA14" s="82">
        <v>14</v>
      </c>
      <c r="AB14" s="82"/>
      <c r="AC14" s="98"/>
      <c r="AD14" s="85" t="s">
        <v>435</v>
      </c>
      <c r="AE14" s="85">
        <v>116</v>
      </c>
      <c r="AF14" s="85">
        <v>49</v>
      </c>
      <c r="AG14" s="85">
        <v>1078</v>
      </c>
      <c r="AH14" s="85">
        <v>1054</v>
      </c>
      <c r="AI14" s="85"/>
      <c r="AJ14" s="85" t="s">
        <v>456</v>
      </c>
      <c r="AK14" s="85" t="s">
        <v>398</v>
      </c>
      <c r="AL14" s="85"/>
      <c r="AM14" s="85"/>
      <c r="AN14" s="87">
        <v>40927.78665509259</v>
      </c>
      <c r="AO14" s="85"/>
      <c r="AP14" s="85" t="b">
        <v>0</v>
      </c>
      <c r="AQ14" s="85" t="b">
        <v>0</v>
      </c>
      <c r="AR14" s="85" t="b">
        <v>1</v>
      </c>
      <c r="AS14" s="85" t="s">
        <v>385</v>
      </c>
      <c r="AT14" s="85">
        <v>0</v>
      </c>
      <c r="AU14" s="90" t="s">
        <v>502</v>
      </c>
      <c r="AV14" s="85" t="b">
        <v>0</v>
      </c>
      <c r="AW14" s="85" t="s">
        <v>507</v>
      </c>
      <c r="AX14" s="90" t="s">
        <v>519</v>
      </c>
      <c r="AY14" s="85" t="s">
        <v>66</v>
      </c>
      <c r="AZ14" s="85" t="str">
        <f>REPLACE(INDEX(GroupVertices[Group],MATCH(Vertices[[#This Row],[Vertex]],GroupVertices[Vertex],0)),1,1,"")</f>
        <v>2</v>
      </c>
      <c r="BA14" s="51"/>
      <c r="BB14" s="51"/>
      <c r="BC14" s="51"/>
      <c r="BD14" s="51"/>
      <c r="BE14" s="51" t="s">
        <v>256</v>
      </c>
      <c r="BF14" s="51" t="s">
        <v>256</v>
      </c>
      <c r="BG14" s="131" t="s">
        <v>717</v>
      </c>
      <c r="BH14" s="131" t="s">
        <v>717</v>
      </c>
      <c r="BI14" s="131" t="s">
        <v>732</v>
      </c>
      <c r="BJ14" s="131" t="s">
        <v>732</v>
      </c>
      <c r="BK14" s="131">
        <v>2</v>
      </c>
      <c r="BL14" s="134">
        <v>11.764705882352942</v>
      </c>
      <c r="BM14" s="131">
        <v>0</v>
      </c>
      <c r="BN14" s="134">
        <v>0</v>
      </c>
      <c r="BO14" s="131">
        <v>0</v>
      </c>
      <c r="BP14" s="134">
        <v>0</v>
      </c>
      <c r="BQ14" s="131">
        <v>15</v>
      </c>
      <c r="BR14" s="134">
        <v>88.23529411764706</v>
      </c>
      <c r="BS14" s="131">
        <v>17</v>
      </c>
      <c r="BT14" s="2"/>
      <c r="BU14" s="3"/>
      <c r="BV14" s="3"/>
      <c r="BW14" s="3"/>
      <c r="BX14" s="3"/>
    </row>
    <row r="15" spans="1:76" ht="15">
      <c r="A15" s="14" t="s">
        <v>233</v>
      </c>
      <c r="B15" s="15"/>
      <c r="C15" s="15" t="s">
        <v>64</v>
      </c>
      <c r="D15" s="93">
        <v>1000</v>
      </c>
      <c r="E15" s="81"/>
      <c r="F15" s="112" t="s">
        <v>505</v>
      </c>
      <c r="G15" s="15"/>
      <c r="H15" s="16" t="s">
        <v>233</v>
      </c>
      <c r="I15" s="66"/>
      <c r="J15" s="66"/>
      <c r="K15" s="114" t="s">
        <v>543</v>
      </c>
      <c r="L15" s="94">
        <v>84.31666666666666</v>
      </c>
      <c r="M15" s="95">
        <v>9230.6123046875</v>
      </c>
      <c r="N15" s="95">
        <v>8234.0009765625</v>
      </c>
      <c r="O15" s="77"/>
      <c r="P15" s="96"/>
      <c r="Q15" s="96"/>
      <c r="R15" s="97"/>
      <c r="S15" s="51">
        <v>4</v>
      </c>
      <c r="T15" s="51">
        <v>0</v>
      </c>
      <c r="U15" s="52">
        <v>2</v>
      </c>
      <c r="V15" s="52">
        <v>0.166667</v>
      </c>
      <c r="W15" s="52">
        <v>1E-06</v>
      </c>
      <c r="X15" s="52">
        <v>1.085211</v>
      </c>
      <c r="Y15" s="52">
        <v>0.25</v>
      </c>
      <c r="Z15" s="52">
        <v>0</v>
      </c>
      <c r="AA15" s="82">
        <v>15</v>
      </c>
      <c r="AB15" s="82"/>
      <c r="AC15" s="98"/>
      <c r="AD15" s="85" t="s">
        <v>436</v>
      </c>
      <c r="AE15" s="85">
        <v>1182</v>
      </c>
      <c r="AF15" s="85">
        <v>97584</v>
      </c>
      <c r="AG15" s="85">
        <v>16263</v>
      </c>
      <c r="AH15" s="85">
        <v>3376</v>
      </c>
      <c r="AI15" s="85"/>
      <c r="AJ15" s="85" t="s">
        <v>457</v>
      </c>
      <c r="AK15" s="85" t="s">
        <v>392</v>
      </c>
      <c r="AL15" s="90" t="s">
        <v>481</v>
      </c>
      <c r="AM15" s="85"/>
      <c r="AN15" s="87">
        <v>39944.31543981482</v>
      </c>
      <c r="AO15" s="90" t="s">
        <v>493</v>
      </c>
      <c r="AP15" s="85" t="b">
        <v>0</v>
      </c>
      <c r="AQ15" s="85" t="b">
        <v>0</v>
      </c>
      <c r="AR15" s="85" t="b">
        <v>1</v>
      </c>
      <c r="AS15" s="85" t="s">
        <v>385</v>
      </c>
      <c r="AT15" s="85">
        <v>128</v>
      </c>
      <c r="AU15" s="90" t="s">
        <v>503</v>
      </c>
      <c r="AV15" s="85" t="b">
        <v>0</v>
      </c>
      <c r="AW15" s="85" t="s">
        <v>507</v>
      </c>
      <c r="AX15" s="90" t="s">
        <v>520</v>
      </c>
      <c r="AY15" s="85" t="s">
        <v>65</v>
      </c>
      <c r="AZ15" s="85" t="str">
        <f>REPLACE(INDEX(GroupVertices[Group],MATCH(Vertices[[#This Row],[Vertex]],GroupVertices[Vertex],0)),1,1,"")</f>
        <v>2</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234</v>
      </c>
      <c r="B16" s="15"/>
      <c r="C16" s="15" t="s">
        <v>64</v>
      </c>
      <c r="D16" s="93">
        <v>166.38279367691132</v>
      </c>
      <c r="E16" s="81"/>
      <c r="F16" s="112" t="s">
        <v>506</v>
      </c>
      <c r="G16" s="15"/>
      <c r="H16" s="16" t="s">
        <v>234</v>
      </c>
      <c r="I16" s="66"/>
      <c r="J16" s="66"/>
      <c r="K16" s="114" t="s">
        <v>544</v>
      </c>
      <c r="L16" s="94">
        <v>84.31666666666666</v>
      </c>
      <c r="M16" s="95">
        <v>7439.15185546875</v>
      </c>
      <c r="N16" s="95">
        <v>3439.702880859375</v>
      </c>
      <c r="O16" s="77"/>
      <c r="P16" s="96"/>
      <c r="Q16" s="96"/>
      <c r="R16" s="97"/>
      <c r="S16" s="51">
        <v>4</v>
      </c>
      <c r="T16" s="51">
        <v>0</v>
      </c>
      <c r="U16" s="52">
        <v>2</v>
      </c>
      <c r="V16" s="52">
        <v>0.166667</v>
      </c>
      <c r="W16" s="52">
        <v>1E-06</v>
      </c>
      <c r="X16" s="52">
        <v>1.085211</v>
      </c>
      <c r="Y16" s="52">
        <v>0.25</v>
      </c>
      <c r="Z16" s="52">
        <v>0</v>
      </c>
      <c r="AA16" s="82">
        <v>16</v>
      </c>
      <c r="AB16" s="82"/>
      <c r="AC16" s="98"/>
      <c r="AD16" s="85" t="s">
        <v>437</v>
      </c>
      <c r="AE16" s="85">
        <v>284</v>
      </c>
      <c r="AF16" s="85">
        <v>94</v>
      </c>
      <c r="AG16" s="85">
        <v>1196</v>
      </c>
      <c r="AH16" s="85">
        <v>1720</v>
      </c>
      <c r="AI16" s="85"/>
      <c r="AJ16" s="85" t="s">
        <v>458</v>
      </c>
      <c r="AK16" s="85" t="s">
        <v>394</v>
      </c>
      <c r="AL16" s="85"/>
      <c r="AM16" s="85"/>
      <c r="AN16" s="87">
        <v>43007.265</v>
      </c>
      <c r="AO16" s="90" t="s">
        <v>494</v>
      </c>
      <c r="AP16" s="85" t="b">
        <v>1</v>
      </c>
      <c r="AQ16" s="85" t="b">
        <v>0</v>
      </c>
      <c r="AR16" s="85" t="b">
        <v>0</v>
      </c>
      <c r="AS16" s="85" t="s">
        <v>385</v>
      </c>
      <c r="AT16" s="85">
        <v>0</v>
      </c>
      <c r="AU16" s="85"/>
      <c r="AV16" s="85" t="b">
        <v>0</v>
      </c>
      <c r="AW16" s="85" t="s">
        <v>507</v>
      </c>
      <c r="AX16" s="90" t="s">
        <v>521</v>
      </c>
      <c r="AY16" s="85" t="s">
        <v>65</v>
      </c>
      <c r="AZ16" s="85" t="str">
        <f>REPLACE(INDEX(GroupVertices[Group],MATCH(Vertices[[#This Row],[Vertex]],GroupVertices[Vertex],0)),1,1,"")</f>
        <v>2</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231</v>
      </c>
      <c r="B17" s="15"/>
      <c r="C17" s="15" t="s">
        <v>64</v>
      </c>
      <c r="D17" s="93">
        <v>167.90938473291413</v>
      </c>
      <c r="E17" s="81"/>
      <c r="F17" s="112" t="s">
        <v>286</v>
      </c>
      <c r="G17" s="15"/>
      <c r="H17" s="16" t="s">
        <v>231</v>
      </c>
      <c r="I17" s="66"/>
      <c r="J17" s="66"/>
      <c r="K17" s="114" t="s">
        <v>545</v>
      </c>
      <c r="L17" s="94">
        <v>105.14583333333333</v>
      </c>
      <c r="M17" s="95">
        <v>8416.1650390625</v>
      </c>
      <c r="N17" s="95">
        <v>5454.43994140625</v>
      </c>
      <c r="O17" s="77"/>
      <c r="P17" s="96"/>
      <c r="Q17" s="96"/>
      <c r="R17" s="97"/>
      <c r="S17" s="51">
        <v>3</v>
      </c>
      <c r="T17" s="51">
        <v>2</v>
      </c>
      <c r="U17" s="52">
        <v>2.5</v>
      </c>
      <c r="V17" s="52">
        <v>0.2</v>
      </c>
      <c r="W17" s="52">
        <v>1E-06</v>
      </c>
      <c r="X17" s="52">
        <v>1.321731</v>
      </c>
      <c r="Y17" s="52">
        <v>0.3</v>
      </c>
      <c r="Z17" s="52">
        <v>0</v>
      </c>
      <c r="AA17" s="82">
        <v>17</v>
      </c>
      <c r="AB17" s="82"/>
      <c r="AC17" s="98"/>
      <c r="AD17" s="85" t="s">
        <v>438</v>
      </c>
      <c r="AE17" s="85">
        <v>71</v>
      </c>
      <c r="AF17" s="85">
        <v>125</v>
      </c>
      <c r="AG17" s="85">
        <v>1048</v>
      </c>
      <c r="AH17" s="85">
        <v>728</v>
      </c>
      <c r="AI17" s="85"/>
      <c r="AJ17" s="85" t="s">
        <v>459</v>
      </c>
      <c r="AK17" s="85" t="s">
        <v>474</v>
      </c>
      <c r="AL17" s="85"/>
      <c r="AM17" s="85"/>
      <c r="AN17" s="87">
        <v>41031.65372685185</v>
      </c>
      <c r="AO17" s="85"/>
      <c r="AP17" s="85" t="b">
        <v>1</v>
      </c>
      <c r="AQ17" s="85" t="b">
        <v>0</v>
      </c>
      <c r="AR17" s="85" t="b">
        <v>0</v>
      </c>
      <c r="AS17" s="85" t="s">
        <v>385</v>
      </c>
      <c r="AT17" s="85">
        <v>0</v>
      </c>
      <c r="AU17" s="90" t="s">
        <v>501</v>
      </c>
      <c r="AV17" s="85" t="b">
        <v>0</v>
      </c>
      <c r="AW17" s="85" t="s">
        <v>507</v>
      </c>
      <c r="AX17" s="90" t="s">
        <v>522</v>
      </c>
      <c r="AY17" s="85" t="s">
        <v>66</v>
      </c>
      <c r="AZ17" s="85" t="str">
        <f>REPLACE(INDEX(GroupVertices[Group],MATCH(Vertices[[#This Row],[Vertex]],GroupVertices[Vertex],0)),1,1,"")</f>
        <v>2</v>
      </c>
      <c r="BA17" s="51" t="s">
        <v>252</v>
      </c>
      <c r="BB17" s="51" t="s">
        <v>252</v>
      </c>
      <c r="BC17" s="51" t="s">
        <v>253</v>
      </c>
      <c r="BD17" s="51" t="s">
        <v>253</v>
      </c>
      <c r="BE17" s="51" t="s">
        <v>260</v>
      </c>
      <c r="BF17" s="51" t="s">
        <v>260</v>
      </c>
      <c r="BG17" s="131" t="s">
        <v>658</v>
      </c>
      <c r="BH17" s="131" t="s">
        <v>658</v>
      </c>
      <c r="BI17" s="131" t="s">
        <v>733</v>
      </c>
      <c r="BJ17" s="131" t="s">
        <v>733</v>
      </c>
      <c r="BK17" s="131">
        <v>2</v>
      </c>
      <c r="BL17" s="134">
        <v>11.764705882352942</v>
      </c>
      <c r="BM17" s="131">
        <v>0</v>
      </c>
      <c r="BN17" s="134">
        <v>0</v>
      </c>
      <c r="BO17" s="131">
        <v>0</v>
      </c>
      <c r="BP17" s="134">
        <v>0</v>
      </c>
      <c r="BQ17" s="131">
        <v>15</v>
      </c>
      <c r="BR17" s="134">
        <v>88.23529411764706</v>
      </c>
      <c r="BS17" s="131">
        <v>17</v>
      </c>
      <c r="BT17" s="2"/>
      <c r="BU17" s="3"/>
      <c r="BV17" s="3"/>
      <c r="BW17" s="3"/>
      <c r="BX17" s="3"/>
    </row>
    <row r="18" spans="1:76" ht="15">
      <c r="A18" s="14" t="s">
        <v>223</v>
      </c>
      <c r="B18" s="15"/>
      <c r="C18" s="15" t="s">
        <v>64</v>
      </c>
      <c r="D18" s="93">
        <v>1000</v>
      </c>
      <c r="E18" s="81"/>
      <c r="F18" s="112" t="s">
        <v>279</v>
      </c>
      <c r="G18" s="15"/>
      <c r="H18" s="16" t="s">
        <v>223</v>
      </c>
      <c r="I18" s="66"/>
      <c r="J18" s="66"/>
      <c r="K18" s="114" t="s">
        <v>546</v>
      </c>
      <c r="L18" s="94">
        <v>1</v>
      </c>
      <c r="M18" s="95">
        <v>6876.07861328125</v>
      </c>
      <c r="N18" s="95">
        <v>2991.63916015625</v>
      </c>
      <c r="O18" s="77"/>
      <c r="P18" s="96"/>
      <c r="Q18" s="96"/>
      <c r="R18" s="97"/>
      <c r="S18" s="51">
        <v>0</v>
      </c>
      <c r="T18" s="51">
        <v>1</v>
      </c>
      <c r="U18" s="52">
        <v>0</v>
      </c>
      <c r="V18" s="52">
        <v>0.032258</v>
      </c>
      <c r="W18" s="52">
        <v>0.048706</v>
      </c>
      <c r="X18" s="52">
        <v>0.555545</v>
      </c>
      <c r="Y18" s="52">
        <v>0</v>
      </c>
      <c r="Z18" s="52">
        <v>0</v>
      </c>
      <c r="AA18" s="82">
        <v>18</v>
      </c>
      <c r="AB18" s="82"/>
      <c r="AC18" s="98"/>
      <c r="AD18" s="85" t="s">
        <v>439</v>
      </c>
      <c r="AE18" s="85">
        <v>141</v>
      </c>
      <c r="AF18" s="85">
        <v>176944</v>
      </c>
      <c r="AG18" s="85">
        <v>913</v>
      </c>
      <c r="AH18" s="85">
        <v>1083</v>
      </c>
      <c r="AI18" s="85"/>
      <c r="AJ18" s="85" t="s">
        <v>460</v>
      </c>
      <c r="AK18" s="85" t="s">
        <v>475</v>
      </c>
      <c r="AL18" s="90" t="s">
        <v>478</v>
      </c>
      <c r="AM18" s="85"/>
      <c r="AN18" s="87">
        <v>42254.73483796296</v>
      </c>
      <c r="AO18" s="90" t="s">
        <v>495</v>
      </c>
      <c r="AP18" s="85" t="b">
        <v>1</v>
      </c>
      <c r="AQ18" s="85" t="b">
        <v>0</v>
      </c>
      <c r="AR18" s="85" t="b">
        <v>1</v>
      </c>
      <c r="AS18" s="85" t="s">
        <v>385</v>
      </c>
      <c r="AT18" s="85">
        <v>38</v>
      </c>
      <c r="AU18" s="90" t="s">
        <v>501</v>
      </c>
      <c r="AV18" s="85" t="b">
        <v>1</v>
      </c>
      <c r="AW18" s="85" t="s">
        <v>507</v>
      </c>
      <c r="AX18" s="90" t="s">
        <v>523</v>
      </c>
      <c r="AY18" s="85" t="s">
        <v>66</v>
      </c>
      <c r="AZ18" s="85" t="str">
        <f>REPLACE(INDEX(GroupVertices[Group],MATCH(Vertices[[#This Row],[Vertex]],GroupVertices[Vertex],0)),1,1,"")</f>
        <v>1</v>
      </c>
      <c r="BA18" s="51"/>
      <c r="BB18" s="51"/>
      <c r="BC18" s="51"/>
      <c r="BD18" s="51"/>
      <c r="BE18" s="51"/>
      <c r="BF18" s="51"/>
      <c r="BG18" s="131" t="s">
        <v>714</v>
      </c>
      <c r="BH18" s="131" t="s">
        <v>714</v>
      </c>
      <c r="BI18" s="131" t="s">
        <v>729</v>
      </c>
      <c r="BJ18" s="131" t="s">
        <v>729</v>
      </c>
      <c r="BK18" s="131">
        <v>0</v>
      </c>
      <c r="BL18" s="134">
        <v>0</v>
      </c>
      <c r="BM18" s="131">
        <v>1</v>
      </c>
      <c r="BN18" s="134">
        <v>4.166666666666667</v>
      </c>
      <c r="BO18" s="131">
        <v>0</v>
      </c>
      <c r="BP18" s="134">
        <v>0</v>
      </c>
      <c r="BQ18" s="131">
        <v>23</v>
      </c>
      <c r="BR18" s="134">
        <v>95.83333333333333</v>
      </c>
      <c r="BS18" s="131">
        <v>24</v>
      </c>
      <c r="BT18" s="2"/>
      <c r="BU18" s="3"/>
      <c r="BV18" s="3"/>
      <c r="BW18" s="3"/>
      <c r="BX18" s="3"/>
    </row>
    <row r="19" spans="1:76" ht="15">
      <c r="A19" s="14" t="s">
        <v>224</v>
      </c>
      <c r="B19" s="15"/>
      <c r="C19" s="15" t="s">
        <v>64</v>
      </c>
      <c r="D19" s="93">
        <v>165.15167185755422</v>
      </c>
      <c r="E19" s="81"/>
      <c r="F19" s="112" t="s">
        <v>280</v>
      </c>
      <c r="G19" s="15"/>
      <c r="H19" s="16" t="s">
        <v>224</v>
      </c>
      <c r="I19" s="66"/>
      <c r="J19" s="66"/>
      <c r="K19" s="114" t="s">
        <v>547</v>
      </c>
      <c r="L19" s="94">
        <v>1</v>
      </c>
      <c r="M19" s="95">
        <v>1660.043212890625</v>
      </c>
      <c r="N19" s="95">
        <v>825.5313720703125</v>
      </c>
      <c r="O19" s="77"/>
      <c r="P19" s="96"/>
      <c r="Q19" s="96"/>
      <c r="R19" s="97"/>
      <c r="S19" s="51">
        <v>0</v>
      </c>
      <c r="T19" s="51">
        <v>1</v>
      </c>
      <c r="U19" s="52">
        <v>0</v>
      </c>
      <c r="V19" s="52">
        <v>0.032258</v>
      </c>
      <c r="W19" s="52">
        <v>0.048706</v>
      </c>
      <c r="X19" s="52">
        <v>0.555545</v>
      </c>
      <c r="Y19" s="52">
        <v>0</v>
      </c>
      <c r="Z19" s="52">
        <v>0</v>
      </c>
      <c r="AA19" s="82">
        <v>19</v>
      </c>
      <c r="AB19" s="82"/>
      <c r="AC19" s="98"/>
      <c r="AD19" s="85" t="s">
        <v>440</v>
      </c>
      <c r="AE19" s="85">
        <v>124</v>
      </c>
      <c r="AF19" s="85">
        <v>69</v>
      </c>
      <c r="AG19" s="85">
        <v>58</v>
      </c>
      <c r="AH19" s="85">
        <v>265</v>
      </c>
      <c r="AI19" s="85"/>
      <c r="AJ19" s="85" t="s">
        <v>461</v>
      </c>
      <c r="AK19" s="85" t="s">
        <v>476</v>
      </c>
      <c r="AL19" s="85"/>
      <c r="AM19" s="85"/>
      <c r="AN19" s="87">
        <v>42618.57163194445</v>
      </c>
      <c r="AO19" s="90" t="s">
        <v>496</v>
      </c>
      <c r="AP19" s="85" t="b">
        <v>1</v>
      </c>
      <c r="AQ19" s="85" t="b">
        <v>0</v>
      </c>
      <c r="AR19" s="85" t="b">
        <v>0</v>
      </c>
      <c r="AS19" s="85" t="s">
        <v>385</v>
      </c>
      <c r="AT19" s="85">
        <v>0</v>
      </c>
      <c r="AU19" s="85"/>
      <c r="AV19" s="85" t="b">
        <v>0</v>
      </c>
      <c r="AW19" s="85" t="s">
        <v>507</v>
      </c>
      <c r="AX19" s="90" t="s">
        <v>524</v>
      </c>
      <c r="AY19" s="85" t="s">
        <v>66</v>
      </c>
      <c r="AZ19" s="85" t="str">
        <f>REPLACE(INDEX(GroupVertices[Group],MATCH(Vertices[[#This Row],[Vertex]],GroupVertices[Vertex],0)),1,1,"")</f>
        <v>1</v>
      </c>
      <c r="BA19" s="51"/>
      <c r="BB19" s="51"/>
      <c r="BC19" s="51"/>
      <c r="BD19" s="51"/>
      <c r="BE19" s="51"/>
      <c r="BF19" s="51"/>
      <c r="BG19" s="131" t="s">
        <v>714</v>
      </c>
      <c r="BH19" s="131" t="s">
        <v>714</v>
      </c>
      <c r="BI19" s="131" t="s">
        <v>729</v>
      </c>
      <c r="BJ19" s="131" t="s">
        <v>729</v>
      </c>
      <c r="BK19" s="131">
        <v>0</v>
      </c>
      <c r="BL19" s="134">
        <v>0</v>
      </c>
      <c r="BM19" s="131">
        <v>1</v>
      </c>
      <c r="BN19" s="134">
        <v>4.166666666666667</v>
      </c>
      <c r="BO19" s="131">
        <v>0</v>
      </c>
      <c r="BP19" s="134">
        <v>0</v>
      </c>
      <c r="BQ19" s="131">
        <v>23</v>
      </c>
      <c r="BR19" s="134">
        <v>95.83333333333333</v>
      </c>
      <c r="BS19" s="131">
        <v>24</v>
      </c>
      <c r="BT19" s="2"/>
      <c r="BU19" s="3"/>
      <c r="BV19" s="3"/>
      <c r="BW19" s="3"/>
      <c r="BX19" s="3"/>
    </row>
    <row r="20" spans="1:76" ht="15">
      <c r="A20" s="14" t="s">
        <v>225</v>
      </c>
      <c r="B20" s="15"/>
      <c r="C20" s="15" t="s">
        <v>64</v>
      </c>
      <c r="D20" s="93">
        <v>273.0471881060116</v>
      </c>
      <c r="E20" s="81"/>
      <c r="F20" s="112" t="s">
        <v>281</v>
      </c>
      <c r="G20" s="15"/>
      <c r="H20" s="16" t="s">
        <v>225</v>
      </c>
      <c r="I20" s="66"/>
      <c r="J20" s="66"/>
      <c r="K20" s="114" t="s">
        <v>548</v>
      </c>
      <c r="L20" s="94">
        <v>1</v>
      </c>
      <c r="M20" s="95">
        <v>5143.36181640625</v>
      </c>
      <c r="N20" s="95">
        <v>8933.0048828125</v>
      </c>
      <c r="O20" s="77"/>
      <c r="P20" s="96"/>
      <c r="Q20" s="96"/>
      <c r="R20" s="97"/>
      <c r="S20" s="51">
        <v>0</v>
      </c>
      <c r="T20" s="51">
        <v>1</v>
      </c>
      <c r="U20" s="52">
        <v>0</v>
      </c>
      <c r="V20" s="52">
        <v>0.032258</v>
      </c>
      <c r="W20" s="52">
        <v>0.048706</v>
      </c>
      <c r="X20" s="52">
        <v>0.555545</v>
      </c>
      <c r="Y20" s="52">
        <v>0</v>
      </c>
      <c r="Z20" s="52">
        <v>0</v>
      </c>
      <c r="AA20" s="82">
        <v>20</v>
      </c>
      <c r="AB20" s="82"/>
      <c r="AC20" s="98"/>
      <c r="AD20" s="85" t="s">
        <v>441</v>
      </c>
      <c r="AE20" s="85">
        <v>284</v>
      </c>
      <c r="AF20" s="85">
        <v>2260</v>
      </c>
      <c r="AG20" s="85">
        <v>36720</v>
      </c>
      <c r="AH20" s="85">
        <v>41055</v>
      </c>
      <c r="AI20" s="85"/>
      <c r="AJ20" s="85" t="s">
        <v>462</v>
      </c>
      <c r="AK20" s="85" t="s">
        <v>472</v>
      </c>
      <c r="AL20" s="85"/>
      <c r="AM20" s="85"/>
      <c r="AN20" s="87">
        <v>42771.56711805556</v>
      </c>
      <c r="AO20" s="90" t="s">
        <v>497</v>
      </c>
      <c r="AP20" s="85" t="b">
        <v>1</v>
      </c>
      <c r="AQ20" s="85" t="b">
        <v>0</v>
      </c>
      <c r="AR20" s="85" t="b">
        <v>0</v>
      </c>
      <c r="AS20" s="85" t="s">
        <v>385</v>
      </c>
      <c r="AT20" s="85">
        <v>3</v>
      </c>
      <c r="AU20" s="85"/>
      <c r="AV20" s="85" t="b">
        <v>0</v>
      </c>
      <c r="AW20" s="85" t="s">
        <v>507</v>
      </c>
      <c r="AX20" s="90" t="s">
        <v>525</v>
      </c>
      <c r="AY20" s="85" t="s">
        <v>66</v>
      </c>
      <c r="AZ20" s="85" t="str">
        <f>REPLACE(INDEX(GroupVertices[Group],MATCH(Vertices[[#This Row],[Vertex]],GroupVertices[Vertex],0)),1,1,"")</f>
        <v>1</v>
      </c>
      <c r="BA20" s="51"/>
      <c r="BB20" s="51"/>
      <c r="BC20" s="51"/>
      <c r="BD20" s="51"/>
      <c r="BE20" s="51" t="s">
        <v>706</v>
      </c>
      <c r="BF20" s="51" t="s">
        <v>257</v>
      </c>
      <c r="BG20" s="131" t="s">
        <v>715</v>
      </c>
      <c r="BH20" s="131" t="s">
        <v>722</v>
      </c>
      <c r="BI20" s="131" t="s">
        <v>730</v>
      </c>
      <c r="BJ20" s="131" t="s">
        <v>736</v>
      </c>
      <c r="BK20" s="131">
        <v>1</v>
      </c>
      <c r="BL20" s="134">
        <v>0.6329113924050633</v>
      </c>
      <c r="BM20" s="131">
        <v>9</v>
      </c>
      <c r="BN20" s="134">
        <v>5.69620253164557</v>
      </c>
      <c r="BO20" s="131">
        <v>0</v>
      </c>
      <c r="BP20" s="134">
        <v>0</v>
      </c>
      <c r="BQ20" s="131">
        <v>148</v>
      </c>
      <c r="BR20" s="134">
        <v>93.67088607594937</v>
      </c>
      <c r="BS20" s="131">
        <v>158</v>
      </c>
      <c r="BT20" s="2"/>
      <c r="BU20" s="3"/>
      <c r="BV20" s="3"/>
      <c r="BW20" s="3"/>
      <c r="BX20" s="3"/>
    </row>
    <row r="21" spans="1:76" ht="15">
      <c r="A21" s="14" t="s">
        <v>226</v>
      </c>
      <c r="B21" s="15"/>
      <c r="C21" s="15" t="s">
        <v>64</v>
      </c>
      <c r="D21" s="93">
        <v>162.34471410941998</v>
      </c>
      <c r="E21" s="81"/>
      <c r="F21" s="112" t="s">
        <v>282</v>
      </c>
      <c r="G21" s="15"/>
      <c r="H21" s="16" t="s">
        <v>226</v>
      </c>
      <c r="I21" s="66"/>
      <c r="J21" s="66"/>
      <c r="K21" s="114" t="s">
        <v>549</v>
      </c>
      <c r="L21" s="94">
        <v>1</v>
      </c>
      <c r="M21" s="95">
        <v>5844.1376953125</v>
      </c>
      <c r="N21" s="95">
        <v>1561.4771728515625</v>
      </c>
      <c r="O21" s="77"/>
      <c r="P21" s="96"/>
      <c r="Q21" s="96"/>
      <c r="R21" s="97"/>
      <c r="S21" s="51">
        <v>0</v>
      </c>
      <c r="T21" s="51">
        <v>1</v>
      </c>
      <c r="U21" s="52">
        <v>0</v>
      </c>
      <c r="V21" s="52">
        <v>0.032258</v>
      </c>
      <c r="W21" s="52">
        <v>0.048706</v>
      </c>
      <c r="X21" s="52">
        <v>0.555545</v>
      </c>
      <c r="Y21" s="52">
        <v>0</v>
      </c>
      <c r="Z21" s="52">
        <v>0</v>
      </c>
      <c r="AA21" s="82">
        <v>21</v>
      </c>
      <c r="AB21" s="82"/>
      <c r="AC21" s="98"/>
      <c r="AD21" s="85" t="s">
        <v>442</v>
      </c>
      <c r="AE21" s="85">
        <v>315</v>
      </c>
      <c r="AF21" s="85">
        <v>12</v>
      </c>
      <c r="AG21" s="85">
        <v>199</v>
      </c>
      <c r="AH21" s="85">
        <v>931</v>
      </c>
      <c r="AI21" s="85"/>
      <c r="AJ21" s="85" t="s">
        <v>463</v>
      </c>
      <c r="AK21" s="85" t="s">
        <v>472</v>
      </c>
      <c r="AL21" s="85"/>
      <c r="AM21" s="85"/>
      <c r="AN21" s="87">
        <v>43302.61516203704</v>
      </c>
      <c r="AO21" s="90" t="s">
        <v>498</v>
      </c>
      <c r="AP21" s="85" t="b">
        <v>1</v>
      </c>
      <c r="AQ21" s="85" t="b">
        <v>0</v>
      </c>
      <c r="AR21" s="85" t="b">
        <v>0</v>
      </c>
      <c r="AS21" s="85" t="s">
        <v>385</v>
      </c>
      <c r="AT21" s="85">
        <v>0</v>
      </c>
      <c r="AU21" s="85"/>
      <c r="AV21" s="85" t="b">
        <v>0</v>
      </c>
      <c r="AW21" s="85" t="s">
        <v>507</v>
      </c>
      <c r="AX21" s="90" t="s">
        <v>526</v>
      </c>
      <c r="AY21" s="85" t="s">
        <v>66</v>
      </c>
      <c r="AZ21" s="85" t="str">
        <f>REPLACE(INDEX(GroupVertices[Group],MATCH(Vertices[[#This Row],[Vertex]],GroupVertices[Vertex],0)),1,1,"")</f>
        <v>1</v>
      </c>
      <c r="BA21" s="51"/>
      <c r="BB21" s="51"/>
      <c r="BC21" s="51"/>
      <c r="BD21" s="51"/>
      <c r="BE21" s="51"/>
      <c r="BF21" s="51"/>
      <c r="BG21" s="131" t="s">
        <v>714</v>
      </c>
      <c r="BH21" s="131" t="s">
        <v>714</v>
      </c>
      <c r="BI21" s="131" t="s">
        <v>729</v>
      </c>
      <c r="BJ21" s="131" t="s">
        <v>729</v>
      </c>
      <c r="BK21" s="131">
        <v>0</v>
      </c>
      <c r="BL21" s="134">
        <v>0</v>
      </c>
      <c r="BM21" s="131">
        <v>1</v>
      </c>
      <c r="BN21" s="134">
        <v>4.166666666666667</v>
      </c>
      <c r="BO21" s="131">
        <v>0</v>
      </c>
      <c r="BP21" s="134">
        <v>0</v>
      </c>
      <c r="BQ21" s="131">
        <v>23</v>
      </c>
      <c r="BR21" s="134">
        <v>95.83333333333333</v>
      </c>
      <c r="BS21" s="131">
        <v>24</v>
      </c>
      <c r="BT21" s="2"/>
      <c r="BU21" s="3"/>
      <c r="BV21" s="3"/>
      <c r="BW21" s="3"/>
      <c r="BX21" s="3"/>
    </row>
    <row r="22" spans="1:76" ht="15">
      <c r="A22" s="14" t="s">
        <v>227</v>
      </c>
      <c r="B22" s="15"/>
      <c r="C22" s="15" t="s">
        <v>64</v>
      </c>
      <c r="D22" s="93">
        <v>163.3296115649057</v>
      </c>
      <c r="E22" s="81"/>
      <c r="F22" s="112" t="s">
        <v>283</v>
      </c>
      <c r="G22" s="15"/>
      <c r="H22" s="16" t="s">
        <v>227</v>
      </c>
      <c r="I22" s="66"/>
      <c r="J22" s="66"/>
      <c r="K22" s="114" t="s">
        <v>550</v>
      </c>
      <c r="L22" s="94">
        <v>1</v>
      </c>
      <c r="M22" s="95">
        <v>2242.530517578125</v>
      </c>
      <c r="N22" s="95">
        <v>3225.132080078125</v>
      </c>
      <c r="O22" s="77"/>
      <c r="P22" s="96"/>
      <c r="Q22" s="96"/>
      <c r="R22" s="97"/>
      <c r="S22" s="51">
        <v>0</v>
      </c>
      <c r="T22" s="51">
        <v>1</v>
      </c>
      <c r="U22" s="52">
        <v>0</v>
      </c>
      <c r="V22" s="52">
        <v>0.032258</v>
      </c>
      <c r="W22" s="52">
        <v>0.048706</v>
      </c>
      <c r="X22" s="52">
        <v>0.555545</v>
      </c>
      <c r="Y22" s="52">
        <v>0</v>
      </c>
      <c r="Z22" s="52">
        <v>0</v>
      </c>
      <c r="AA22" s="82">
        <v>22</v>
      </c>
      <c r="AB22" s="82"/>
      <c r="AC22" s="98"/>
      <c r="AD22" s="85" t="s">
        <v>443</v>
      </c>
      <c r="AE22" s="85">
        <v>270</v>
      </c>
      <c r="AF22" s="85">
        <v>32</v>
      </c>
      <c r="AG22" s="85">
        <v>960</v>
      </c>
      <c r="AH22" s="85">
        <v>7090</v>
      </c>
      <c r="AI22" s="85"/>
      <c r="AJ22" s="85" t="s">
        <v>464</v>
      </c>
      <c r="AK22" s="85" t="s">
        <v>477</v>
      </c>
      <c r="AL22" s="85"/>
      <c r="AM22" s="85"/>
      <c r="AN22" s="87">
        <v>43284.62907407407</v>
      </c>
      <c r="AO22" s="90" t="s">
        <v>499</v>
      </c>
      <c r="AP22" s="85" t="b">
        <v>1</v>
      </c>
      <c r="AQ22" s="85" t="b">
        <v>0</v>
      </c>
      <c r="AR22" s="85" t="b">
        <v>0</v>
      </c>
      <c r="AS22" s="85" t="s">
        <v>385</v>
      </c>
      <c r="AT22" s="85">
        <v>0</v>
      </c>
      <c r="AU22" s="85"/>
      <c r="AV22" s="85" t="b">
        <v>0</v>
      </c>
      <c r="AW22" s="85" t="s">
        <v>507</v>
      </c>
      <c r="AX22" s="90" t="s">
        <v>527</v>
      </c>
      <c r="AY22" s="85" t="s">
        <v>66</v>
      </c>
      <c r="AZ22" s="85" t="str">
        <f>REPLACE(INDEX(GroupVertices[Group],MATCH(Vertices[[#This Row],[Vertex]],GroupVertices[Vertex],0)),1,1,"")</f>
        <v>1</v>
      </c>
      <c r="BA22" s="51"/>
      <c r="BB22" s="51"/>
      <c r="BC22" s="51"/>
      <c r="BD22" s="51"/>
      <c r="BE22" s="51"/>
      <c r="BF22" s="51"/>
      <c r="BG22" s="131" t="s">
        <v>714</v>
      </c>
      <c r="BH22" s="131" t="s">
        <v>714</v>
      </c>
      <c r="BI22" s="131" t="s">
        <v>729</v>
      </c>
      <c r="BJ22" s="131" t="s">
        <v>729</v>
      </c>
      <c r="BK22" s="131">
        <v>0</v>
      </c>
      <c r="BL22" s="134">
        <v>0</v>
      </c>
      <c r="BM22" s="131">
        <v>1</v>
      </c>
      <c r="BN22" s="134">
        <v>4.166666666666667</v>
      </c>
      <c r="BO22" s="131">
        <v>0</v>
      </c>
      <c r="BP22" s="134">
        <v>0</v>
      </c>
      <c r="BQ22" s="131">
        <v>23</v>
      </c>
      <c r="BR22" s="134">
        <v>95.83333333333333</v>
      </c>
      <c r="BS22" s="131">
        <v>24</v>
      </c>
      <c r="BT22" s="2"/>
      <c r="BU22" s="3"/>
      <c r="BV22" s="3"/>
      <c r="BW22" s="3"/>
      <c r="BX22" s="3"/>
    </row>
    <row r="23" spans="1:76" ht="15">
      <c r="A23" s="14" t="s">
        <v>229</v>
      </c>
      <c r="B23" s="15"/>
      <c r="C23" s="15" t="s">
        <v>64</v>
      </c>
      <c r="D23" s="93">
        <v>168.3525885878827</v>
      </c>
      <c r="E23" s="81"/>
      <c r="F23" s="112" t="s">
        <v>284</v>
      </c>
      <c r="G23" s="15"/>
      <c r="H23" s="16" t="s">
        <v>229</v>
      </c>
      <c r="I23" s="66"/>
      <c r="J23" s="66"/>
      <c r="K23" s="114" t="s">
        <v>551</v>
      </c>
      <c r="L23" s="94">
        <v>1</v>
      </c>
      <c r="M23" s="95">
        <v>6446.32568359375</v>
      </c>
      <c r="N23" s="95">
        <v>7693.41943359375</v>
      </c>
      <c r="O23" s="77"/>
      <c r="P23" s="96"/>
      <c r="Q23" s="96"/>
      <c r="R23" s="97"/>
      <c r="S23" s="51">
        <v>0</v>
      </c>
      <c r="T23" s="51">
        <v>1</v>
      </c>
      <c r="U23" s="52">
        <v>0</v>
      </c>
      <c r="V23" s="52">
        <v>0.032258</v>
      </c>
      <c r="W23" s="52">
        <v>0.048706</v>
      </c>
      <c r="X23" s="52">
        <v>0.555545</v>
      </c>
      <c r="Y23" s="52">
        <v>0</v>
      </c>
      <c r="Z23" s="52">
        <v>0</v>
      </c>
      <c r="AA23" s="82">
        <v>23</v>
      </c>
      <c r="AB23" s="82"/>
      <c r="AC23" s="98"/>
      <c r="AD23" s="85" t="s">
        <v>444</v>
      </c>
      <c r="AE23" s="85">
        <v>823</v>
      </c>
      <c r="AF23" s="85">
        <v>134</v>
      </c>
      <c r="AG23" s="85">
        <v>4797</v>
      </c>
      <c r="AH23" s="85">
        <v>11226</v>
      </c>
      <c r="AI23" s="85"/>
      <c r="AJ23" s="85" t="s">
        <v>465</v>
      </c>
      <c r="AK23" s="85"/>
      <c r="AL23" s="85"/>
      <c r="AM23" s="85"/>
      <c r="AN23" s="87">
        <v>41959.2637962963</v>
      </c>
      <c r="AO23" s="90" t="s">
        <v>500</v>
      </c>
      <c r="AP23" s="85" t="b">
        <v>1</v>
      </c>
      <c r="AQ23" s="85" t="b">
        <v>0</v>
      </c>
      <c r="AR23" s="85" t="b">
        <v>0</v>
      </c>
      <c r="AS23" s="85" t="s">
        <v>385</v>
      </c>
      <c r="AT23" s="85">
        <v>1</v>
      </c>
      <c r="AU23" s="90" t="s">
        <v>501</v>
      </c>
      <c r="AV23" s="85" t="b">
        <v>0</v>
      </c>
      <c r="AW23" s="85" t="s">
        <v>507</v>
      </c>
      <c r="AX23" s="90" t="s">
        <v>528</v>
      </c>
      <c r="AY23" s="85" t="s">
        <v>66</v>
      </c>
      <c r="AZ23" s="85" t="str">
        <f>REPLACE(INDEX(GroupVertices[Group],MATCH(Vertices[[#This Row],[Vertex]],GroupVertices[Vertex],0)),1,1,"")</f>
        <v>1</v>
      </c>
      <c r="BA23" s="51"/>
      <c r="BB23" s="51"/>
      <c r="BC23" s="51"/>
      <c r="BD23" s="51"/>
      <c r="BE23" s="51"/>
      <c r="BF23" s="51"/>
      <c r="BG23" s="131" t="s">
        <v>714</v>
      </c>
      <c r="BH23" s="131" t="s">
        <v>714</v>
      </c>
      <c r="BI23" s="131" t="s">
        <v>729</v>
      </c>
      <c r="BJ23" s="131" t="s">
        <v>729</v>
      </c>
      <c r="BK23" s="131">
        <v>0</v>
      </c>
      <c r="BL23" s="134">
        <v>0</v>
      </c>
      <c r="BM23" s="131">
        <v>1</v>
      </c>
      <c r="BN23" s="134">
        <v>4.166666666666667</v>
      </c>
      <c r="BO23" s="131">
        <v>0</v>
      </c>
      <c r="BP23" s="134">
        <v>0</v>
      </c>
      <c r="BQ23" s="131">
        <v>23</v>
      </c>
      <c r="BR23" s="134">
        <v>95.83333333333333</v>
      </c>
      <c r="BS23" s="131">
        <v>24</v>
      </c>
      <c r="BT23" s="2"/>
      <c r="BU23" s="3"/>
      <c r="BV23" s="3"/>
      <c r="BW23" s="3"/>
      <c r="BX23" s="3"/>
    </row>
    <row r="24" spans="1:76" ht="15">
      <c r="A24" s="14" t="s">
        <v>230</v>
      </c>
      <c r="B24" s="15"/>
      <c r="C24" s="15" t="s">
        <v>64</v>
      </c>
      <c r="D24" s="93">
        <v>210.7031791737674</v>
      </c>
      <c r="E24" s="81"/>
      <c r="F24" s="112" t="s">
        <v>285</v>
      </c>
      <c r="G24" s="15"/>
      <c r="H24" s="16" t="s">
        <v>230</v>
      </c>
      <c r="I24" s="66"/>
      <c r="J24" s="66"/>
      <c r="K24" s="114" t="s">
        <v>552</v>
      </c>
      <c r="L24" s="94">
        <v>21.829166666666666</v>
      </c>
      <c r="M24" s="95">
        <v>7525.1884765625</v>
      </c>
      <c r="N24" s="95">
        <v>9547.2802734375</v>
      </c>
      <c r="O24" s="77"/>
      <c r="P24" s="96"/>
      <c r="Q24" s="96"/>
      <c r="R24" s="97"/>
      <c r="S24" s="51">
        <v>0</v>
      </c>
      <c r="T24" s="51">
        <v>3</v>
      </c>
      <c r="U24" s="52">
        <v>0.5</v>
      </c>
      <c r="V24" s="52">
        <v>0.142857</v>
      </c>
      <c r="W24" s="52">
        <v>1E-06</v>
      </c>
      <c r="X24" s="52">
        <v>0.835907</v>
      </c>
      <c r="Y24" s="52">
        <v>0.3333333333333333</v>
      </c>
      <c r="Z24" s="52">
        <v>0</v>
      </c>
      <c r="AA24" s="82">
        <v>24</v>
      </c>
      <c r="AB24" s="82"/>
      <c r="AC24" s="98"/>
      <c r="AD24" s="85" t="s">
        <v>445</v>
      </c>
      <c r="AE24" s="85">
        <v>22</v>
      </c>
      <c r="AF24" s="85">
        <v>994</v>
      </c>
      <c r="AG24" s="85">
        <v>3252</v>
      </c>
      <c r="AH24" s="85">
        <v>756</v>
      </c>
      <c r="AI24" s="85"/>
      <c r="AJ24" s="85" t="s">
        <v>466</v>
      </c>
      <c r="AK24" s="85" t="s">
        <v>398</v>
      </c>
      <c r="AL24" s="85"/>
      <c r="AM24" s="85"/>
      <c r="AN24" s="87">
        <v>40306.314479166664</v>
      </c>
      <c r="AO24" s="85"/>
      <c r="AP24" s="85" t="b">
        <v>1</v>
      </c>
      <c r="AQ24" s="85" t="b">
        <v>0</v>
      </c>
      <c r="AR24" s="85" t="b">
        <v>1</v>
      </c>
      <c r="AS24" s="85" t="s">
        <v>385</v>
      </c>
      <c r="AT24" s="85">
        <v>18</v>
      </c>
      <c r="AU24" s="90" t="s">
        <v>501</v>
      </c>
      <c r="AV24" s="85" t="b">
        <v>0</v>
      </c>
      <c r="AW24" s="85" t="s">
        <v>507</v>
      </c>
      <c r="AX24" s="90" t="s">
        <v>529</v>
      </c>
      <c r="AY24" s="85" t="s">
        <v>66</v>
      </c>
      <c r="AZ24" s="85" t="str">
        <f>REPLACE(INDEX(GroupVertices[Group],MATCH(Vertices[[#This Row],[Vertex]],GroupVertices[Vertex],0)),1,1,"")</f>
        <v>2</v>
      </c>
      <c r="BA24" s="51"/>
      <c r="BB24" s="51"/>
      <c r="BC24" s="51"/>
      <c r="BD24" s="51"/>
      <c r="BE24" s="51" t="s">
        <v>256</v>
      </c>
      <c r="BF24" s="51" t="s">
        <v>256</v>
      </c>
      <c r="BG24" s="131" t="s">
        <v>717</v>
      </c>
      <c r="BH24" s="131" t="s">
        <v>717</v>
      </c>
      <c r="BI24" s="131" t="s">
        <v>732</v>
      </c>
      <c r="BJ24" s="131" t="s">
        <v>732</v>
      </c>
      <c r="BK24" s="131">
        <v>2</v>
      </c>
      <c r="BL24" s="134">
        <v>11.764705882352942</v>
      </c>
      <c r="BM24" s="131">
        <v>0</v>
      </c>
      <c r="BN24" s="134">
        <v>0</v>
      </c>
      <c r="BO24" s="131">
        <v>0</v>
      </c>
      <c r="BP24" s="134">
        <v>0</v>
      </c>
      <c r="BQ24" s="131">
        <v>15</v>
      </c>
      <c r="BR24" s="134">
        <v>88.23529411764706</v>
      </c>
      <c r="BS24" s="131">
        <v>17</v>
      </c>
      <c r="BT24" s="2"/>
      <c r="BU24" s="3"/>
      <c r="BV24" s="3"/>
      <c r="BW24" s="3"/>
      <c r="BX24" s="3"/>
    </row>
    <row r="25" spans="1:76" ht="15">
      <c r="A25" s="99" t="s">
        <v>232</v>
      </c>
      <c r="B25" s="100"/>
      <c r="C25" s="100" t="s">
        <v>64</v>
      </c>
      <c r="D25" s="101">
        <v>170.86407709937123</v>
      </c>
      <c r="E25" s="102"/>
      <c r="F25" s="113" t="s">
        <v>287</v>
      </c>
      <c r="G25" s="100"/>
      <c r="H25" s="103" t="s">
        <v>232</v>
      </c>
      <c r="I25" s="104"/>
      <c r="J25" s="104"/>
      <c r="K25" s="115" t="s">
        <v>553</v>
      </c>
      <c r="L25" s="105">
        <v>21.829166666666666</v>
      </c>
      <c r="M25" s="106">
        <v>9764.29296875</v>
      </c>
      <c r="N25" s="106">
        <v>4121.14599609375</v>
      </c>
      <c r="O25" s="107"/>
      <c r="P25" s="108"/>
      <c r="Q25" s="108"/>
      <c r="R25" s="109"/>
      <c r="S25" s="51">
        <v>0</v>
      </c>
      <c r="T25" s="51">
        <v>3</v>
      </c>
      <c r="U25" s="52">
        <v>0.5</v>
      </c>
      <c r="V25" s="52">
        <v>0.142857</v>
      </c>
      <c r="W25" s="52">
        <v>1E-06</v>
      </c>
      <c r="X25" s="52">
        <v>0.835907</v>
      </c>
      <c r="Y25" s="52">
        <v>0.3333333333333333</v>
      </c>
      <c r="Z25" s="52">
        <v>0</v>
      </c>
      <c r="AA25" s="110">
        <v>25</v>
      </c>
      <c r="AB25" s="110"/>
      <c r="AC25" s="111"/>
      <c r="AD25" s="85" t="s">
        <v>446</v>
      </c>
      <c r="AE25" s="85">
        <v>169</v>
      </c>
      <c r="AF25" s="85">
        <v>185</v>
      </c>
      <c r="AG25" s="85">
        <v>10821</v>
      </c>
      <c r="AH25" s="85">
        <v>1505</v>
      </c>
      <c r="AI25" s="85"/>
      <c r="AJ25" s="85"/>
      <c r="AK25" s="85" t="s">
        <v>394</v>
      </c>
      <c r="AL25" s="85"/>
      <c r="AM25" s="85"/>
      <c r="AN25" s="87">
        <v>40953.21623842593</v>
      </c>
      <c r="AO25" s="85"/>
      <c r="AP25" s="85" t="b">
        <v>1</v>
      </c>
      <c r="AQ25" s="85" t="b">
        <v>0</v>
      </c>
      <c r="AR25" s="85" t="b">
        <v>0</v>
      </c>
      <c r="AS25" s="85" t="s">
        <v>385</v>
      </c>
      <c r="AT25" s="85">
        <v>12</v>
      </c>
      <c r="AU25" s="90" t="s">
        <v>501</v>
      </c>
      <c r="AV25" s="85" t="b">
        <v>0</v>
      </c>
      <c r="AW25" s="85" t="s">
        <v>507</v>
      </c>
      <c r="AX25" s="90" t="s">
        <v>530</v>
      </c>
      <c r="AY25" s="85" t="s">
        <v>66</v>
      </c>
      <c r="AZ25" s="85" t="str">
        <f>REPLACE(INDEX(GroupVertices[Group],MATCH(Vertices[[#This Row],[Vertex]],GroupVertices[Vertex],0)),1,1,"")</f>
        <v>2</v>
      </c>
      <c r="BA25" s="51"/>
      <c r="BB25" s="51"/>
      <c r="BC25" s="51"/>
      <c r="BD25" s="51"/>
      <c r="BE25" s="51" t="s">
        <v>256</v>
      </c>
      <c r="BF25" s="51" t="s">
        <v>256</v>
      </c>
      <c r="BG25" s="131" t="s">
        <v>717</v>
      </c>
      <c r="BH25" s="131" t="s">
        <v>717</v>
      </c>
      <c r="BI25" s="131" t="s">
        <v>732</v>
      </c>
      <c r="BJ25" s="131" t="s">
        <v>732</v>
      </c>
      <c r="BK25" s="131">
        <v>2</v>
      </c>
      <c r="BL25" s="134">
        <v>11.764705882352942</v>
      </c>
      <c r="BM25" s="131">
        <v>0</v>
      </c>
      <c r="BN25" s="134">
        <v>0</v>
      </c>
      <c r="BO25" s="131">
        <v>0</v>
      </c>
      <c r="BP25" s="134">
        <v>0</v>
      </c>
      <c r="BQ25" s="131">
        <v>15</v>
      </c>
      <c r="BR25" s="134">
        <v>88.23529411764706</v>
      </c>
      <c r="BS25" s="131">
        <v>17</v>
      </c>
      <c r="BT25" s="2"/>
      <c r="BU25" s="3"/>
      <c r="BV25" s="3"/>
      <c r="BW25" s="3"/>
      <c r="BX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hyperlinks>
    <hyperlink ref="AL4" r:id="rId1" display="https://t.co/lX3TGvZnYX"/>
    <hyperlink ref="AL8" r:id="rId2" display="https://t.co/xrrLLqZCNW"/>
    <hyperlink ref="AL13" r:id="rId3" display="https://t.co/3bhlV7zQqJ"/>
    <hyperlink ref="AL15" r:id="rId4" display="http://t.co/VbPXstYJxn"/>
    <hyperlink ref="AL18" r:id="rId5" display="https://t.co/lX3TGvZnYX"/>
    <hyperlink ref="AO3" r:id="rId6" display="https://pbs.twimg.com/profile_banners/1111451065143091201/1554221471"/>
    <hyperlink ref="AO4" r:id="rId7" display="https://pbs.twimg.com/profile_banners/854569465354350593/1551412950"/>
    <hyperlink ref="AO5" r:id="rId8" display="https://pbs.twimg.com/profile_banners/948092155964227584/1552572933"/>
    <hyperlink ref="AO6" r:id="rId9" display="https://pbs.twimg.com/profile_banners/882903795067256833/1510062701"/>
    <hyperlink ref="AO7" r:id="rId10" display="https://pbs.twimg.com/profile_banners/986654010215223296/1553413910"/>
    <hyperlink ref="AO8" r:id="rId11" display="https://pbs.twimg.com/profile_banners/917956110199508992/1535951656"/>
    <hyperlink ref="AO9" r:id="rId12" display="https://pbs.twimg.com/profile_banners/1055828253816975361/1553356026"/>
    <hyperlink ref="AO10" r:id="rId13" display="https://pbs.twimg.com/profile_banners/2437102124/1553470366"/>
    <hyperlink ref="AO11" r:id="rId14" display="https://pbs.twimg.com/profile_banners/806013194829328384/1498659460"/>
    <hyperlink ref="AO12" r:id="rId15" display="https://pbs.twimg.com/profile_banners/901292260112842752/1554746042"/>
    <hyperlink ref="AO13" r:id="rId16" display="https://pbs.twimg.com/profile_banners/775515711338754048/1542986105"/>
    <hyperlink ref="AO15" r:id="rId17" display="https://pbs.twimg.com/profile_banners/39211877/1554716004"/>
    <hyperlink ref="AO16" r:id="rId18" display="https://pbs.twimg.com/profile_banners/913649943725801478/1546705886"/>
    <hyperlink ref="AO18" r:id="rId19" display="https://pbs.twimg.com/profile_banners/3484109354/1511151606"/>
    <hyperlink ref="AO19" r:id="rId20" display="https://pbs.twimg.com/profile_banners/772792184441491456/1475204472"/>
    <hyperlink ref="AO20" r:id="rId21" display="https://pbs.twimg.com/profile_banners/828235893853081601/1521307291"/>
    <hyperlink ref="AO21" r:id="rId22" display="https://pbs.twimg.com/profile_banners/1020681260870479872/1551623430"/>
    <hyperlink ref="AO22" r:id="rId23" display="https://pbs.twimg.com/profile_banners/1014163321681920001/1536060759"/>
    <hyperlink ref="AO23" r:id="rId24" display="https://pbs.twimg.com/profile_banners/2901219228/1519568416"/>
    <hyperlink ref="AU4" r:id="rId25" display="http://abs.twimg.com/images/themes/theme1/bg.png"/>
    <hyperlink ref="AU10" r:id="rId26" display="http://abs.twimg.com/images/themes/theme1/bg.png"/>
    <hyperlink ref="AU11" r:id="rId27" display="http://abs.twimg.com/images/themes/theme1/bg.png"/>
    <hyperlink ref="AU13" r:id="rId28" display="http://abs.twimg.com/images/themes/theme1/bg.png"/>
    <hyperlink ref="AU14" r:id="rId29" display="http://abs.twimg.com/images/themes/theme6/bg.gif"/>
    <hyperlink ref="AU15" r:id="rId30" display="http://abs.twimg.com/images/themes/theme7/bg.gif"/>
    <hyperlink ref="AU17" r:id="rId31" display="http://abs.twimg.com/images/themes/theme1/bg.png"/>
    <hyperlink ref="AU18" r:id="rId32" display="http://abs.twimg.com/images/themes/theme1/bg.png"/>
    <hyperlink ref="AU23" r:id="rId33" display="http://abs.twimg.com/images/themes/theme1/bg.png"/>
    <hyperlink ref="AU24" r:id="rId34" display="http://abs.twimg.com/images/themes/theme1/bg.png"/>
    <hyperlink ref="AU25" r:id="rId35" display="http://abs.twimg.com/images/themes/theme1/bg.png"/>
    <hyperlink ref="F3" r:id="rId36" display="http://pbs.twimg.com/profile_images/1113111489232035840/GKErEbLX_normal.jpg"/>
    <hyperlink ref="F4" r:id="rId37" display="http://pbs.twimg.com/profile_images/864060024858869760/OYszJJlg_normal.jpg"/>
    <hyperlink ref="F5" r:id="rId38" display="http://pbs.twimg.com/profile_images/1105780619378749442/McZQMc2U_normal.jpg"/>
    <hyperlink ref="F6" r:id="rId39" display="http://pbs.twimg.com/profile_images/1087318719435440128/KTyeRGik_normal.jpg"/>
    <hyperlink ref="F7" r:id="rId40" display="http://pbs.twimg.com/profile_images/1109727230094008320/fM2axag__normal.jpg"/>
    <hyperlink ref="F8" r:id="rId41" display="http://pbs.twimg.com/profile_images/981190875949731843/1nSIABEe_normal.jpg"/>
    <hyperlink ref="F9" r:id="rId42" display="http://pbs.twimg.com/profile_images/1109481578638368769/-vQpkeme_normal.jpg"/>
    <hyperlink ref="F10" r:id="rId43" display="http://pbs.twimg.com/profile_images/1109961115604140032/qXhimFb6_normal.jpg"/>
    <hyperlink ref="F11" r:id="rId44" display="http://pbs.twimg.com/profile_images/943429614860353536/Ef1Px6T5_normal.jpg"/>
    <hyperlink ref="F12" r:id="rId45" display="http://pbs.twimg.com/profile_images/1116968786748301312/z4LKJRen_normal.jpg"/>
    <hyperlink ref="F13" r:id="rId46" display="http://pbs.twimg.com/profile_images/1106068329335308289/0TudHTWV_normal.jpg"/>
    <hyperlink ref="F14" r:id="rId47" display="http://pbs.twimg.com/profile_images/1085938180262629376/LJ2nHjOi_normal.jpg"/>
    <hyperlink ref="F15" r:id="rId48" display="http://pbs.twimg.com/profile_images/915098892609273861/jVB333eu_normal.jpg"/>
    <hyperlink ref="F16" r:id="rId49" display="http://pbs.twimg.com/profile_images/1068542626138374144/wHnCwqgg_normal.jpg"/>
    <hyperlink ref="F17" r:id="rId50" display="http://pbs.twimg.com/profile_images/1060756761290915841/34PffKFw_normal.jpg"/>
    <hyperlink ref="F18" r:id="rId51" display="http://pbs.twimg.com/profile_images/1106768113792700417/Ccb-gbNZ_normal.jpg"/>
    <hyperlink ref="F19" r:id="rId52" display="http://pbs.twimg.com/profile_images/1104571184249679874/5Im-_pLH_normal.jpg"/>
    <hyperlink ref="F20" r:id="rId53" display="http://pbs.twimg.com/profile_images/1067601018253266944/9d8yiIIn_normal.jpg"/>
    <hyperlink ref="F21" r:id="rId54" display="http://pbs.twimg.com/profile_images/1080293287968235521/XsFKhacX_normal.jpg"/>
    <hyperlink ref="F22" r:id="rId55" display="http://pbs.twimg.com/profile_images/1036940102499328000/u9v4NrbE_normal.jpg"/>
    <hyperlink ref="F23" r:id="rId56" display="http://pbs.twimg.com/profile_images/750965175650390016/WdLb6JgN_normal.jpg"/>
    <hyperlink ref="F24" r:id="rId57" display="http://pbs.twimg.com/profile_images/857447341434978304/U2yZnwH-_normal.jpg"/>
    <hyperlink ref="F25" r:id="rId58" display="http://pbs.twimg.com/profile_images/623338527510519808/PfrgGaMm_normal.jpg"/>
    <hyperlink ref="AX3" r:id="rId59" display="https://twitter.com/sowmiharsha"/>
    <hyperlink ref="AX4" r:id="rId60" display="https://twitter.com/grfcare"/>
    <hyperlink ref="AX5" r:id="rId61" display="https://twitter.com/rvravindran"/>
    <hyperlink ref="AX6" r:id="rId62" display="https://twitter.com/arunkumarsk12"/>
    <hyperlink ref="AX7" r:id="rId63" display="https://twitter.com/imsathishraina3"/>
    <hyperlink ref="AX8" r:id="rId64" display="https://twitter.com/rastogi3sapna"/>
    <hyperlink ref="AX9" r:id="rId65" display="https://twitter.com/sushilk32500244"/>
    <hyperlink ref="AX10" r:id="rId66" display="https://twitter.com/ashwin_jaddu"/>
    <hyperlink ref="AX11" r:id="rId67" display="https://twitter.com/raina_silambu"/>
    <hyperlink ref="AX12" r:id="rId68" display="https://twitter.com/shwetaraina1427"/>
    <hyperlink ref="AX13" r:id="rId69" display="https://twitter.com/pavanraina9"/>
    <hyperlink ref="AX14" r:id="rId70" display="https://twitter.com/nilyadutt"/>
    <hyperlink ref="AX15" r:id="rId71" display="https://twitter.com/fortis_hospital"/>
    <hyperlink ref="AX16" r:id="rId72" display="https://twitter.com/keshavoncopsych"/>
    <hyperlink ref="AX17" r:id="rId73" display="https://twitter.com/mimansasingh"/>
    <hyperlink ref="AX18" r:id="rId74" display="https://twitter.com/_priyankacraina"/>
    <hyperlink ref="AX19" r:id="rId75" display="https://twitter.com/kksamy321"/>
    <hyperlink ref="AX20" r:id="rId76" display="https://twitter.com/gayathri170"/>
    <hyperlink ref="AX21" r:id="rId77" display="https://twitter.com/kadarlapradeep"/>
    <hyperlink ref="AX22" r:id="rId78" display="https://twitter.com/naveen16773677"/>
    <hyperlink ref="AX23" r:id="rId79" display="https://twitter.com/183chaitanya"/>
    <hyperlink ref="AX24" r:id="rId80" display="https://twitter.com/dr_samirparikh"/>
    <hyperlink ref="AX25" r:id="rId81" display="https://twitter.com/jasrita_d"/>
  </hyperlinks>
  <printOptions/>
  <pageMargins left="0.7" right="0.7" top="0.75" bottom="0.75" header="0.3" footer="0.3"/>
  <pageSetup horizontalDpi="600" verticalDpi="600" orientation="portrait" r:id="rId85"/>
  <legacyDrawing r:id="rId83"/>
  <tableParts>
    <tablePart r:id="rId8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614</v>
      </c>
      <c r="Z2" s="13" t="s">
        <v>618</v>
      </c>
      <c r="AA2" s="13" t="s">
        <v>632</v>
      </c>
      <c r="AB2" s="13" t="s">
        <v>656</v>
      </c>
      <c r="AC2" s="13" t="s">
        <v>682</v>
      </c>
      <c r="AD2" s="13" t="s">
        <v>691</v>
      </c>
      <c r="AE2" s="13" t="s">
        <v>692</v>
      </c>
      <c r="AF2" s="13" t="s">
        <v>697</v>
      </c>
      <c r="AG2" s="67" t="s">
        <v>821</v>
      </c>
      <c r="AH2" s="67" t="s">
        <v>822</v>
      </c>
      <c r="AI2" s="67" t="s">
        <v>823</v>
      </c>
      <c r="AJ2" s="67" t="s">
        <v>824</v>
      </c>
      <c r="AK2" s="67" t="s">
        <v>825</v>
      </c>
      <c r="AL2" s="67" t="s">
        <v>826</v>
      </c>
      <c r="AM2" s="67" t="s">
        <v>827</v>
      </c>
      <c r="AN2" s="67" t="s">
        <v>828</v>
      </c>
      <c r="AO2" s="67" t="s">
        <v>831</v>
      </c>
    </row>
    <row r="3" spans="1:41" ht="15">
      <c r="A3" s="125" t="s">
        <v>593</v>
      </c>
      <c r="B3" s="126" t="s">
        <v>595</v>
      </c>
      <c r="C3" s="126" t="s">
        <v>56</v>
      </c>
      <c r="D3" s="117"/>
      <c r="E3" s="116"/>
      <c r="F3" s="118" t="s">
        <v>862</v>
      </c>
      <c r="G3" s="119"/>
      <c r="H3" s="119"/>
      <c r="I3" s="120">
        <v>3</v>
      </c>
      <c r="J3" s="121"/>
      <c r="K3" s="51">
        <v>17</v>
      </c>
      <c r="L3" s="51">
        <v>11</v>
      </c>
      <c r="M3" s="51">
        <v>33</v>
      </c>
      <c r="N3" s="51">
        <v>44</v>
      </c>
      <c r="O3" s="51">
        <v>7</v>
      </c>
      <c r="P3" s="52">
        <v>0</v>
      </c>
      <c r="Q3" s="52">
        <v>0</v>
      </c>
      <c r="R3" s="51">
        <v>1</v>
      </c>
      <c r="S3" s="51">
        <v>0</v>
      </c>
      <c r="T3" s="51">
        <v>17</v>
      </c>
      <c r="U3" s="51">
        <v>44</v>
      </c>
      <c r="V3" s="51">
        <v>2</v>
      </c>
      <c r="W3" s="52">
        <v>1.771626</v>
      </c>
      <c r="X3" s="52">
        <v>0.058823529411764705</v>
      </c>
      <c r="Y3" s="85"/>
      <c r="Z3" s="85"/>
      <c r="AA3" s="85" t="s">
        <v>633</v>
      </c>
      <c r="AB3" s="91" t="s">
        <v>657</v>
      </c>
      <c r="AC3" s="91" t="s">
        <v>683</v>
      </c>
      <c r="AD3" s="91"/>
      <c r="AE3" s="91" t="s">
        <v>228</v>
      </c>
      <c r="AF3" s="91" t="s">
        <v>698</v>
      </c>
      <c r="AG3" s="131">
        <v>14</v>
      </c>
      <c r="AH3" s="134">
        <v>1.2422360248447204</v>
      </c>
      <c r="AI3" s="131">
        <v>64</v>
      </c>
      <c r="AJ3" s="134">
        <v>5.678793256433008</v>
      </c>
      <c r="AK3" s="131">
        <v>0</v>
      </c>
      <c r="AL3" s="134">
        <v>0</v>
      </c>
      <c r="AM3" s="131">
        <v>1049</v>
      </c>
      <c r="AN3" s="134">
        <v>93.07897071872227</v>
      </c>
      <c r="AO3" s="131">
        <v>1127</v>
      </c>
    </row>
    <row r="4" spans="1:41" ht="15">
      <c r="A4" s="125" t="s">
        <v>594</v>
      </c>
      <c r="B4" s="126" t="s">
        <v>596</v>
      </c>
      <c r="C4" s="126" t="s">
        <v>56</v>
      </c>
      <c r="D4" s="122"/>
      <c r="E4" s="100"/>
      <c r="F4" s="103" t="s">
        <v>863</v>
      </c>
      <c r="G4" s="107"/>
      <c r="H4" s="107"/>
      <c r="I4" s="123">
        <v>4</v>
      </c>
      <c r="J4" s="110"/>
      <c r="K4" s="51">
        <v>6</v>
      </c>
      <c r="L4" s="51">
        <v>11</v>
      </c>
      <c r="M4" s="51">
        <v>0</v>
      </c>
      <c r="N4" s="51">
        <v>11</v>
      </c>
      <c r="O4" s="51">
        <v>0</v>
      </c>
      <c r="P4" s="52">
        <v>0</v>
      </c>
      <c r="Q4" s="52">
        <v>0</v>
      </c>
      <c r="R4" s="51">
        <v>1</v>
      </c>
      <c r="S4" s="51">
        <v>0</v>
      </c>
      <c r="T4" s="51">
        <v>6</v>
      </c>
      <c r="U4" s="51">
        <v>11</v>
      </c>
      <c r="V4" s="51">
        <v>2</v>
      </c>
      <c r="W4" s="52">
        <v>1.055556</v>
      </c>
      <c r="X4" s="52">
        <v>0.36666666666666664</v>
      </c>
      <c r="Y4" s="85" t="s">
        <v>252</v>
      </c>
      <c r="Z4" s="85" t="s">
        <v>253</v>
      </c>
      <c r="AA4" s="85" t="s">
        <v>260</v>
      </c>
      <c r="AB4" s="91" t="s">
        <v>658</v>
      </c>
      <c r="AC4" s="91" t="s">
        <v>684</v>
      </c>
      <c r="AD4" s="91"/>
      <c r="AE4" s="91" t="s">
        <v>693</v>
      </c>
      <c r="AF4" s="91" t="s">
        <v>699</v>
      </c>
      <c r="AG4" s="131">
        <v>8</v>
      </c>
      <c r="AH4" s="134">
        <v>11.764705882352942</v>
      </c>
      <c r="AI4" s="131">
        <v>0</v>
      </c>
      <c r="AJ4" s="134">
        <v>0</v>
      </c>
      <c r="AK4" s="131">
        <v>0</v>
      </c>
      <c r="AL4" s="134">
        <v>0</v>
      </c>
      <c r="AM4" s="131">
        <v>60</v>
      </c>
      <c r="AN4" s="134">
        <v>88.23529411764706</v>
      </c>
      <c r="AO4" s="131">
        <v>68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593</v>
      </c>
      <c r="B2" s="91" t="s">
        <v>229</v>
      </c>
      <c r="C2" s="85">
        <f>VLOOKUP(GroupVertices[[#This Row],[Vertex]],Vertices[],MATCH("ID",Vertices[[#Headers],[Vertex]:[Vertex Content Word Count]],0),FALSE)</f>
        <v>23</v>
      </c>
    </row>
    <row r="3" spans="1:3" ht="15">
      <c r="A3" s="85" t="s">
        <v>593</v>
      </c>
      <c r="B3" s="91" t="s">
        <v>228</v>
      </c>
      <c r="C3" s="85">
        <f>VLOOKUP(GroupVertices[[#This Row],[Vertex]],Vertices[],MATCH("ID",Vertices[[#Headers],[Vertex]:[Vertex Content Word Count]],0),FALSE)</f>
        <v>4</v>
      </c>
    </row>
    <row r="4" spans="1:3" ht="15">
      <c r="A4" s="85" t="s">
        <v>593</v>
      </c>
      <c r="B4" s="91" t="s">
        <v>227</v>
      </c>
      <c r="C4" s="85">
        <f>VLOOKUP(GroupVertices[[#This Row],[Vertex]],Vertices[],MATCH("ID",Vertices[[#Headers],[Vertex]:[Vertex Content Word Count]],0),FALSE)</f>
        <v>22</v>
      </c>
    </row>
    <row r="5" spans="1:3" ht="15">
      <c r="A5" s="85" t="s">
        <v>593</v>
      </c>
      <c r="B5" s="91" t="s">
        <v>226</v>
      </c>
      <c r="C5" s="85">
        <f>VLOOKUP(GroupVertices[[#This Row],[Vertex]],Vertices[],MATCH("ID",Vertices[[#Headers],[Vertex]:[Vertex Content Word Count]],0),FALSE)</f>
        <v>21</v>
      </c>
    </row>
    <row r="6" spans="1:3" ht="15">
      <c r="A6" s="85" t="s">
        <v>593</v>
      </c>
      <c r="B6" s="91" t="s">
        <v>225</v>
      </c>
      <c r="C6" s="85">
        <f>VLOOKUP(GroupVertices[[#This Row],[Vertex]],Vertices[],MATCH("ID",Vertices[[#Headers],[Vertex]:[Vertex Content Word Count]],0),FALSE)</f>
        <v>20</v>
      </c>
    </row>
    <row r="7" spans="1:3" ht="15">
      <c r="A7" s="85" t="s">
        <v>593</v>
      </c>
      <c r="B7" s="91" t="s">
        <v>224</v>
      </c>
      <c r="C7" s="85">
        <f>VLOOKUP(GroupVertices[[#This Row],[Vertex]],Vertices[],MATCH("ID",Vertices[[#Headers],[Vertex]:[Vertex Content Word Count]],0),FALSE)</f>
        <v>19</v>
      </c>
    </row>
    <row r="8" spans="1:3" ht="15">
      <c r="A8" s="85" t="s">
        <v>593</v>
      </c>
      <c r="B8" s="91" t="s">
        <v>223</v>
      </c>
      <c r="C8" s="85">
        <f>VLOOKUP(GroupVertices[[#This Row],[Vertex]],Vertices[],MATCH("ID",Vertices[[#Headers],[Vertex]:[Vertex Content Word Count]],0),FALSE)</f>
        <v>18</v>
      </c>
    </row>
    <row r="9" spans="1:3" ht="15">
      <c r="A9" s="85" t="s">
        <v>593</v>
      </c>
      <c r="B9" s="91" t="s">
        <v>221</v>
      </c>
      <c r="C9" s="85">
        <f>VLOOKUP(GroupVertices[[#This Row],[Vertex]],Vertices[],MATCH("ID",Vertices[[#Headers],[Vertex]:[Vertex Content Word Count]],0),FALSE)</f>
        <v>13</v>
      </c>
    </row>
    <row r="10" spans="1:3" ht="15">
      <c r="A10" s="85" t="s">
        <v>593</v>
      </c>
      <c r="B10" s="91" t="s">
        <v>220</v>
      </c>
      <c r="C10" s="85">
        <f>VLOOKUP(GroupVertices[[#This Row],[Vertex]],Vertices[],MATCH("ID",Vertices[[#Headers],[Vertex]:[Vertex Content Word Count]],0),FALSE)</f>
        <v>12</v>
      </c>
    </row>
    <row r="11" spans="1:3" ht="15">
      <c r="A11" s="85" t="s">
        <v>593</v>
      </c>
      <c r="B11" s="91" t="s">
        <v>219</v>
      </c>
      <c r="C11" s="85">
        <f>VLOOKUP(GroupVertices[[#This Row],[Vertex]],Vertices[],MATCH("ID",Vertices[[#Headers],[Vertex]:[Vertex Content Word Count]],0),FALSE)</f>
        <v>11</v>
      </c>
    </row>
    <row r="12" spans="1:3" ht="15">
      <c r="A12" s="85" t="s">
        <v>593</v>
      </c>
      <c r="B12" s="91" t="s">
        <v>218</v>
      </c>
      <c r="C12" s="85">
        <f>VLOOKUP(GroupVertices[[#This Row],[Vertex]],Vertices[],MATCH("ID",Vertices[[#Headers],[Vertex]:[Vertex Content Word Count]],0),FALSE)</f>
        <v>10</v>
      </c>
    </row>
    <row r="13" spans="1:3" ht="15">
      <c r="A13" s="85" t="s">
        <v>593</v>
      </c>
      <c r="B13" s="91" t="s">
        <v>217</v>
      </c>
      <c r="C13" s="85">
        <f>VLOOKUP(GroupVertices[[#This Row],[Vertex]],Vertices[],MATCH("ID",Vertices[[#Headers],[Vertex]:[Vertex Content Word Count]],0),FALSE)</f>
        <v>9</v>
      </c>
    </row>
    <row r="14" spans="1:3" ht="15">
      <c r="A14" s="85" t="s">
        <v>593</v>
      </c>
      <c r="B14" s="91" t="s">
        <v>216</v>
      </c>
      <c r="C14" s="85">
        <f>VLOOKUP(GroupVertices[[#This Row],[Vertex]],Vertices[],MATCH("ID",Vertices[[#Headers],[Vertex]:[Vertex Content Word Count]],0),FALSE)</f>
        <v>8</v>
      </c>
    </row>
    <row r="15" spans="1:3" ht="15">
      <c r="A15" s="85" t="s">
        <v>593</v>
      </c>
      <c r="B15" s="91" t="s">
        <v>215</v>
      </c>
      <c r="C15" s="85">
        <f>VLOOKUP(GroupVertices[[#This Row],[Vertex]],Vertices[],MATCH("ID",Vertices[[#Headers],[Vertex]:[Vertex Content Word Count]],0),FALSE)</f>
        <v>7</v>
      </c>
    </row>
    <row r="16" spans="1:3" ht="15">
      <c r="A16" s="85" t="s">
        <v>593</v>
      </c>
      <c r="B16" s="91" t="s">
        <v>214</v>
      </c>
      <c r="C16" s="85">
        <f>VLOOKUP(GroupVertices[[#This Row],[Vertex]],Vertices[],MATCH("ID",Vertices[[#Headers],[Vertex]:[Vertex Content Word Count]],0),FALSE)</f>
        <v>6</v>
      </c>
    </row>
    <row r="17" spans="1:3" ht="15">
      <c r="A17" s="85" t="s">
        <v>593</v>
      </c>
      <c r="B17" s="91" t="s">
        <v>213</v>
      </c>
      <c r="C17" s="85">
        <f>VLOOKUP(GroupVertices[[#This Row],[Vertex]],Vertices[],MATCH("ID",Vertices[[#Headers],[Vertex]:[Vertex Content Word Count]],0),FALSE)</f>
        <v>5</v>
      </c>
    </row>
    <row r="18" spans="1:3" ht="15">
      <c r="A18" s="85" t="s">
        <v>593</v>
      </c>
      <c r="B18" s="91" t="s">
        <v>212</v>
      </c>
      <c r="C18" s="85">
        <f>VLOOKUP(GroupVertices[[#This Row],[Vertex]],Vertices[],MATCH("ID",Vertices[[#Headers],[Vertex]:[Vertex Content Word Count]],0),FALSE)</f>
        <v>3</v>
      </c>
    </row>
    <row r="19" spans="1:3" ht="15">
      <c r="A19" s="85" t="s">
        <v>594</v>
      </c>
      <c r="B19" s="91" t="s">
        <v>232</v>
      </c>
      <c r="C19" s="85">
        <f>VLOOKUP(GroupVertices[[#This Row],[Vertex]],Vertices[],MATCH("ID",Vertices[[#Headers],[Vertex]:[Vertex Content Word Count]],0),FALSE)</f>
        <v>25</v>
      </c>
    </row>
    <row r="20" spans="1:3" ht="15">
      <c r="A20" s="85" t="s">
        <v>594</v>
      </c>
      <c r="B20" s="91" t="s">
        <v>231</v>
      </c>
      <c r="C20" s="85">
        <f>VLOOKUP(GroupVertices[[#This Row],[Vertex]],Vertices[],MATCH("ID",Vertices[[#Headers],[Vertex]:[Vertex Content Word Count]],0),FALSE)</f>
        <v>17</v>
      </c>
    </row>
    <row r="21" spans="1:3" ht="15">
      <c r="A21" s="85" t="s">
        <v>594</v>
      </c>
      <c r="B21" s="91" t="s">
        <v>234</v>
      </c>
      <c r="C21" s="85">
        <f>VLOOKUP(GroupVertices[[#This Row],[Vertex]],Vertices[],MATCH("ID",Vertices[[#Headers],[Vertex]:[Vertex Content Word Count]],0),FALSE)</f>
        <v>16</v>
      </c>
    </row>
    <row r="22" spans="1:3" ht="15">
      <c r="A22" s="85" t="s">
        <v>594</v>
      </c>
      <c r="B22" s="91" t="s">
        <v>233</v>
      </c>
      <c r="C22" s="85">
        <f>VLOOKUP(GroupVertices[[#This Row],[Vertex]],Vertices[],MATCH("ID",Vertices[[#Headers],[Vertex]:[Vertex Content Word Count]],0),FALSE)</f>
        <v>15</v>
      </c>
    </row>
    <row r="23" spans="1:3" ht="15">
      <c r="A23" s="85" t="s">
        <v>594</v>
      </c>
      <c r="B23" s="91" t="s">
        <v>230</v>
      </c>
      <c r="C23" s="85">
        <f>VLOOKUP(GroupVertices[[#This Row],[Vertex]],Vertices[],MATCH("ID",Vertices[[#Headers],[Vertex]:[Vertex Content Word Count]],0),FALSE)</f>
        <v>24</v>
      </c>
    </row>
    <row r="24" spans="1:3" ht="15">
      <c r="A24" s="85" t="s">
        <v>594</v>
      </c>
      <c r="B24" s="91" t="s">
        <v>222</v>
      </c>
      <c r="C24" s="85">
        <f>VLOOKUP(GroupVertices[[#This Row],[Vertex]],Vertices[],MATCH("ID",Vertices[[#Headers],[Vertex]:[Vertex Content Word Count]],0),FALSE)</f>
        <v>14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603</v>
      </c>
      <c r="B2" s="36" t="s">
        <v>554</v>
      </c>
      <c r="D2" s="33">
        <f>MIN(Vertices[Degree])</f>
        <v>0</v>
      </c>
      <c r="E2" s="3">
        <f>COUNTIF(Vertices[Degree],"&gt;= "&amp;D2)-COUNTIF(Vertices[Degree],"&gt;="&amp;D3)</f>
        <v>0</v>
      </c>
      <c r="F2" s="39">
        <f>MIN(Vertices[In-Degree])</f>
        <v>0</v>
      </c>
      <c r="G2" s="40">
        <f>COUNTIF(Vertices[In-Degree],"&gt;= "&amp;F2)-COUNTIF(Vertices[In-Degree],"&gt;="&amp;F3)</f>
        <v>19</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22</v>
      </c>
      <c r="L2" s="39">
        <f>MIN(Vertices[Closeness Centrality])</f>
        <v>0.032258</v>
      </c>
      <c r="M2" s="40">
        <f>COUNTIF(Vertices[Closeness Centrality],"&gt;= "&amp;L2)-COUNTIF(Vertices[Closeness Centrality],"&gt;="&amp;L3)</f>
        <v>16</v>
      </c>
      <c r="N2" s="39">
        <f>MIN(Vertices[Eigenvector Centrality])</f>
        <v>1E-06</v>
      </c>
      <c r="O2" s="40">
        <f>COUNTIF(Vertices[Eigenvector Centrality],"&gt;= "&amp;N2)-COUNTIF(Vertices[Eigenvector Centrality],"&gt;="&amp;N3)</f>
        <v>6</v>
      </c>
      <c r="P2" s="39">
        <f>MIN(Vertices[PageRank])</f>
        <v>0.555545</v>
      </c>
      <c r="Q2" s="40">
        <f>COUNTIF(Vertices[PageRank],"&gt;= "&amp;P2)-COUNTIF(Vertices[PageRank],"&gt;="&amp;P3)</f>
        <v>16</v>
      </c>
      <c r="R2" s="39">
        <f>MIN(Vertices[Clustering Coefficient])</f>
        <v>0</v>
      </c>
      <c r="S2" s="45">
        <f>COUNTIF(Vertices[Clustering Coefficient],"&gt;= "&amp;R2)-COUNTIF(Vertices[Clustering Coefficient],"&gt;="&amp;R3)</f>
        <v>17</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0.3090909090909091</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4.363636363636363</v>
      </c>
      <c r="K3" s="42">
        <f>COUNTIF(Vertices[Betweenness Centrality],"&gt;= "&amp;J3)-COUNTIF(Vertices[Betweenness Centrality],"&gt;="&amp;J4)</f>
        <v>0</v>
      </c>
      <c r="L3" s="41">
        <f aca="true" t="shared" si="5" ref="L3:L26">L2+($L$57-$L$2)/BinDivisor</f>
        <v>0.03530785454545455</v>
      </c>
      <c r="M3" s="42">
        <f>COUNTIF(Vertices[Closeness Centrality],"&gt;= "&amp;L3)-COUNTIF(Vertices[Closeness Centrality],"&gt;="&amp;L4)</f>
        <v>0</v>
      </c>
      <c r="N3" s="41">
        <f aca="true" t="shared" si="6" ref="N3:N26">N2+($N$57-$N$2)/BinDivisor</f>
        <v>0.004013618181818182</v>
      </c>
      <c r="O3" s="42">
        <f>COUNTIF(Vertices[Eigenvector Centrality],"&gt;= "&amp;N3)-COUNTIF(Vertices[Eigenvector Centrality],"&gt;="&amp;N4)</f>
        <v>0</v>
      </c>
      <c r="P3" s="41">
        <f aca="true" t="shared" si="7" ref="P3:P26">P2+($P$57-$P$2)/BinDivisor</f>
        <v>0.6929155818181818</v>
      </c>
      <c r="Q3" s="42">
        <f>COUNTIF(Vertices[PageRank],"&gt;= "&amp;P3)-COUNTIF(Vertices[PageRank],"&gt;="&amp;P4)</f>
        <v>0</v>
      </c>
      <c r="R3" s="41">
        <f aca="true" t="shared" si="8" ref="R3:R26">R2+($R$57-$R$2)/BinDivisor</f>
        <v>0.006060606060606061</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0.6181818181818182</v>
      </c>
      <c r="G4" s="40">
        <f>COUNTIF(Vertices[In-Degree],"&gt;= "&amp;F4)-COUNTIF(Vertices[In-Degree],"&gt;="&amp;F5)</f>
        <v>0</v>
      </c>
      <c r="H4" s="39">
        <f t="shared" si="3"/>
        <v>0.10909090909090909</v>
      </c>
      <c r="I4" s="40">
        <f>COUNTIF(Vertices[Out-Degree],"&gt;= "&amp;H4)-COUNTIF(Vertices[Out-Degree],"&gt;="&amp;H5)</f>
        <v>0</v>
      </c>
      <c r="J4" s="39">
        <f t="shared" si="4"/>
        <v>8.727272727272727</v>
      </c>
      <c r="K4" s="40">
        <f>COUNTIF(Vertices[Betweenness Centrality],"&gt;= "&amp;J4)-COUNTIF(Vertices[Betweenness Centrality],"&gt;="&amp;J5)</f>
        <v>0</v>
      </c>
      <c r="L4" s="39">
        <f t="shared" si="5"/>
        <v>0.038357709090909096</v>
      </c>
      <c r="M4" s="40">
        <f>COUNTIF(Vertices[Closeness Centrality],"&gt;= "&amp;L4)-COUNTIF(Vertices[Closeness Centrality],"&gt;="&amp;L5)</f>
        <v>0</v>
      </c>
      <c r="N4" s="39">
        <f t="shared" si="6"/>
        <v>0.008026236363636363</v>
      </c>
      <c r="O4" s="40">
        <f>COUNTIF(Vertices[Eigenvector Centrality],"&gt;= "&amp;N4)-COUNTIF(Vertices[Eigenvector Centrality],"&gt;="&amp;N5)</f>
        <v>0</v>
      </c>
      <c r="P4" s="39">
        <f t="shared" si="7"/>
        <v>0.8302861636363636</v>
      </c>
      <c r="Q4" s="40">
        <f>COUNTIF(Vertices[PageRank],"&gt;= "&amp;P4)-COUNTIF(Vertices[PageRank],"&gt;="&amp;P5)</f>
        <v>3</v>
      </c>
      <c r="R4" s="39">
        <f t="shared" si="8"/>
        <v>0.012121212121212121</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0.9272727272727272</v>
      </c>
      <c r="G5" s="42">
        <f>COUNTIF(Vertices[In-Degree],"&gt;= "&amp;F5)-COUNTIF(Vertices[In-Degree],"&gt;="&amp;F6)</f>
        <v>0</v>
      </c>
      <c r="H5" s="41">
        <f t="shared" si="3"/>
        <v>0.16363636363636364</v>
      </c>
      <c r="I5" s="42">
        <f>COUNTIF(Vertices[Out-Degree],"&gt;= "&amp;H5)-COUNTIF(Vertices[Out-Degree],"&gt;="&amp;H6)</f>
        <v>0</v>
      </c>
      <c r="J5" s="41">
        <f t="shared" si="4"/>
        <v>13.09090909090909</v>
      </c>
      <c r="K5" s="42">
        <f>COUNTIF(Vertices[Betweenness Centrality],"&gt;= "&amp;J5)-COUNTIF(Vertices[Betweenness Centrality],"&gt;="&amp;J6)</f>
        <v>0</v>
      </c>
      <c r="L5" s="41">
        <f t="shared" si="5"/>
        <v>0.041407563636363644</v>
      </c>
      <c r="M5" s="42">
        <f>COUNTIF(Vertices[Closeness Centrality],"&gt;= "&amp;L5)-COUNTIF(Vertices[Closeness Centrality],"&gt;="&amp;L6)</f>
        <v>0</v>
      </c>
      <c r="N5" s="41">
        <f t="shared" si="6"/>
        <v>0.012038854545454544</v>
      </c>
      <c r="O5" s="42">
        <f>COUNTIF(Vertices[Eigenvector Centrality],"&gt;= "&amp;N5)-COUNTIF(Vertices[Eigenvector Centrality],"&gt;="&amp;N6)</f>
        <v>0</v>
      </c>
      <c r="P5" s="41">
        <f t="shared" si="7"/>
        <v>0.9676567454545455</v>
      </c>
      <c r="Q5" s="42">
        <f>COUNTIF(Vertices[PageRank],"&gt;= "&amp;P5)-COUNTIF(Vertices[PageRank],"&gt;="&amp;P6)</f>
        <v>2</v>
      </c>
      <c r="R5" s="41">
        <f t="shared" si="8"/>
        <v>0.01818181818181818</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1.2363636363636363</v>
      </c>
      <c r="G6" s="40">
        <f>COUNTIF(Vertices[In-Degree],"&gt;= "&amp;F6)-COUNTIF(Vertices[In-Degree],"&gt;="&amp;F7)</f>
        <v>0</v>
      </c>
      <c r="H6" s="39">
        <f t="shared" si="3"/>
        <v>0.21818181818181817</v>
      </c>
      <c r="I6" s="40">
        <f>COUNTIF(Vertices[Out-Degree],"&gt;= "&amp;H6)-COUNTIF(Vertices[Out-Degree],"&gt;="&amp;H7)</f>
        <v>0</v>
      </c>
      <c r="J6" s="39">
        <f t="shared" si="4"/>
        <v>17.454545454545453</v>
      </c>
      <c r="K6" s="40">
        <f>COUNTIF(Vertices[Betweenness Centrality],"&gt;= "&amp;J6)-COUNTIF(Vertices[Betweenness Centrality],"&gt;="&amp;J7)</f>
        <v>0</v>
      </c>
      <c r="L6" s="39">
        <f t="shared" si="5"/>
        <v>0.04445741818181819</v>
      </c>
      <c r="M6" s="40">
        <f>COUNTIF(Vertices[Closeness Centrality],"&gt;= "&amp;L6)-COUNTIF(Vertices[Closeness Centrality],"&gt;="&amp;L7)</f>
        <v>0</v>
      </c>
      <c r="N6" s="39">
        <f t="shared" si="6"/>
        <v>0.016051472727272725</v>
      </c>
      <c r="O6" s="40">
        <f>COUNTIF(Vertices[Eigenvector Centrality],"&gt;= "&amp;N6)-COUNTIF(Vertices[Eigenvector Centrality],"&gt;="&amp;N7)</f>
        <v>0</v>
      </c>
      <c r="P6" s="39">
        <f t="shared" si="7"/>
        <v>1.1050273272727273</v>
      </c>
      <c r="Q6" s="40">
        <f>COUNTIF(Vertices[PageRank],"&gt;= "&amp;P6)-COUNTIF(Vertices[PageRank],"&gt;="&amp;P7)</f>
        <v>0</v>
      </c>
      <c r="R6" s="39">
        <f t="shared" si="8"/>
        <v>0.024242424242424242</v>
      </c>
      <c r="S6" s="45">
        <f>COUNTIF(Vertices[Clustering Coefficient],"&gt;= "&amp;R6)-COUNTIF(Vertices[Clustering Coefficient],"&gt;="&amp;R7)</f>
        <v>0</v>
      </c>
      <c r="T6" s="39" t="e">
        <f ca="1" t="shared" si="9"/>
        <v>#REF!</v>
      </c>
      <c r="U6" s="40" t="e">
        <f ca="1" t="shared" si="0"/>
        <v>#REF!</v>
      </c>
    </row>
    <row r="7" spans="1:21" ht="15">
      <c r="A7" s="36" t="s">
        <v>149</v>
      </c>
      <c r="B7" s="36">
        <v>33</v>
      </c>
      <c r="D7" s="34">
        <f t="shared" si="1"/>
        <v>0</v>
      </c>
      <c r="E7" s="3">
        <f>COUNTIF(Vertices[Degree],"&gt;= "&amp;D7)-COUNTIF(Vertices[Degree],"&gt;="&amp;D8)</f>
        <v>0</v>
      </c>
      <c r="F7" s="41">
        <f t="shared" si="2"/>
        <v>1.5454545454545454</v>
      </c>
      <c r="G7" s="42">
        <f>COUNTIF(Vertices[In-Degree],"&gt;= "&amp;F7)-COUNTIF(Vertices[In-Degree],"&gt;="&amp;F8)</f>
        <v>0</v>
      </c>
      <c r="H7" s="41">
        <f t="shared" si="3"/>
        <v>0.2727272727272727</v>
      </c>
      <c r="I7" s="42">
        <f>COUNTIF(Vertices[Out-Degree],"&gt;= "&amp;H7)-COUNTIF(Vertices[Out-Degree],"&gt;="&amp;H8)</f>
        <v>0</v>
      </c>
      <c r="J7" s="41">
        <f t="shared" si="4"/>
        <v>21.818181818181817</v>
      </c>
      <c r="K7" s="42">
        <f>COUNTIF(Vertices[Betweenness Centrality],"&gt;= "&amp;J7)-COUNTIF(Vertices[Betweenness Centrality],"&gt;="&amp;J8)</f>
        <v>0</v>
      </c>
      <c r="L7" s="41">
        <f t="shared" si="5"/>
        <v>0.04750727272727274</v>
      </c>
      <c r="M7" s="42">
        <f>COUNTIF(Vertices[Closeness Centrality],"&gt;= "&amp;L7)-COUNTIF(Vertices[Closeness Centrality],"&gt;="&amp;L8)</f>
        <v>0</v>
      </c>
      <c r="N7" s="41">
        <f t="shared" si="6"/>
        <v>0.020064090909090906</v>
      </c>
      <c r="O7" s="42">
        <f>COUNTIF(Vertices[Eigenvector Centrality],"&gt;= "&amp;N7)-COUNTIF(Vertices[Eigenvector Centrality],"&gt;="&amp;N8)</f>
        <v>0</v>
      </c>
      <c r="P7" s="41">
        <f t="shared" si="7"/>
        <v>1.2423979090909092</v>
      </c>
      <c r="Q7" s="42">
        <f>COUNTIF(Vertices[PageRank],"&gt;= "&amp;P7)-COUNTIF(Vertices[PageRank],"&gt;="&amp;P8)</f>
        <v>1</v>
      </c>
      <c r="R7" s="41">
        <f t="shared" si="8"/>
        <v>0.030303030303030304</v>
      </c>
      <c r="S7" s="46">
        <f>COUNTIF(Vertices[Clustering Coefficient],"&gt;= "&amp;R7)-COUNTIF(Vertices[Clustering Coefficient],"&gt;="&amp;R8)</f>
        <v>0</v>
      </c>
      <c r="T7" s="41" t="e">
        <f ca="1" t="shared" si="9"/>
        <v>#REF!</v>
      </c>
      <c r="U7" s="42" t="e">
        <f ca="1" t="shared" si="0"/>
        <v>#REF!</v>
      </c>
    </row>
    <row r="8" spans="1:21" ht="15">
      <c r="A8" s="36" t="s">
        <v>150</v>
      </c>
      <c r="B8" s="36">
        <v>55</v>
      </c>
      <c r="D8" s="34">
        <f t="shared" si="1"/>
        <v>0</v>
      </c>
      <c r="E8" s="3">
        <f>COUNTIF(Vertices[Degree],"&gt;= "&amp;D8)-COUNTIF(Vertices[Degree],"&gt;="&amp;D9)</f>
        <v>0</v>
      </c>
      <c r="F8" s="39">
        <f t="shared" si="2"/>
        <v>1.8545454545454545</v>
      </c>
      <c r="G8" s="40">
        <f>COUNTIF(Vertices[In-Degree],"&gt;= "&amp;F8)-COUNTIF(Vertices[In-Degree],"&gt;="&amp;F9)</f>
        <v>0</v>
      </c>
      <c r="H8" s="39">
        <f t="shared" si="3"/>
        <v>0.32727272727272727</v>
      </c>
      <c r="I8" s="40">
        <f>COUNTIF(Vertices[Out-Degree],"&gt;= "&amp;H8)-COUNTIF(Vertices[Out-Degree],"&gt;="&amp;H9)</f>
        <v>0</v>
      </c>
      <c r="J8" s="39">
        <f t="shared" si="4"/>
        <v>26.18181818181818</v>
      </c>
      <c r="K8" s="40">
        <f>COUNTIF(Vertices[Betweenness Centrality],"&gt;= "&amp;J8)-COUNTIF(Vertices[Betweenness Centrality],"&gt;="&amp;J9)</f>
        <v>0</v>
      </c>
      <c r="L8" s="39">
        <f t="shared" si="5"/>
        <v>0.050557127272727286</v>
      </c>
      <c r="M8" s="40">
        <f>COUNTIF(Vertices[Closeness Centrality],"&gt;= "&amp;L8)-COUNTIF(Vertices[Closeness Centrality],"&gt;="&amp;L9)</f>
        <v>0</v>
      </c>
      <c r="N8" s="39">
        <f t="shared" si="6"/>
        <v>0.024076709090909088</v>
      </c>
      <c r="O8" s="40">
        <f>COUNTIF(Vertices[Eigenvector Centrality],"&gt;= "&amp;N8)-COUNTIF(Vertices[Eigenvector Centrality],"&gt;="&amp;N9)</f>
        <v>0</v>
      </c>
      <c r="P8" s="39">
        <f t="shared" si="7"/>
        <v>1.379768490909091</v>
      </c>
      <c r="Q8" s="40">
        <f>COUNTIF(Vertices[PageRank],"&gt;= "&amp;P8)-COUNTIF(Vertices[PageRank],"&gt;="&amp;P9)</f>
        <v>0</v>
      </c>
      <c r="R8" s="39">
        <f t="shared" si="8"/>
        <v>0.03636363636363636</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2.1636363636363636</v>
      </c>
      <c r="G9" s="42">
        <f>COUNTIF(Vertices[In-Degree],"&gt;= "&amp;F9)-COUNTIF(Vertices[In-Degree],"&gt;="&amp;F10)</f>
        <v>0</v>
      </c>
      <c r="H9" s="41">
        <f t="shared" si="3"/>
        <v>0.38181818181818183</v>
      </c>
      <c r="I9" s="42">
        <f>COUNTIF(Vertices[Out-Degree],"&gt;= "&amp;H9)-COUNTIF(Vertices[Out-Degree],"&gt;="&amp;H10)</f>
        <v>0</v>
      </c>
      <c r="J9" s="41">
        <f t="shared" si="4"/>
        <v>30.545454545454543</v>
      </c>
      <c r="K9" s="42">
        <f>COUNTIF(Vertices[Betweenness Centrality],"&gt;= "&amp;J9)-COUNTIF(Vertices[Betweenness Centrality],"&gt;="&amp;J10)</f>
        <v>0</v>
      </c>
      <c r="L9" s="41">
        <f t="shared" si="5"/>
        <v>0.05360698181818183</v>
      </c>
      <c r="M9" s="42">
        <f>COUNTIF(Vertices[Closeness Centrality],"&gt;= "&amp;L9)-COUNTIF(Vertices[Closeness Centrality],"&gt;="&amp;L10)</f>
        <v>0</v>
      </c>
      <c r="N9" s="41">
        <f t="shared" si="6"/>
        <v>0.02808932727272727</v>
      </c>
      <c r="O9" s="42">
        <f>COUNTIF(Vertices[Eigenvector Centrality],"&gt;= "&amp;N9)-COUNTIF(Vertices[Eigenvector Centrality],"&gt;="&amp;N10)</f>
        <v>0</v>
      </c>
      <c r="P9" s="41">
        <f t="shared" si="7"/>
        <v>1.5171390727272729</v>
      </c>
      <c r="Q9" s="42">
        <f>COUNTIF(Vertices[PageRank],"&gt;= "&amp;P9)-COUNTIF(Vertices[PageRank],"&gt;="&amp;P10)</f>
        <v>0</v>
      </c>
      <c r="R9" s="41">
        <f t="shared" si="8"/>
        <v>0.04242424242424242</v>
      </c>
      <c r="S9" s="46">
        <f>COUNTIF(Vertices[Clustering Coefficient],"&gt;= "&amp;R9)-COUNTIF(Vertices[Clustering Coefficient],"&gt;="&amp;R10)</f>
        <v>0</v>
      </c>
      <c r="T9" s="41" t="e">
        <f ca="1" t="shared" si="9"/>
        <v>#REF!</v>
      </c>
      <c r="U9" s="42" t="e">
        <f ca="1" t="shared" si="0"/>
        <v>#REF!</v>
      </c>
    </row>
    <row r="10" spans="1:21" ht="15">
      <c r="A10" s="36" t="s">
        <v>604</v>
      </c>
      <c r="B10" s="36">
        <v>2</v>
      </c>
      <c r="D10" s="34">
        <f t="shared" si="1"/>
        <v>0</v>
      </c>
      <c r="E10" s="3">
        <f>COUNTIF(Vertices[Degree],"&gt;= "&amp;D10)-COUNTIF(Vertices[Degree],"&gt;="&amp;D11)</f>
        <v>0</v>
      </c>
      <c r="F10" s="39">
        <f t="shared" si="2"/>
        <v>2.4727272727272727</v>
      </c>
      <c r="G10" s="40">
        <f>COUNTIF(Vertices[In-Degree],"&gt;= "&amp;F10)-COUNTIF(Vertices[In-Degree],"&gt;="&amp;F11)</f>
        <v>0</v>
      </c>
      <c r="H10" s="39">
        <f t="shared" si="3"/>
        <v>0.4363636363636364</v>
      </c>
      <c r="I10" s="40">
        <f>COUNTIF(Vertices[Out-Degree],"&gt;= "&amp;H10)-COUNTIF(Vertices[Out-Degree],"&gt;="&amp;H11)</f>
        <v>0</v>
      </c>
      <c r="J10" s="39">
        <f t="shared" si="4"/>
        <v>34.90909090909091</v>
      </c>
      <c r="K10" s="40">
        <f>COUNTIF(Vertices[Betweenness Centrality],"&gt;= "&amp;J10)-COUNTIF(Vertices[Betweenness Centrality],"&gt;="&amp;J11)</f>
        <v>0</v>
      </c>
      <c r="L10" s="39">
        <f t="shared" si="5"/>
        <v>0.05665683636363638</v>
      </c>
      <c r="M10" s="40">
        <f>COUNTIF(Vertices[Closeness Centrality],"&gt;= "&amp;L10)-COUNTIF(Vertices[Closeness Centrality],"&gt;="&amp;L11)</f>
        <v>0</v>
      </c>
      <c r="N10" s="39">
        <f t="shared" si="6"/>
        <v>0.03210194545454545</v>
      </c>
      <c r="O10" s="40">
        <f>COUNTIF(Vertices[Eigenvector Centrality],"&gt;= "&amp;N10)-COUNTIF(Vertices[Eigenvector Centrality],"&gt;="&amp;N11)</f>
        <v>0</v>
      </c>
      <c r="P10" s="39">
        <f t="shared" si="7"/>
        <v>1.6545096545454547</v>
      </c>
      <c r="Q10" s="40">
        <f>COUNTIF(Vertices[PageRank],"&gt;= "&amp;P10)-COUNTIF(Vertices[PageRank],"&gt;="&amp;P11)</f>
        <v>0</v>
      </c>
      <c r="R10" s="39">
        <f t="shared" si="8"/>
        <v>0.04848484848484848</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2.7818181818181817</v>
      </c>
      <c r="G11" s="42">
        <f>COUNTIF(Vertices[In-Degree],"&gt;= "&amp;F11)-COUNTIF(Vertices[In-Degree],"&gt;="&amp;F12)</f>
        <v>1</v>
      </c>
      <c r="H11" s="41">
        <f t="shared" si="3"/>
        <v>0.49090909090909096</v>
      </c>
      <c r="I11" s="42">
        <f>COUNTIF(Vertices[Out-Degree],"&gt;= "&amp;H11)-COUNTIF(Vertices[Out-Degree],"&gt;="&amp;H12)</f>
        <v>0</v>
      </c>
      <c r="J11" s="41">
        <f t="shared" si="4"/>
        <v>39.272727272727266</v>
      </c>
      <c r="K11" s="42">
        <f>COUNTIF(Vertices[Betweenness Centrality],"&gt;= "&amp;J11)-COUNTIF(Vertices[Betweenness Centrality],"&gt;="&amp;J12)</f>
        <v>0</v>
      </c>
      <c r="L11" s="41">
        <f t="shared" si="5"/>
        <v>0.05970669090909093</v>
      </c>
      <c r="M11" s="42">
        <f>COUNTIF(Vertices[Closeness Centrality],"&gt;= "&amp;L11)-COUNTIF(Vertices[Closeness Centrality],"&gt;="&amp;L12)</f>
        <v>1</v>
      </c>
      <c r="N11" s="41">
        <f t="shared" si="6"/>
        <v>0.03611456363636363</v>
      </c>
      <c r="O11" s="42">
        <f>COUNTIF(Vertices[Eigenvector Centrality],"&gt;= "&amp;N11)-COUNTIF(Vertices[Eigenvector Centrality],"&gt;="&amp;N12)</f>
        <v>0</v>
      </c>
      <c r="P11" s="41">
        <f t="shared" si="7"/>
        <v>1.7918802363636366</v>
      </c>
      <c r="Q11" s="42">
        <f>COUNTIF(Vertices[PageRank],"&gt;= "&amp;P11)-COUNTIF(Vertices[PageRank],"&gt;="&amp;P12)</f>
        <v>0</v>
      </c>
      <c r="R11" s="41">
        <f t="shared" si="8"/>
        <v>0.054545454545454536</v>
      </c>
      <c r="S11" s="46">
        <f>COUNTIF(Vertices[Clustering Coefficient],"&gt;= "&amp;R11)-COUNTIF(Vertices[Clustering Coefficient],"&gt;="&amp;R12)</f>
        <v>0</v>
      </c>
      <c r="T11" s="41" t="e">
        <f ca="1" t="shared" si="9"/>
        <v>#REF!</v>
      </c>
      <c r="U11" s="42" t="e">
        <f ca="1" t="shared" si="0"/>
        <v>#REF!</v>
      </c>
    </row>
    <row r="12" spans="1:21" ht="15">
      <c r="A12" s="36" t="s">
        <v>235</v>
      </c>
      <c r="B12" s="36">
        <v>48</v>
      </c>
      <c r="D12" s="34">
        <f t="shared" si="1"/>
        <v>0</v>
      </c>
      <c r="E12" s="3">
        <f>COUNTIF(Vertices[Degree],"&gt;= "&amp;D12)-COUNTIF(Vertices[Degree],"&gt;="&amp;D13)</f>
        <v>0</v>
      </c>
      <c r="F12" s="39">
        <f t="shared" si="2"/>
        <v>3.090909090909091</v>
      </c>
      <c r="G12" s="40">
        <f>COUNTIF(Vertices[In-Degree],"&gt;= "&amp;F12)-COUNTIF(Vertices[In-Degree],"&gt;="&amp;F13)</f>
        <v>0</v>
      </c>
      <c r="H12" s="39">
        <f t="shared" si="3"/>
        <v>0.5454545454545455</v>
      </c>
      <c r="I12" s="40">
        <f>COUNTIF(Vertices[Out-Degree],"&gt;= "&amp;H12)-COUNTIF(Vertices[Out-Degree],"&gt;="&amp;H13)</f>
        <v>0</v>
      </c>
      <c r="J12" s="39">
        <f t="shared" si="4"/>
        <v>43.636363636363626</v>
      </c>
      <c r="K12" s="40">
        <f>COUNTIF(Vertices[Betweenness Centrality],"&gt;= "&amp;J12)-COUNTIF(Vertices[Betweenness Centrality],"&gt;="&amp;J13)</f>
        <v>0</v>
      </c>
      <c r="L12" s="39">
        <f t="shared" si="5"/>
        <v>0.06275654545454547</v>
      </c>
      <c r="M12" s="40">
        <f>COUNTIF(Vertices[Closeness Centrality],"&gt;= "&amp;L12)-COUNTIF(Vertices[Closeness Centrality],"&gt;="&amp;L13)</f>
        <v>0</v>
      </c>
      <c r="N12" s="39">
        <f t="shared" si="6"/>
        <v>0.04012718181818181</v>
      </c>
      <c r="O12" s="40">
        <f>COUNTIF(Vertices[Eigenvector Centrality],"&gt;= "&amp;N12)-COUNTIF(Vertices[Eigenvector Centrality],"&gt;="&amp;N13)</f>
        <v>0</v>
      </c>
      <c r="P12" s="39">
        <f t="shared" si="7"/>
        <v>1.9292508181818184</v>
      </c>
      <c r="Q12" s="40">
        <f>COUNTIF(Vertices[PageRank],"&gt;= "&amp;P12)-COUNTIF(Vertices[PageRank],"&gt;="&amp;P13)</f>
        <v>0</v>
      </c>
      <c r="R12" s="39">
        <f t="shared" si="8"/>
        <v>0.060606060606060594</v>
      </c>
      <c r="S12" s="45">
        <f>COUNTIF(Vertices[Clustering Coefficient],"&gt;= "&amp;R12)-COUNTIF(Vertices[Clustering Coefficient],"&gt;="&amp;R13)</f>
        <v>0</v>
      </c>
      <c r="T12" s="39" t="e">
        <f ca="1" t="shared" si="9"/>
        <v>#REF!</v>
      </c>
      <c r="U12" s="40" t="e">
        <f ca="1" t="shared" si="0"/>
        <v>#REF!</v>
      </c>
    </row>
    <row r="13" spans="1:21" ht="15">
      <c r="A13" s="36" t="s">
        <v>176</v>
      </c>
      <c r="B13" s="36">
        <v>7</v>
      </c>
      <c r="D13" s="34">
        <f t="shared" si="1"/>
        <v>0</v>
      </c>
      <c r="E13" s="3">
        <f>COUNTIF(Vertices[Degree],"&gt;= "&amp;D13)-COUNTIF(Vertices[Degree],"&gt;="&amp;D14)</f>
        <v>0</v>
      </c>
      <c r="F13" s="41">
        <f t="shared" si="2"/>
        <v>3.4</v>
      </c>
      <c r="G13" s="42">
        <f>COUNTIF(Vertices[In-Degree],"&gt;= "&amp;F13)-COUNTIF(Vertices[In-Degree],"&gt;="&amp;F14)</f>
        <v>0</v>
      </c>
      <c r="H13" s="41">
        <f t="shared" si="3"/>
        <v>0.6000000000000001</v>
      </c>
      <c r="I13" s="42">
        <f>COUNTIF(Vertices[Out-Degree],"&gt;= "&amp;H13)-COUNTIF(Vertices[Out-Degree],"&gt;="&amp;H14)</f>
        <v>0</v>
      </c>
      <c r="J13" s="41">
        <f t="shared" si="4"/>
        <v>47.999999999999986</v>
      </c>
      <c r="K13" s="42">
        <f>COUNTIF(Vertices[Betweenness Centrality],"&gt;= "&amp;J13)-COUNTIF(Vertices[Betweenness Centrality],"&gt;="&amp;J14)</f>
        <v>0</v>
      </c>
      <c r="L13" s="41">
        <f t="shared" si="5"/>
        <v>0.06580640000000001</v>
      </c>
      <c r="M13" s="42">
        <f>COUNTIF(Vertices[Closeness Centrality],"&gt;= "&amp;L13)-COUNTIF(Vertices[Closeness Centrality],"&gt;="&amp;L14)</f>
        <v>0</v>
      </c>
      <c r="N13" s="41">
        <f t="shared" si="6"/>
        <v>0.04413979999999999</v>
      </c>
      <c r="O13" s="42">
        <f>COUNTIF(Vertices[Eigenvector Centrality],"&gt;= "&amp;N13)-COUNTIF(Vertices[Eigenvector Centrality],"&gt;="&amp;N14)</f>
        <v>0</v>
      </c>
      <c r="P13" s="41">
        <f t="shared" si="7"/>
        <v>2.0666214000000003</v>
      </c>
      <c r="Q13" s="42">
        <f>COUNTIF(Vertices[PageRank],"&gt;= "&amp;P13)-COUNTIF(Vertices[PageRank],"&gt;="&amp;P14)</f>
        <v>0</v>
      </c>
      <c r="R13" s="41">
        <f t="shared" si="8"/>
        <v>0.06666666666666665</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3.709090909090909</v>
      </c>
      <c r="G14" s="40">
        <f>COUNTIF(Vertices[In-Degree],"&gt;= "&amp;F14)-COUNTIF(Vertices[In-Degree],"&gt;="&amp;F15)</f>
        <v>2</v>
      </c>
      <c r="H14" s="39">
        <f t="shared" si="3"/>
        <v>0.6545454545454547</v>
      </c>
      <c r="I14" s="40">
        <f>COUNTIF(Vertices[Out-Degree],"&gt;= "&amp;H14)-COUNTIF(Vertices[Out-Degree],"&gt;="&amp;H15)</f>
        <v>0</v>
      </c>
      <c r="J14" s="39">
        <f t="shared" si="4"/>
        <v>52.363636363636346</v>
      </c>
      <c r="K14" s="40">
        <f>COUNTIF(Vertices[Betweenness Centrality],"&gt;= "&amp;J14)-COUNTIF(Vertices[Betweenness Centrality],"&gt;="&amp;J15)</f>
        <v>0</v>
      </c>
      <c r="L14" s="39">
        <f t="shared" si="5"/>
        <v>0.06885625454545456</v>
      </c>
      <c r="M14" s="40">
        <f>COUNTIF(Vertices[Closeness Centrality],"&gt;= "&amp;L14)-COUNTIF(Vertices[Closeness Centrality],"&gt;="&amp;L15)</f>
        <v>0</v>
      </c>
      <c r="N14" s="39">
        <f t="shared" si="6"/>
        <v>0.048152418181818174</v>
      </c>
      <c r="O14" s="40">
        <f>COUNTIF(Vertices[Eigenvector Centrality],"&gt;= "&amp;N14)-COUNTIF(Vertices[Eigenvector Centrality],"&gt;="&amp;N15)</f>
        <v>16</v>
      </c>
      <c r="P14" s="39">
        <f t="shared" si="7"/>
        <v>2.203991981818182</v>
      </c>
      <c r="Q14" s="40">
        <f>COUNTIF(Vertices[PageRank],"&gt;= "&amp;P14)-COUNTIF(Vertices[PageRank],"&gt;="&amp;P15)</f>
        <v>0</v>
      </c>
      <c r="R14" s="39">
        <f t="shared" si="8"/>
        <v>0.07272727272727271</v>
      </c>
      <c r="S14" s="45">
        <f>COUNTIF(Vertices[Clustering Coefficient],"&gt;= "&amp;R14)-COUNTIF(Vertices[Clustering Coefficient],"&gt;="&amp;R15)</f>
        <v>0</v>
      </c>
      <c r="T14" s="39" t="e">
        <f ca="1" t="shared" si="9"/>
        <v>#REF!</v>
      </c>
      <c r="U14" s="40" t="e">
        <f ca="1" t="shared" si="0"/>
        <v>#REF!</v>
      </c>
    </row>
    <row r="15" spans="1:21" ht="15">
      <c r="A15" s="36" t="s">
        <v>151</v>
      </c>
      <c r="B15" s="36">
        <v>7</v>
      </c>
      <c r="D15" s="34">
        <f t="shared" si="1"/>
        <v>0</v>
      </c>
      <c r="E15" s="3">
        <f>COUNTIF(Vertices[Degree],"&gt;= "&amp;D15)-COUNTIF(Vertices[Degree],"&gt;="&amp;D16)</f>
        <v>0</v>
      </c>
      <c r="F15" s="41">
        <f t="shared" si="2"/>
        <v>4.018181818181818</v>
      </c>
      <c r="G15" s="42">
        <f>COUNTIF(Vertices[In-Degree],"&gt;= "&amp;F15)-COUNTIF(Vertices[In-Degree],"&gt;="&amp;F16)</f>
        <v>0</v>
      </c>
      <c r="H15" s="41">
        <f t="shared" si="3"/>
        <v>0.7090909090909092</v>
      </c>
      <c r="I15" s="42">
        <f>COUNTIF(Vertices[Out-Degree],"&gt;= "&amp;H15)-COUNTIF(Vertices[Out-Degree],"&gt;="&amp;H16)</f>
        <v>0</v>
      </c>
      <c r="J15" s="41">
        <f t="shared" si="4"/>
        <v>56.727272727272705</v>
      </c>
      <c r="K15" s="42">
        <f>COUNTIF(Vertices[Betweenness Centrality],"&gt;= "&amp;J15)-COUNTIF(Vertices[Betweenness Centrality],"&gt;="&amp;J16)</f>
        <v>0</v>
      </c>
      <c r="L15" s="41">
        <f t="shared" si="5"/>
        <v>0.07190610909090911</v>
      </c>
      <c r="M15" s="42">
        <f>COUNTIF(Vertices[Closeness Centrality],"&gt;= "&amp;L15)-COUNTIF(Vertices[Closeness Centrality],"&gt;="&amp;L16)</f>
        <v>0</v>
      </c>
      <c r="N15" s="41">
        <f t="shared" si="6"/>
        <v>0.052165036363636355</v>
      </c>
      <c r="O15" s="42">
        <f>COUNTIF(Vertices[Eigenvector Centrality],"&gt;= "&amp;N15)-COUNTIF(Vertices[Eigenvector Centrality],"&gt;="&amp;N16)</f>
        <v>0</v>
      </c>
      <c r="P15" s="41">
        <f t="shared" si="7"/>
        <v>2.341362563636364</v>
      </c>
      <c r="Q15" s="42">
        <f>COUNTIF(Vertices[PageRank],"&gt;= "&amp;P15)-COUNTIF(Vertices[PageRank],"&gt;="&amp;P16)</f>
        <v>0</v>
      </c>
      <c r="R15" s="41">
        <f t="shared" si="8"/>
        <v>0.07878787878787877</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4.327272727272726</v>
      </c>
      <c r="G16" s="40">
        <f>COUNTIF(Vertices[In-Degree],"&gt;= "&amp;F16)-COUNTIF(Vertices[In-Degree],"&gt;="&amp;F17)</f>
        <v>0</v>
      </c>
      <c r="H16" s="39">
        <f t="shared" si="3"/>
        <v>0.7636363636363638</v>
      </c>
      <c r="I16" s="40">
        <f>COUNTIF(Vertices[Out-Degree],"&gt;= "&amp;H16)-COUNTIF(Vertices[Out-Degree],"&gt;="&amp;H17)</f>
        <v>0</v>
      </c>
      <c r="J16" s="39">
        <f t="shared" si="4"/>
        <v>61.090909090909065</v>
      </c>
      <c r="K16" s="40">
        <f>COUNTIF(Vertices[Betweenness Centrality],"&gt;= "&amp;J16)-COUNTIF(Vertices[Betweenness Centrality],"&gt;="&amp;J17)</f>
        <v>0</v>
      </c>
      <c r="L16" s="39">
        <f t="shared" si="5"/>
        <v>0.07495596363636366</v>
      </c>
      <c r="M16" s="40">
        <f>COUNTIF(Vertices[Closeness Centrality],"&gt;= "&amp;L16)-COUNTIF(Vertices[Closeness Centrality],"&gt;="&amp;L17)</f>
        <v>0</v>
      </c>
      <c r="N16" s="39">
        <f t="shared" si="6"/>
        <v>0.056177654545454536</v>
      </c>
      <c r="O16" s="40">
        <f>COUNTIF(Vertices[Eigenvector Centrality],"&gt;= "&amp;N16)-COUNTIF(Vertices[Eigenvector Centrality],"&gt;="&amp;N17)</f>
        <v>0</v>
      </c>
      <c r="P16" s="39">
        <f t="shared" si="7"/>
        <v>2.478733145454546</v>
      </c>
      <c r="Q16" s="40">
        <f>COUNTIF(Vertices[PageRank],"&gt;= "&amp;P16)-COUNTIF(Vertices[PageRank],"&gt;="&amp;P17)</f>
        <v>0</v>
      </c>
      <c r="R16" s="39">
        <f t="shared" si="8"/>
        <v>0.08484848484848483</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4.636363636363635</v>
      </c>
      <c r="G17" s="42">
        <f>COUNTIF(Vertices[In-Degree],"&gt;= "&amp;F17)-COUNTIF(Vertices[In-Degree],"&gt;="&amp;F18)</f>
        <v>0</v>
      </c>
      <c r="H17" s="41">
        <f t="shared" si="3"/>
        <v>0.8181818181818183</v>
      </c>
      <c r="I17" s="42">
        <f>COUNTIF(Vertices[Out-Degree],"&gt;= "&amp;H17)-COUNTIF(Vertices[Out-Degree],"&gt;="&amp;H18)</f>
        <v>0</v>
      </c>
      <c r="J17" s="41">
        <f t="shared" si="4"/>
        <v>65.45454545454542</v>
      </c>
      <c r="K17" s="42">
        <f>COUNTIF(Vertices[Betweenness Centrality],"&gt;= "&amp;J17)-COUNTIF(Vertices[Betweenness Centrality],"&gt;="&amp;J18)</f>
        <v>0</v>
      </c>
      <c r="L17" s="41">
        <f t="shared" si="5"/>
        <v>0.0780058181818182</v>
      </c>
      <c r="M17" s="42">
        <f>COUNTIF(Vertices[Closeness Centrality],"&gt;= "&amp;L17)-COUNTIF(Vertices[Closeness Centrality],"&gt;="&amp;L18)</f>
        <v>0</v>
      </c>
      <c r="N17" s="41">
        <f t="shared" si="6"/>
        <v>0.06019027272727272</v>
      </c>
      <c r="O17" s="42">
        <f>COUNTIF(Vertices[Eigenvector Centrality],"&gt;= "&amp;N17)-COUNTIF(Vertices[Eigenvector Centrality],"&gt;="&amp;N18)</f>
        <v>0</v>
      </c>
      <c r="P17" s="41">
        <f t="shared" si="7"/>
        <v>2.6161037272727277</v>
      </c>
      <c r="Q17" s="42">
        <f>COUNTIF(Vertices[PageRank],"&gt;= "&amp;P17)-COUNTIF(Vertices[PageRank],"&gt;="&amp;P18)</f>
        <v>0</v>
      </c>
      <c r="R17" s="41">
        <f t="shared" si="8"/>
        <v>0.09090909090909088</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4.9454545454545435</v>
      </c>
      <c r="G18" s="40">
        <f>COUNTIF(Vertices[In-Degree],"&gt;= "&amp;F18)-COUNTIF(Vertices[In-Degree],"&gt;="&amp;F19)</f>
        <v>0</v>
      </c>
      <c r="H18" s="39">
        <f t="shared" si="3"/>
        <v>0.8727272727272729</v>
      </c>
      <c r="I18" s="40">
        <f>COUNTIF(Vertices[Out-Degree],"&gt;= "&amp;H18)-COUNTIF(Vertices[Out-Degree],"&gt;="&amp;H19)</f>
        <v>0</v>
      </c>
      <c r="J18" s="39">
        <f t="shared" si="4"/>
        <v>69.81818181818178</v>
      </c>
      <c r="K18" s="40">
        <f>COUNTIF(Vertices[Betweenness Centrality],"&gt;= "&amp;J18)-COUNTIF(Vertices[Betweenness Centrality],"&gt;="&amp;J19)</f>
        <v>0</v>
      </c>
      <c r="L18" s="39">
        <f t="shared" si="5"/>
        <v>0.08105567272727275</v>
      </c>
      <c r="M18" s="40">
        <f>COUNTIF(Vertices[Closeness Centrality],"&gt;= "&amp;L18)-COUNTIF(Vertices[Closeness Centrality],"&gt;="&amp;L19)</f>
        <v>0</v>
      </c>
      <c r="N18" s="39">
        <f t="shared" si="6"/>
        <v>0.0642028909090909</v>
      </c>
      <c r="O18" s="40">
        <f>COUNTIF(Vertices[Eigenvector Centrality],"&gt;= "&amp;N18)-COUNTIF(Vertices[Eigenvector Centrality],"&gt;="&amp;N19)</f>
        <v>0</v>
      </c>
      <c r="P18" s="39">
        <f t="shared" si="7"/>
        <v>2.7534743090909095</v>
      </c>
      <c r="Q18" s="40">
        <f>COUNTIF(Vertices[PageRank],"&gt;= "&amp;P18)-COUNTIF(Vertices[PageRank],"&gt;="&amp;P19)</f>
        <v>0</v>
      </c>
      <c r="R18" s="39">
        <f t="shared" si="8"/>
        <v>0.09696969696969694</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5.254545454545452</v>
      </c>
      <c r="G19" s="42">
        <f>COUNTIF(Vertices[In-Degree],"&gt;= "&amp;F19)-COUNTIF(Vertices[In-Degree],"&gt;="&amp;F20)</f>
        <v>0</v>
      </c>
      <c r="H19" s="41">
        <f t="shared" si="3"/>
        <v>0.9272727272727275</v>
      </c>
      <c r="I19" s="42">
        <f>COUNTIF(Vertices[Out-Degree],"&gt;= "&amp;H19)-COUNTIF(Vertices[Out-Degree],"&gt;="&amp;H20)</f>
        <v>0</v>
      </c>
      <c r="J19" s="41">
        <f t="shared" si="4"/>
        <v>74.18181818181814</v>
      </c>
      <c r="K19" s="42">
        <f>COUNTIF(Vertices[Betweenness Centrality],"&gt;= "&amp;J19)-COUNTIF(Vertices[Betweenness Centrality],"&gt;="&amp;J20)</f>
        <v>0</v>
      </c>
      <c r="L19" s="41">
        <f t="shared" si="5"/>
        <v>0.0841055272727273</v>
      </c>
      <c r="M19" s="42">
        <f>COUNTIF(Vertices[Closeness Centrality],"&gt;= "&amp;L19)-COUNTIF(Vertices[Closeness Centrality],"&gt;="&amp;L20)</f>
        <v>0</v>
      </c>
      <c r="N19" s="41">
        <f t="shared" si="6"/>
        <v>0.06821550909090908</v>
      </c>
      <c r="O19" s="42">
        <f>COUNTIF(Vertices[Eigenvector Centrality],"&gt;= "&amp;N19)-COUNTIF(Vertices[Eigenvector Centrality],"&gt;="&amp;N20)</f>
        <v>0</v>
      </c>
      <c r="P19" s="41">
        <f t="shared" si="7"/>
        <v>2.8908448909090914</v>
      </c>
      <c r="Q19" s="42">
        <f>COUNTIF(Vertices[PageRank],"&gt;= "&amp;P19)-COUNTIF(Vertices[PageRank],"&gt;="&amp;P20)</f>
        <v>0</v>
      </c>
      <c r="R19" s="41">
        <f t="shared" si="8"/>
        <v>0.103030303030303</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5.563636363636361</v>
      </c>
      <c r="G20" s="40">
        <f>COUNTIF(Vertices[In-Degree],"&gt;= "&amp;F20)-COUNTIF(Vertices[In-Degree],"&gt;="&amp;F21)</f>
        <v>0</v>
      </c>
      <c r="H20" s="39">
        <f t="shared" si="3"/>
        <v>0.981818181818182</v>
      </c>
      <c r="I20" s="40">
        <f>COUNTIF(Vertices[Out-Degree],"&gt;= "&amp;H20)-COUNTIF(Vertices[Out-Degree],"&gt;="&amp;H21)</f>
        <v>17</v>
      </c>
      <c r="J20" s="39">
        <f t="shared" si="4"/>
        <v>78.5454545454545</v>
      </c>
      <c r="K20" s="40">
        <f>COUNTIF(Vertices[Betweenness Centrality],"&gt;= "&amp;J20)-COUNTIF(Vertices[Betweenness Centrality],"&gt;="&amp;J21)</f>
        <v>0</v>
      </c>
      <c r="L20" s="39">
        <f t="shared" si="5"/>
        <v>0.08715538181818185</v>
      </c>
      <c r="M20" s="40">
        <f>COUNTIF(Vertices[Closeness Centrality],"&gt;= "&amp;L20)-COUNTIF(Vertices[Closeness Centrality],"&gt;="&amp;L21)</f>
        <v>0</v>
      </c>
      <c r="N20" s="39">
        <f t="shared" si="6"/>
        <v>0.07222812727272726</v>
      </c>
      <c r="O20" s="40">
        <f>COUNTIF(Vertices[Eigenvector Centrality],"&gt;= "&amp;N20)-COUNTIF(Vertices[Eigenvector Centrality],"&gt;="&amp;N21)</f>
        <v>0</v>
      </c>
      <c r="P20" s="39">
        <f t="shared" si="7"/>
        <v>3.028215472727273</v>
      </c>
      <c r="Q20" s="40">
        <f>COUNTIF(Vertices[PageRank],"&gt;= "&amp;P20)-COUNTIF(Vertices[PageRank],"&gt;="&amp;P21)</f>
        <v>0</v>
      </c>
      <c r="R20" s="39">
        <f t="shared" si="8"/>
        <v>0.10909090909090906</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5.8727272727272695</v>
      </c>
      <c r="G21" s="42">
        <f>COUNTIF(Vertices[In-Degree],"&gt;= "&amp;F21)-COUNTIF(Vertices[In-Degree],"&gt;="&amp;F22)</f>
        <v>0</v>
      </c>
      <c r="H21" s="41">
        <f t="shared" si="3"/>
        <v>1.0363636363636366</v>
      </c>
      <c r="I21" s="42">
        <f>COUNTIF(Vertices[Out-Degree],"&gt;= "&amp;H21)-COUNTIF(Vertices[Out-Degree],"&gt;="&amp;H22)</f>
        <v>0</v>
      </c>
      <c r="J21" s="41">
        <f t="shared" si="4"/>
        <v>82.90909090909086</v>
      </c>
      <c r="K21" s="42">
        <f>COUNTIF(Vertices[Betweenness Centrality],"&gt;= "&amp;J21)-COUNTIF(Vertices[Betweenness Centrality],"&gt;="&amp;J22)</f>
        <v>0</v>
      </c>
      <c r="L21" s="41">
        <f t="shared" si="5"/>
        <v>0.09020523636363639</v>
      </c>
      <c r="M21" s="42">
        <f>COUNTIF(Vertices[Closeness Centrality],"&gt;= "&amp;L21)-COUNTIF(Vertices[Closeness Centrality],"&gt;="&amp;L22)</f>
        <v>0</v>
      </c>
      <c r="N21" s="41">
        <f t="shared" si="6"/>
        <v>0.07624074545454544</v>
      </c>
      <c r="O21" s="42">
        <f>COUNTIF(Vertices[Eigenvector Centrality],"&gt;= "&amp;N21)-COUNTIF(Vertices[Eigenvector Centrality],"&gt;="&amp;N22)</f>
        <v>0</v>
      </c>
      <c r="P21" s="41">
        <f t="shared" si="7"/>
        <v>3.165586054545455</v>
      </c>
      <c r="Q21" s="42">
        <f>COUNTIF(Vertices[PageRank],"&gt;= "&amp;P21)-COUNTIF(Vertices[PageRank],"&gt;="&amp;P22)</f>
        <v>0</v>
      </c>
      <c r="R21" s="41">
        <f t="shared" si="8"/>
        <v>0.11515151515151512</v>
      </c>
      <c r="S21" s="46">
        <f>COUNTIF(Vertices[Clustering Coefficient],"&gt;= "&amp;R21)-COUNTIF(Vertices[Clustering Coefficient],"&gt;="&amp;R22)</f>
        <v>0</v>
      </c>
      <c r="T21" s="41" t="e">
        <f ca="1" t="shared" si="9"/>
        <v>#REF!</v>
      </c>
      <c r="U21" s="42" t="e">
        <f ca="1" t="shared" si="0"/>
        <v>#REF!</v>
      </c>
    </row>
    <row r="22" spans="1:21" ht="15">
      <c r="A22" s="36" t="s">
        <v>154</v>
      </c>
      <c r="B22" s="36">
        <v>17</v>
      </c>
      <c r="D22" s="34">
        <f t="shared" si="1"/>
        <v>0</v>
      </c>
      <c r="E22" s="3">
        <f>COUNTIF(Vertices[Degree],"&gt;= "&amp;D22)-COUNTIF(Vertices[Degree],"&gt;="&amp;D23)</f>
        <v>0</v>
      </c>
      <c r="F22" s="39">
        <f t="shared" si="2"/>
        <v>6.181818181818178</v>
      </c>
      <c r="G22" s="40">
        <f>COUNTIF(Vertices[In-Degree],"&gt;= "&amp;F22)-COUNTIF(Vertices[In-Degree],"&gt;="&amp;F23)</f>
        <v>0</v>
      </c>
      <c r="H22" s="39">
        <f t="shared" si="3"/>
        <v>1.090909090909091</v>
      </c>
      <c r="I22" s="40">
        <f>COUNTIF(Vertices[Out-Degree],"&gt;= "&amp;H22)-COUNTIF(Vertices[Out-Degree],"&gt;="&amp;H23)</f>
        <v>0</v>
      </c>
      <c r="J22" s="39">
        <f t="shared" si="4"/>
        <v>87.27272727272722</v>
      </c>
      <c r="K22" s="40">
        <f>COUNTIF(Vertices[Betweenness Centrality],"&gt;= "&amp;J22)-COUNTIF(Vertices[Betweenness Centrality],"&gt;="&amp;J23)</f>
        <v>0</v>
      </c>
      <c r="L22" s="39">
        <f t="shared" si="5"/>
        <v>0.09325509090909094</v>
      </c>
      <c r="M22" s="40">
        <f>COUNTIF(Vertices[Closeness Centrality],"&gt;= "&amp;L22)-COUNTIF(Vertices[Closeness Centrality],"&gt;="&amp;L23)</f>
        <v>0</v>
      </c>
      <c r="N22" s="39">
        <f t="shared" si="6"/>
        <v>0.08025336363636362</v>
      </c>
      <c r="O22" s="40">
        <f>COUNTIF(Vertices[Eigenvector Centrality],"&gt;= "&amp;N22)-COUNTIF(Vertices[Eigenvector Centrality],"&gt;="&amp;N23)</f>
        <v>0</v>
      </c>
      <c r="P22" s="39">
        <f t="shared" si="7"/>
        <v>3.302956636363637</v>
      </c>
      <c r="Q22" s="40">
        <f>COUNTIF(Vertices[PageRank],"&gt;= "&amp;P22)-COUNTIF(Vertices[PageRank],"&gt;="&amp;P23)</f>
        <v>0</v>
      </c>
      <c r="R22" s="39">
        <f t="shared" si="8"/>
        <v>0.12121212121212117</v>
      </c>
      <c r="S22" s="45">
        <f>COUNTIF(Vertices[Clustering Coefficient],"&gt;= "&amp;R22)-COUNTIF(Vertices[Clustering Coefficient],"&gt;="&amp;R23)</f>
        <v>0</v>
      </c>
      <c r="T22" s="39" t="e">
        <f ca="1" t="shared" si="9"/>
        <v>#REF!</v>
      </c>
      <c r="U22" s="40" t="e">
        <f ca="1" t="shared" si="0"/>
        <v>#REF!</v>
      </c>
    </row>
    <row r="23" spans="1:21" ht="15">
      <c r="A23" s="36" t="s">
        <v>155</v>
      </c>
      <c r="B23" s="36">
        <v>44</v>
      </c>
      <c r="D23" s="34">
        <f t="shared" si="1"/>
        <v>0</v>
      </c>
      <c r="E23" s="3">
        <f>COUNTIF(Vertices[Degree],"&gt;= "&amp;D23)-COUNTIF(Vertices[Degree],"&gt;="&amp;D24)</f>
        <v>0</v>
      </c>
      <c r="F23" s="41">
        <f t="shared" si="2"/>
        <v>6.490909090909087</v>
      </c>
      <c r="G23" s="42">
        <f>COUNTIF(Vertices[In-Degree],"&gt;= "&amp;F23)-COUNTIF(Vertices[In-Degree],"&gt;="&amp;F24)</f>
        <v>0</v>
      </c>
      <c r="H23" s="41">
        <f t="shared" si="3"/>
        <v>1.1454545454545455</v>
      </c>
      <c r="I23" s="42">
        <f>COUNTIF(Vertices[Out-Degree],"&gt;= "&amp;H23)-COUNTIF(Vertices[Out-Degree],"&gt;="&amp;H24)</f>
        <v>0</v>
      </c>
      <c r="J23" s="41">
        <f t="shared" si="4"/>
        <v>91.63636363636358</v>
      </c>
      <c r="K23" s="42">
        <f>COUNTIF(Vertices[Betweenness Centrality],"&gt;= "&amp;J23)-COUNTIF(Vertices[Betweenness Centrality],"&gt;="&amp;J24)</f>
        <v>0</v>
      </c>
      <c r="L23" s="41">
        <f t="shared" si="5"/>
        <v>0.09630494545454549</v>
      </c>
      <c r="M23" s="42">
        <f>COUNTIF(Vertices[Closeness Centrality],"&gt;= "&amp;L23)-COUNTIF(Vertices[Closeness Centrality],"&gt;="&amp;L24)</f>
        <v>0</v>
      </c>
      <c r="N23" s="41">
        <f t="shared" si="6"/>
        <v>0.0842659818181818</v>
      </c>
      <c r="O23" s="42">
        <f>COUNTIF(Vertices[Eigenvector Centrality],"&gt;= "&amp;N23)-COUNTIF(Vertices[Eigenvector Centrality],"&gt;="&amp;N24)</f>
        <v>0</v>
      </c>
      <c r="P23" s="41">
        <f t="shared" si="7"/>
        <v>3.4403272181818187</v>
      </c>
      <c r="Q23" s="42">
        <f>COUNTIF(Vertices[PageRank],"&gt;= "&amp;P23)-COUNTIF(Vertices[PageRank],"&gt;="&amp;P24)</f>
        <v>0</v>
      </c>
      <c r="R23" s="41">
        <f t="shared" si="8"/>
        <v>0.12727272727272723</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6.799999999999995</v>
      </c>
      <c r="G24" s="40">
        <f>COUNTIF(Vertices[In-Degree],"&gt;= "&amp;F24)-COUNTIF(Vertices[In-Degree],"&gt;="&amp;F25)</f>
        <v>0</v>
      </c>
      <c r="H24" s="39">
        <f t="shared" si="3"/>
        <v>1.2</v>
      </c>
      <c r="I24" s="40">
        <f>COUNTIF(Vertices[Out-Degree],"&gt;= "&amp;H24)-COUNTIF(Vertices[Out-Degree],"&gt;="&amp;H25)</f>
        <v>0</v>
      </c>
      <c r="J24" s="39">
        <f t="shared" si="4"/>
        <v>95.99999999999994</v>
      </c>
      <c r="K24" s="40">
        <f>COUNTIF(Vertices[Betweenness Centrality],"&gt;= "&amp;J24)-COUNTIF(Vertices[Betweenness Centrality],"&gt;="&amp;J25)</f>
        <v>0</v>
      </c>
      <c r="L24" s="39">
        <f t="shared" si="5"/>
        <v>0.09935480000000003</v>
      </c>
      <c r="M24" s="40">
        <f>COUNTIF(Vertices[Closeness Centrality],"&gt;= "&amp;L24)-COUNTIF(Vertices[Closeness Centrality],"&gt;="&amp;L25)</f>
        <v>0</v>
      </c>
      <c r="N24" s="39">
        <f t="shared" si="6"/>
        <v>0.08827859999999998</v>
      </c>
      <c r="O24" s="40">
        <f>COUNTIF(Vertices[Eigenvector Centrality],"&gt;= "&amp;N24)-COUNTIF(Vertices[Eigenvector Centrality],"&gt;="&amp;N25)</f>
        <v>0</v>
      </c>
      <c r="P24" s="39">
        <f t="shared" si="7"/>
        <v>3.5776978000000006</v>
      </c>
      <c r="Q24" s="40">
        <f>COUNTIF(Vertices[PageRank],"&gt;= "&amp;P24)-COUNTIF(Vertices[PageRank],"&gt;="&amp;P25)</f>
        <v>0</v>
      </c>
      <c r="R24" s="39">
        <f t="shared" si="8"/>
        <v>0.1333333333333333</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7.109090909090904</v>
      </c>
      <c r="G25" s="42">
        <f>COUNTIF(Vertices[In-Degree],"&gt;= "&amp;F25)-COUNTIF(Vertices[In-Degree],"&gt;="&amp;F26)</f>
        <v>0</v>
      </c>
      <c r="H25" s="41">
        <f t="shared" si="3"/>
        <v>1.2545454545454544</v>
      </c>
      <c r="I25" s="42">
        <f>COUNTIF(Vertices[Out-Degree],"&gt;= "&amp;H25)-COUNTIF(Vertices[Out-Degree],"&gt;="&amp;H26)</f>
        <v>0</v>
      </c>
      <c r="J25" s="41">
        <f t="shared" si="4"/>
        <v>100.3636363636363</v>
      </c>
      <c r="K25" s="42">
        <f>COUNTIF(Vertices[Betweenness Centrality],"&gt;= "&amp;J25)-COUNTIF(Vertices[Betweenness Centrality],"&gt;="&amp;J26)</f>
        <v>0</v>
      </c>
      <c r="L25" s="41">
        <f t="shared" si="5"/>
        <v>0.10240465454545458</v>
      </c>
      <c r="M25" s="42">
        <f>COUNTIF(Vertices[Closeness Centrality],"&gt;= "&amp;L25)-COUNTIF(Vertices[Closeness Centrality],"&gt;="&amp;L26)</f>
        <v>0</v>
      </c>
      <c r="N25" s="41">
        <f t="shared" si="6"/>
        <v>0.09229121818181817</v>
      </c>
      <c r="O25" s="42">
        <f>COUNTIF(Vertices[Eigenvector Centrality],"&gt;= "&amp;N25)-COUNTIF(Vertices[Eigenvector Centrality],"&gt;="&amp;N26)</f>
        <v>0</v>
      </c>
      <c r="P25" s="41">
        <f t="shared" si="7"/>
        <v>3.7150683818181824</v>
      </c>
      <c r="Q25" s="42">
        <f>COUNTIF(Vertices[PageRank],"&gt;= "&amp;P25)-COUNTIF(Vertices[PageRank],"&gt;="&amp;P26)</f>
        <v>0</v>
      </c>
      <c r="R25" s="41">
        <f t="shared" si="8"/>
        <v>0.13939393939393938</v>
      </c>
      <c r="S25" s="46">
        <f>COUNTIF(Vertices[Clustering Coefficient],"&gt;= "&amp;R25)-COUNTIF(Vertices[Clustering Coefficient],"&gt;="&amp;R26)</f>
        <v>0</v>
      </c>
      <c r="T25" s="41" t="e">
        <f ca="1" t="shared" si="9"/>
        <v>#REF!</v>
      </c>
      <c r="U25" s="42" t="e">
        <f ca="1" t="shared" si="0"/>
        <v>#REF!</v>
      </c>
    </row>
    <row r="26" spans="1:21" ht="15">
      <c r="A26" s="36" t="s">
        <v>157</v>
      </c>
      <c r="B26" s="36">
        <v>1.692308</v>
      </c>
      <c r="D26" s="34">
        <f t="shared" si="1"/>
        <v>0</v>
      </c>
      <c r="E26" s="3">
        <f>COUNTIF(Vertices[Degree],"&gt;= "&amp;D26)-COUNTIF(Vertices[Degree],"&gt;="&amp;D28)</f>
        <v>0</v>
      </c>
      <c r="F26" s="39">
        <f t="shared" si="2"/>
        <v>7.418181818181813</v>
      </c>
      <c r="G26" s="40">
        <f>COUNTIF(Vertices[In-Degree],"&gt;= "&amp;F26)-COUNTIF(Vertices[In-Degree],"&gt;="&amp;F28)</f>
        <v>0</v>
      </c>
      <c r="H26" s="39">
        <f t="shared" si="3"/>
        <v>1.3090909090909089</v>
      </c>
      <c r="I26" s="40">
        <f>COUNTIF(Vertices[Out-Degree],"&gt;= "&amp;H26)-COUNTIF(Vertices[Out-Degree],"&gt;="&amp;H28)</f>
        <v>0</v>
      </c>
      <c r="J26" s="39">
        <f t="shared" si="4"/>
        <v>104.72727272727266</v>
      </c>
      <c r="K26" s="40">
        <f>COUNTIF(Vertices[Betweenness Centrality],"&gt;= "&amp;J26)-COUNTIF(Vertices[Betweenness Centrality],"&gt;="&amp;J28)</f>
        <v>0</v>
      </c>
      <c r="L26" s="39">
        <f t="shared" si="5"/>
        <v>0.10545450909090913</v>
      </c>
      <c r="M26" s="40">
        <f>COUNTIF(Vertices[Closeness Centrality],"&gt;= "&amp;L26)-COUNTIF(Vertices[Closeness Centrality],"&gt;="&amp;L28)</f>
        <v>0</v>
      </c>
      <c r="N26" s="39">
        <f t="shared" si="6"/>
        <v>0.09630383636363635</v>
      </c>
      <c r="O26" s="40">
        <f>COUNTIF(Vertices[Eigenvector Centrality],"&gt;= "&amp;N26)-COUNTIF(Vertices[Eigenvector Centrality],"&gt;="&amp;N28)</f>
        <v>0</v>
      </c>
      <c r="P26" s="39">
        <f t="shared" si="7"/>
        <v>3.8524389636363643</v>
      </c>
      <c r="Q26" s="40">
        <f>COUNTIF(Vertices[PageRank],"&gt;= "&amp;P26)-COUNTIF(Vertices[PageRank],"&gt;="&amp;P28)</f>
        <v>0</v>
      </c>
      <c r="R26" s="39">
        <f t="shared" si="8"/>
        <v>0.14545454545454545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-1</v>
      </c>
      <c r="H27" s="78"/>
      <c r="I27" s="79">
        <f>COUNTIF(Vertices[Out-Degree],"&gt;= "&amp;H27)-COUNTIF(Vertices[Out-Degree],"&gt;="&amp;H28)</f>
        <v>-4</v>
      </c>
      <c r="J27" s="78"/>
      <c r="K27" s="79">
        <f>COUNTIF(Vertices[Betweenness Centrality],"&gt;= "&amp;J27)-COUNTIF(Vertices[Betweenness Centrality],"&gt;="&amp;J28)</f>
        <v>-1</v>
      </c>
      <c r="L27" s="78"/>
      <c r="M27" s="79">
        <f>COUNTIF(Vertices[Closeness Centrality],"&gt;= "&amp;L27)-COUNTIF(Vertices[Closeness Centrality],"&gt;="&amp;L28)</f>
        <v>-6</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-6</v>
      </c>
      <c r="T27" s="78"/>
      <c r="U27" s="79">
        <f ca="1">COUNTIF(Vertices[Clustering Coefficient],"&gt;= "&amp;T27)-COUNTIF(Vertices[Clustering Coefficient],"&gt;="&amp;T28)</f>
        <v>0</v>
      </c>
    </row>
    <row r="28" spans="1:21" ht="15">
      <c r="A28" s="36" t="s">
        <v>158</v>
      </c>
      <c r="B28" s="36">
        <v>0.0533596837944664</v>
      </c>
      <c r="D28" s="34">
        <f>D26+($D$57-$D$2)/BinDivisor</f>
        <v>0</v>
      </c>
      <c r="E28" s="3">
        <f>COUNTIF(Vertices[Degree],"&gt;= "&amp;D28)-COUNTIF(Vertices[Degree],"&gt;="&amp;D40)</f>
        <v>0</v>
      </c>
      <c r="F28" s="41">
        <f>F26+($F$57-$F$2)/BinDivisor</f>
        <v>7.727272727272721</v>
      </c>
      <c r="G28" s="42">
        <f>COUNTIF(Vertices[In-Degree],"&gt;= "&amp;F28)-COUNTIF(Vertices[In-Degree],"&gt;="&amp;F40)</f>
        <v>0</v>
      </c>
      <c r="H28" s="41">
        <f>H26+($H$57-$H$2)/BinDivisor</f>
        <v>1.3636363636363633</v>
      </c>
      <c r="I28" s="42">
        <f>COUNTIF(Vertices[Out-Degree],"&gt;= "&amp;H28)-COUNTIF(Vertices[Out-Degree],"&gt;="&amp;H40)</f>
        <v>0</v>
      </c>
      <c r="J28" s="41">
        <f>J26+($J$57-$J$2)/BinDivisor</f>
        <v>109.09090909090902</v>
      </c>
      <c r="K28" s="42">
        <f>COUNTIF(Vertices[Betweenness Centrality],"&gt;= "&amp;J28)-COUNTIF(Vertices[Betweenness Centrality],"&gt;="&amp;J40)</f>
        <v>0</v>
      </c>
      <c r="L28" s="41">
        <f>L26+($L$57-$L$2)/BinDivisor</f>
        <v>0.10850436363636368</v>
      </c>
      <c r="M28" s="42">
        <f>COUNTIF(Vertices[Closeness Centrality],"&gt;= "&amp;L28)-COUNTIF(Vertices[Closeness Centrality],"&gt;="&amp;L40)</f>
        <v>0</v>
      </c>
      <c r="N28" s="41">
        <f>N26+($N$57-$N$2)/BinDivisor</f>
        <v>0.10031645454545453</v>
      </c>
      <c r="O28" s="42">
        <f>COUNTIF(Vertices[Eigenvector Centrality],"&gt;= "&amp;N28)-COUNTIF(Vertices[Eigenvector Centrality],"&gt;="&amp;N40)</f>
        <v>0</v>
      </c>
      <c r="P28" s="41">
        <f>P26+($P$57-$P$2)/BinDivisor</f>
        <v>3.989809545454546</v>
      </c>
      <c r="Q28" s="42">
        <f>COUNTIF(Vertices[PageRank],"&gt;= "&amp;P28)-COUNTIF(Vertices[PageRank],"&gt;="&amp;P40)</f>
        <v>0</v>
      </c>
      <c r="R28" s="41">
        <f>R26+($R$57-$R$2)/BinDivisor</f>
        <v>0.15151515151515152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605</v>
      </c>
      <c r="B29" s="36">
        <v>0.37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606</v>
      </c>
      <c r="B31" s="36" t="s">
        <v>607</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-4</v>
      </c>
      <c r="J38" s="78"/>
      <c r="K38" s="79">
        <f>COUNTIF(Vertices[Betweenness Centrality],"&gt;= "&amp;J38)-COUNTIF(Vertices[Betweenness Centrality],"&gt;="&amp;J40)</f>
        <v>-1</v>
      </c>
      <c r="L38" s="78"/>
      <c r="M38" s="79">
        <f>COUNTIF(Vertices[Closeness Centrality],"&gt;= "&amp;L38)-COUNTIF(Vertices[Closeness Centrality],"&gt;="&amp;L40)</f>
        <v>-6</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-6</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-4</v>
      </c>
      <c r="J39" s="78"/>
      <c r="K39" s="79">
        <f>COUNTIF(Vertices[Betweenness Centrality],"&gt;= "&amp;J39)-COUNTIF(Vertices[Betweenness Centrality],"&gt;="&amp;J40)</f>
        <v>-1</v>
      </c>
      <c r="L39" s="78"/>
      <c r="M39" s="79">
        <f>COUNTIF(Vertices[Closeness Centrality],"&gt;= "&amp;L39)-COUNTIF(Vertices[Closeness Centrality],"&gt;="&amp;L40)</f>
        <v>-6</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-6</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8.03636363636363</v>
      </c>
      <c r="G40" s="40">
        <f>COUNTIF(Vertices[In-Degree],"&gt;= "&amp;F40)-COUNTIF(Vertices[In-Degree],"&gt;="&amp;F41)</f>
        <v>0</v>
      </c>
      <c r="H40" s="39">
        <f>H28+($H$57-$H$2)/BinDivisor</f>
        <v>1.4181818181818178</v>
      </c>
      <c r="I40" s="40">
        <f>COUNTIF(Vertices[Out-Degree],"&gt;= "&amp;H40)-COUNTIF(Vertices[Out-Degree],"&gt;="&amp;H41)</f>
        <v>0</v>
      </c>
      <c r="J40" s="39">
        <f>J28+($J$57-$J$2)/BinDivisor</f>
        <v>113.45454545454538</v>
      </c>
      <c r="K40" s="40">
        <f>COUNTIF(Vertices[Betweenness Centrality],"&gt;= "&amp;J40)-COUNTIF(Vertices[Betweenness Centrality],"&gt;="&amp;J41)</f>
        <v>0</v>
      </c>
      <c r="L40" s="39">
        <f>L28+($L$57-$L$2)/BinDivisor</f>
        <v>0.11155421818181822</v>
      </c>
      <c r="M40" s="40">
        <f>COUNTIF(Vertices[Closeness Centrality],"&gt;= "&amp;L40)-COUNTIF(Vertices[Closeness Centrality],"&gt;="&amp;L41)</f>
        <v>0</v>
      </c>
      <c r="N40" s="39">
        <f>N28+($N$57-$N$2)/BinDivisor</f>
        <v>0.10432907272727271</v>
      </c>
      <c r="O40" s="40">
        <f>COUNTIF(Vertices[Eigenvector Centrality],"&gt;= "&amp;N40)-COUNTIF(Vertices[Eigenvector Centrality],"&gt;="&amp;N41)</f>
        <v>0</v>
      </c>
      <c r="P40" s="39">
        <f>P28+($P$57-$P$2)/BinDivisor</f>
        <v>4.1271801272727275</v>
      </c>
      <c r="Q40" s="40">
        <f>COUNTIF(Vertices[PageRank],"&gt;= "&amp;P40)-COUNTIF(Vertices[PageRank],"&gt;="&amp;P41)</f>
        <v>0</v>
      </c>
      <c r="R40" s="39">
        <f>R28+($R$57-$R$2)/BinDivisor</f>
        <v>0.1575757575757576</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8.345454545454539</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117.81818181818174</v>
      </c>
      <c r="K41" s="42">
        <f>COUNTIF(Vertices[Betweenness Centrality],"&gt;= "&amp;J41)-COUNTIF(Vertices[Betweenness Centrality],"&gt;="&amp;J42)</f>
        <v>0</v>
      </c>
      <c r="L41" s="41">
        <f aca="true" t="shared" si="14" ref="L41:L56">L40+($L$57-$L$2)/BinDivisor</f>
        <v>0.11460407272727277</v>
      </c>
      <c r="M41" s="42">
        <f>COUNTIF(Vertices[Closeness Centrality],"&gt;= "&amp;L41)-COUNTIF(Vertices[Closeness Centrality],"&gt;="&amp;L42)</f>
        <v>0</v>
      </c>
      <c r="N41" s="41">
        <f aca="true" t="shared" si="15" ref="N41:N56">N40+($N$57-$N$2)/BinDivisor</f>
        <v>0.10834169090909089</v>
      </c>
      <c r="O41" s="42">
        <f>COUNTIF(Vertices[Eigenvector Centrality],"&gt;= "&amp;N41)-COUNTIF(Vertices[Eigenvector Centrality],"&gt;="&amp;N42)</f>
        <v>0</v>
      </c>
      <c r="P41" s="41">
        <f aca="true" t="shared" si="16" ref="P41:P56">P40+($P$57-$P$2)/BinDivisor</f>
        <v>4.264550709090909</v>
      </c>
      <c r="Q41" s="42">
        <f>COUNTIF(Vertices[PageRank],"&gt;= "&amp;P41)-COUNTIF(Vertices[PageRank],"&gt;="&amp;P42)</f>
        <v>0</v>
      </c>
      <c r="R41" s="41">
        <f aca="true" t="shared" si="17" ref="R41:R56">R40+($R$57-$R$2)/BinDivisor</f>
        <v>0.16363636363636366</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8.654545454545447</v>
      </c>
      <c r="G42" s="40">
        <f>COUNTIF(Vertices[In-Degree],"&gt;= "&amp;F42)-COUNTIF(Vertices[In-Degree],"&gt;="&amp;F43)</f>
        <v>0</v>
      </c>
      <c r="H42" s="39">
        <f t="shared" si="12"/>
        <v>1.5272727272727267</v>
      </c>
      <c r="I42" s="40">
        <f>COUNTIF(Vertices[Out-Degree],"&gt;= "&amp;H42)-COUNTIF(Vertices[Out-Degree],"&gt;="&amp;H43)</f>
        <v>0</v>
      </c>
      <c r="J42" s="39">
        <f t="shared" si="13"/>
        <v>122.1818181818181</v>
      </c>
      <c r="K42" s="40">
        <f>COUNTIF(Vertices[Betweenness Centrality],"&gt;= "&amp;J42)-COUNTIF(Vertices[Betweenness Centrality],"&gt;="&amp;J43)</f>
        <v>0</v>
      </c>
      <c r="L42" s="39">
        <f t="shared" si="14"/>
        <v>0.11765392727272732</v>
      </c>
      <c r="M42" s="40">
        <f>COUNTIF(Vertices[Closeness Centrality],"&gt;= "&amp;L42)-COUNTIF(Vertices[Closeness Centrality],"&gt;="&amp;L43)</f>
        <v>0</v>
      </c>
      <c r="N42" s="39">
        <f t="shared" si="15"/>
        <v>0.11235430909090907</v>
      </c>
      <c r="O42" s="40">
        <f>COUNTIF(Vertices[Eigenvector Centrality],"&gt;= "&amp;N42)-COUNTIF(Vertices[Eigenvector Centrality],"&gt;="&amp;N43)</f>
        <v>0</v>
      </c>
      <c r="P42" s="39">
        <f t="shared" si="16"/>
        <v>4.401921290909091</v>
      </c>
      <c r="Q42" s="40">
        <f>COUNTIF(Vertices[PageRank],"&gt;= "&amp;P42)-COUNTIF(Vertices[PageRank],"&gt;="&amp;P43)</f>
        <v>0</v>
      </c>
      <c r="R42" s="39">
        <f t="shared" si="17"/>
        <v>0.16969696969696973</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8.963636363636356</v>
      </c>
      <c r="G43" s="42">
        <f>COUNTIF(Vertices[In-Degree],"&gt;= "&amp;F43)-COUNTIF(Vertices[In-Degree],"&gt;="&amp;F44)</f>
        <v>0</v>
      </c>
      <c r="H43" s="41">
        <f t="shared" si="12"/>
        <v>1.5818181818181811</v>
      </c>
      <c r="I43" s="42">
        <f>COUNTIF(Vertices[Out-Degree],"&gt;= "&amp;H43)-COUNTIF(Vertices[Out-Degree],"&gt;="&amp;H44)</f>
        <v>0</v>
      </c>
      <c r="J43" s="41">
        <f t="shared" si="13"/>
        <v>126.54545454545446</v>
      </c>
      <c r="K43" s="42">
        <f>COUNTIF(Vertices[Betweenness Centrality],"&gt;= "&amp;J43)-COUNTIF(Vertices[Betweenness Centrality],"&gt;="&amp;J44)</f>
        <v>0</v>
      </c>
      <c r="L43" s="41">
        <f t="shared" si="14"/>
        <v>0.12070378181818187</v>
      </c>
      <c r="M43" s="42">
        <f>COUNTIF(Vertices[Closeness Centrality],"&gt;= "&amp;L43)-COUNTIF(Vertices[Closeness Centrality],"&gt;="&amp;L44)</f>
        <v>0</v>
      </c>
      <c r="N43" s="41">
        <f t="shared" si="15"/>
        <v>0.11636692727272725</v>
      </c>
      <c r="O43" s="42">
        <f>COUNTIF(Vertices[Eigenvector Centrality],"&gt;= "&amp;N43)-COUNTIF(Vertices[Eigenvector Centrality],"&gt;="&amp;N44)</f>
        <v>0</v>
      </c>
      <c r="P43" s="41">
        <f t="shared" si="16"/>
        <v>4.539291872727273</v>
      </c>
      <c r="Q43" s="42">
        <f>COUNTIF(Vertices[PageRank],"&gt;= "&amp;P43)-COUNTIF(Vertices[PageRank],"&gt;="&amp;P44)</f>
        <v>0</v>
      </c>
      <c r="R43" s="41">
        <f t="shared" si="17"/>
        <v>0.1757575757575758</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9.272727272727264</v>
      </c>
      <c r="G44" s="40">
        <f>COUNTIF(Vertices[In-Degree],"&gt;= "&amp;F44)-COUNTIF(Vertices[In-Degree],"&gt;="&amp;F45)</f>
        <v>0</v>
      </c>
      <c r="H44" s="39">
        <f t="shared" si="12"/>
        <v>1.6363636363636356</v>
      </c>
      <c r="I44" s="40">
        <f>COUNTIF(Vertices[Out-Degree],"&gt;= "&amp;H44)-COUNTIF(Vertices[Out-Degree],"&gt;="&amp;H45)</f>
        <v>0</v>
      </c>
      <c r="J44" s="39">
        <f t="shared" si="13"/>
        <v>130.90909090909082</v>
      </c>
      <c r="K44" s="40">
        <f>COUNTIF(Vertices[Betweenness Centrality],"&gt;= "&amp;J44)-COUNTIF(Vertices[Betweenness Centrality],"&gt;="&amp;J45)</f>
        <v>0</v>
      </c>
      <c r="L44" s="39">
        <f t="shared" si="14"/>
        <v>0.12375363636363641</v>
      </c>
      <c r="M44" s="40">
        <f>COUNTIF(Vertices[Closeness Centrality],"&gt;= "&amp;L44)-COUNTIF(Vertices[Closeness Centrality],"&gt;="&amp;L45)</f>
        <v>0</v>
      </c>
      <c r="N44" s="39">
        <f t="shared" si="15"/>
        <v>0.12037954545454543</v>
      </c>
      <c r="O44" s="40">
        <f>COUNTIF(Vertices[Eigenvector Centrality],"&gt;= "&amp;N44)-COUNTIF(Vertices[Eigenvector Centrality],"&gt;="&amp;N45)</f>
        <v>0</v>
      </c>
      <c r="P44" s="39">
        <f t="shared" si="16"/>
        <v>4.676662454545455</v>
      </c>
      <c r="Q44" s="40">
        <f>COUNTIF(Vertices[PageRank],"&gt;= "&amp;P44)-COUNTIF(Vertices[PageRank],"&gt;="&amp;P45)</f>
        <v>0</v>
      </c>
      <c r="R44" s="39">
        <f t="shared" si="17"/>
        <v>0.18181818181818188</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9.581818181818173</v>
      </c>
      <c r="G45" s="42">
        <f>COUNTIF(Vertices[In-Degree],"&gt;= "&amp;F45)-COUNTIF(Vertices[In-Degree],"&gt;="&amp;F46)</f>
        <v>0</v>
      </c>
      <c r="H45" s="41">
        <f t="shared" si="12"/>
        <v>1.69090909090909</v>
      </c>
      <c r="I45" s="42">
        <f>COUNTIF(Vertices[Out-Degree],"&gt;= "&amp;H45)-COUNTIF(Vertices[Out-Degree],"&gt;="&amp;H46)</f>
        <v>0</v>
      </c>
      <c r="J45" s="41">
        <f t="shared" si="13"/>
        <v>135.2727272727272</v>
      </c>
      <c r="K45" s="42">
        <f>COUNTIF(Vertices[Betweenness Centrality],"&gt;= "&amp;J45)-COUNTIF(Vertices[Betweenness Centrality],"&gt;="&amp;J46)</f>
        <v>0</v>
      </c>
      <c r="L45" s="41">
        <f t="shared" si="14"/>
        <v>0.12680349090909096</v>
      </c>
      <c r="M45" s="42">
        <f>COUNTIF(Vertices[Closeness Centrality],"&gt;= "&amp;L45)-COUNTIF(Vertices[Closeness Centrality],"&gt;="&amp;L46)</f>
        <v>0</v>
      </c>
      <c r="N45" s="41">
        <f t="shared" si="15"/>
        <v>0.12439216363636361</v>
      </c>
      <c r="O45" s="42">
        <f>COUNTIF(Vertices[Eigenvector Centrality],"&gt;= "&amp;N45)-COUNTIF(Vertices[Eigenvector Centrality],"&gt;="&amp;N46)</f>
        <v>0</v>
      </c>
      <c r="P45" s="41">
        <f t="shared" si="16"/>
        <v>4.814033036363637</v>
      </c>
      <c r="Q45" s="42">
        <f>COUNTIF(Vertices[PageRank],"&gt;= "&amp;P45)-COUNTIF(Vertices[PageRank],"&gt;="&amp;P46)</f>
        <v>0</v>
      </c>
      <c r="R45" s="41">
        <f t="shared" si="17"/>
        <v>0.18787878787878795</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9.890909090909082</v>
      </c>
      <c r="G46" s="40">
        <f>COUNTIF(Vertices[In-Degree],"&gt;= "&amp;F46)-COUNTIF(Vertices[In-Degree],"&gt;="&amp;F47)</f>
        <v>0</v>
      </c>
      <c r="H46" s="39">
        <f t="shared" si="12"/>
        <v>1.7454545454545445</v>
      </c>
      <c r="I46" s="40">
        <f>COUNTIF(Vertices[Out-Degree],"&gt;= "&amp;H46)-COUNTIF(Vertices[Out-Degree],"&gt;="&amp;H47)</f>
        <v>0</v>
      </c>
      <c r="J46" s="39">
        <f t="shared" si="13"/>
        <v>139.63636363636357</v>
      </c>
      <c r="K46" s="40">
        <f>COUNTIF(Vertices[Betweenness Centrality],"&gt;= "&amp;J46)-COUNTIF(Vertices[Betweenness Centrality],"&gt;="&amp;J47)</f>
        <v>0</v>
      </c>
      <c r="L46" s="39">
        <f t="shared" si="14"/>
        <v>0.1298533454545455</v>
      </c>
      <c r="M46" s="40">
        <f>COUNTIF(Vertices[Closeness Centrality],"&gt;= "&amp;L46)-COUNTIF(Vertices[Closeness Centrality],"&gt;="&amp;L47)</f>
        <v>0</v>
      </c>
      <c r="N46" s="39">
        <f t="shared" si="15"/>
        <v>0.1284047818181818</v>
      </c>
      <c r="O46" s="40">
        <f>COUNTIF(Vertices[Eigenvector Centrality],"&gt;= "&amp;N46)-COUNTIF(Vertices[Eigenvector Centrality],"&gt;="&amp;N47)</f>
        <v>0</v>
      </c>
      <c r="P46" s="39">
        <f t="shared" si="16"/>
        <v>4.951403618181819</v>
      </c>
      <c r="Q46" s="40">
        <f>COUNTIF(Vertices[PageRank],"&gt;= "&amp;P46)-COUNTIF(Vertices[PageRank],"&gt;="&amp;P47)</f>
        <v>0</v>
      </c>
      <c r="R46" s="39">
        <f t="shared" si="17"/>
        <v>0.19393939393939402</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10.19999999999999</v>
      </c>
      <c r="G47" s="42">
        <f>COUNTIF(Vertices[In-Degree],"&gt;= "&amp;F47)-COUNTIF(Vertices[In-Degree],"&gt;="&amp;F48)</f>
        <v>0</v>
      </c>
      <c r="H47" s="41">
        <f t="shared" si="12"/>
        <v>1.799999999999999</v>
      </c>
      <c r="I47" s="42">
        <f>COUNTIF(Vertices[Out-Degree],"&gt;= "&amp;H47)-COUNTIF(Vertices[Out-Degree],"&gt;="&amp;H48)</f>
        <v>0</v>
      </c>
      <c r="J47" s="41">
        <f t="shared" si="13"/>
        <v>143.99999999999994</v>
      </c>
      <c r="K47" s="42">
        <f>COUNTIF(Vertices[Betweenness Centrality],"&gt;= "&amp;J47)-COUNTIF(Vertices[Betweenness Centrality],"&gt;="&amp;J48)</f>
        <v>0</v>
      </c>
      <c r="L47" s="41">
        <f t="shared" si="14"/>
        <v>0.13290320000000003</v>
      </c>
      <c r="M47" s="42">
        <f>COUNTIF(Vertices[Closeness Centrality],"&gt;= "&amp;L47)-COUNTIF(Vertices[Closeness Centrality],"&gt;="&amp;L48)</f>
        <v>0</v>
      </c>
      <c r="N47" s="41">
        <f t="shared" si="15"/>
        <v>0.1324174</v>
      </c>
      <c r="O47" s="42">
        <f>COUNTIF(Vertices[Eigenvector Centrality],"&gt;= "&amp;N47)-COUNTIF(Vertices[Eigenvector Centrality],"&gt;="&amp;N48)</f>
        <v>0</v>
      </c>
      <c r="P47" s="41">
        <f t="shared" si="16"/>
        <v>5.0887742000000005</v>
      </c>
      <c r="Q47" s="42">
        <f>COUNTIF(Vertices[PageRank],"&gt;= "&amp;P47)-COUNTIF(Vertices[PageRank],"&gt;="&amp;P48)</f>
        <v>0</v>
      </c>
      <c r="R47" s="41">
        <f t="shared" si="17"/>
        <v>0.2000000000000001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10.509090909090899</v>
      </c>
      <c r="G48" s="40">
        <f>COUNTIF(Vertices[In-Degree],"&gt;= "&amp;F48)-COUNTIF(Vertices[In-Degree],"&gt;="&amp;F49)</f>
        <v>0</v>
      </c>
      <c r="H48" s="39">
        <f t="shared" si="12"/>
        <v>1.8545454545454534</v>
      </c>
      <c r="I48" s="40">
        <f>COUNTIF(Vertices[Out-Degree],"&gt;= "&amp;H48)-COUNTIF(Vertices[Out-Degree],"&gt;="&amp;H49)</f>
        <v>0</v>
      </c>
      <c r="J48" s="39">
        <f t="shared" si="13"/>
        <v>148.36363636363632</v>
      </c>
      <c r="K48" s="40">
        <f>COUNTIF(Vertices[Betweenness Centrality],"&gt;= "&amp;J48)-COUNTIF(Vertices[Betweenness Centrality],"&gt;="&amp;J49)</f>
        <v>0</v>
      </c>
      <c r="L48" s="39">
        <f t="shared" si="14"/>
        <v>0.13595305454545456</v>
      </c>
      <c r="M48" s="40">
        <f>COUNTIF(Vertices[Closeness Centrality],"&gt;= "&amp;L48)-COUNTIF(Vertices[Closeness Centrality],"&gt;="&amp;L49)</f>
        <v>0</v>
      </c>
      <c r="N48" s="39">
        <f t="shared" si="15"/>
        <v>0.13643001818181819</v>
      </c>
      <c r="O48" s="40">
        <f>COUNTIF(Vertices[Eigenvector Centrality],"&gt;= "&amp;N48)-COUNTIF(Vertices[Eigenvector Centrality],"&gt;="&amp;N49)</f>
        <v>0</v>
      </c>
      <c r="P48" s="39">
        <f t="shared" si="16"/>
        <v>5.226144781818182</v>
      </c>
      <c r="Q48" s="40">
        <f>COUNTIF(Vertices[PageRank],"&gt;= "&amp;P48)-COUNTIF(Vertices[PageRank],"&gt;="&amp;P49)</f>
        <v>0</v>
      </c>
      <c r="R48" s="39">
        <f t="shared" si="17"/>
        <v>0.20606060606060617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10.818181818181808</v>
      </c>
      <c r="G49" s="42">
        <f>COUNTIF(Vertices[In-Degree],"&gt;= "&amp;F49)-COUNTIF(Vertices[In-Degree],"&gt;="&amp;F50)</f>
        <v>0</v>
      </c>
      <c r="H49" s="41">
        <f t="shared" si="12"/>
        <v>1.9090909090909078</v>
      </c>
      <c r="I49" s="42">
        <f>COUNTIF(Vertices[Out-Degree],"&gt;= "&amp;H49)-COUNTIF(Vertices[Out-Degree],"&gt;="&amp;H50)</f>
        <v>0</v>
      </c>
      <c r="J49" s="41">
        <f t="shared" si="13"/>
        <v>152.7272727272727</v>
      </c>
      <c r="K49" s="42">
        <f>COUNTIF(Vertices[Betweenness Centrality],"&gt;= "&amp;J49)-COUNTIF(Vertices[Betweenness Centrality],"&gt;="&amp;J50)</f>
        <v>0</v>
      </c>
      <c r="L49" s="41">
        <f t="shared" si="14"/>
        <v>0.1390029090909091</v>
      </c>
      <c r="M49" s="42">
        <f>COUNTIF(Vertices[Closeness Centrality],"&gt;= "&amp;L49)-COUNTIF(Vertices[Closeness Centrality],"&gt;="&amp;L50)</f>
        <v>0</v>
      </c>
      <c r="N49" s="41">
        <f t="shared" si="15"/>
        <v>0.14044263636363638</v>
      </c>
      <c r="O49" s="42">
        <f>COUNTIF(Vertices[Eigenvector Centrality],"&gt;= "&amp;N49)-COUNTIF(Vertices[Eigenvector Centrality],"&gt;="&amp;N50)</f>
        <v>0</v>
      </c>
      <c r="P49" s="41">
        <f t="shared" si="16"/>
        <v>5.363515363636364</v>
      </c>
      <c r="Q49" s="42">
        <f>COUNTIF(Vertices[PageRank],"&gt;= "&amp;P49)-COUNTIF(Vertices[PageRank],"&gt;="&amp;P50)</f>
        <v>0</v>
      </c>
      <c r="R49" s="41">
        <f t="shared" si="17"/>
        <v>0.21212121212121224</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11.127272727272716</v>
      </c>
      <c r="G50" s="40">
        <f>COUNTIF(Vertices[In-Degree],"&gt;= "&amp;F50)-COUNTIF(Vertices[In-Degree],"&gt;="&amp;F51)</f>
        <v>0</v>
      </c>
      <c r="H50" s="39">
        <f t="shared" si="12"/>
        <v>1.9636363636363623</v>
      </c>
      <c r="I50" s="40">
        <f>COUNTIF(Vertices[Out-Degree],"&gt;= "&amp;H50)-COUNTIF(Vertices[Out-Degree],"&gt;="&amp;H51)</f>
        <v>1</v>
      </c>
      <c r="J50" s="39">
        <f t="shared" si="13"/>
        <v>157.09090909090907</v>
      </c>
      <c r="K50" s="40">
        <f>COUNTIF(Vertices[Betweenness Centrality],"&gt;= "&amp;J50)-COUNTIF(Vertices[Betweenness Centrality],"&gt;="&amp;J51)</f>
        <v>0</v>
      </c>
      <c r="L50" s="39">
        <f t="shared" si="14"/>
        <v>0.14205276363636363</v>
      </c>
      <c r="M50" s="40">
        <f>COUNTIF(Vertices[Closeness Centrality],"&gt;= "&amp;L50)-COUNTIF(Vertices[Closeness Centrality],"&gt;="&amp;L51)</f>
        <v>3</v>
      </c>
      <c r="N50" s="39">
        <f t="shared" si="15"/>
        <v>0.14445525454545458</v>
      </c>
      <c r="O50" s="40">
        <f>COUNTIF(Vertices[Eigenvector Centrality],"&gt;= "&amp;N50)-COUNTIF(Vertices[Eigenvector Centrality],"&gt;="&amp;N51)</f>
        <v>0</v>
      </c>
      <c r="P50" s="39">
        <f t="shared" si="16"/>
        <v>5.500885945454546</v>
      </c>
      <c r="Q50" s="40">
        <f>COUNTIF(Vertices[PageRank],"&gt;= "&amp;P50)-COUNTIF(Vertices[PageRank],"&gt;="&amp;P51)</f>
        <v>0</v>
      </c>
      <c r="R50" s="39">
        <f t="shared" si="17"/>
        <v>0.2181818181818183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11.436363636363625</v>
      </c>
      <c r="G51" s="42">
        <f>COUNTIF(Vertices[In-Degree],"&gt;= "&amp;F51)-COUNTIF(Vertices[In-Degree],"&gt;="&amp;F52)</f>
        <v>0</v>
      </c>
      <c r="H51" s="41">
        <f t="shared" si="12"/>
        <v>2.0181818181818167</v>
      </c>
      <c r="I51" s="42">
        <f>COUNTIF(Vertices[Out-Degree],"&gt;= "&amp;H51)-COUNTIF(Vertices[Out-Degree],"&gt;="&amp;H52)</f>
        <v>0</v>
      </c>
      <c r="J51" s="41">
        <f t="shared" si="13"/>
        <v>161.45454545454544</v>
      </c>
      <c r="K51" s="42">
        <f>COUNTIF(Vertices[Betweenness Centrality],"&gt;= "&amp;J51)-COUNTIF(Vertices[Betweenness Centrality],"&gt;="&amp;J52)</f>
        <v>0</v>
      </c>
      <c r="L51" s="41">
        <f t="shared" si="14"/>
        <v>0.14510261818181816</v>
      </c>
      <c r="M51" s="42">
        <f>COUNTIF(Vertices[Closeness Centrality],"&gt;= "&amp;L51)-COUNTIF(Vertices[Closeness Centrality],"&gt;="&amp;L52)</f>
        <v>0</v>
      </c>
      <c r="N51" s="41">
        <f t="shared" si="15"/>
        <v>0.14846787272727277</v>
      </c>
      <c r="O51" s="42">
        <f>COUNTIF(Vertices[Eigenvector Centrality],"&gt;= "&amp;N51)-COUNTIF(Vertices[Eigenvector Centrality],"&gt;="&amp;N52)</f>
        <v>0</v>
      </c>
      <c r="P51" s="41">
        <f t="shared" si="16"/>
        <v>5.638256527272728</v>
      </c>
      <c r="Q51" s="42">
        <f>COUNTIF(Vertices[PageRank],"&gt;= "&amp;P51)-COUNTIF(Vertices[PageRank],"&gt;="&amp;P52)</f>
        <v>0</v>
      </c>
      <c r="R51" s="41">
        <f t="shared" si="17"/>
        <v>0.22424242424242438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11.745454545454534</v>
      </c>
      <c r="G52" s="40">
        <f>COUNTIF(Vertices[In-Degree],"&gt;= "&amp;F52)-COUNTIF(Vertices[In-Degree],"&gt;="&amp;F53)</f>
        <v>0</v>
      </c>
      <c r="H52" s="39">
        <f t="shared" si="12"/>
        <v>2.0727272727272714</v>
      </c>
      <c r="I52" s="40">
        <f>COUNTIF(Vertices[Out-Degree],"&gt;= "&amp;H52)-COUNTIF(Vertices[Out-Degree],"&gt;="&amp;H53)</f>
        <v>0</v>
      </c>
      <c r="J52" s="39">
        <f t="shared" si="13"/>
        <v>165.8181818181818</v>
      </c>
      <c r="K52" s="40">
        <f>COUNTIF(Vertices[Betweenness Centrality],"&gt;= "&amp;J52)-COUNTIF(Vertices[Betweenness Centrality],"&gt;="&amp;J53)</f>
        <v>0</v>
      </c>
      <c r="L52" s="39">
        <f t="shared" si="14"/>
        <v>0.1481524727272727</v>
      </c>
      <c r="M52" s="40">
        <f>COUNTIF(Vertices[Closeness Centrality],"&gt;= "&amp;L52)-COUNTIF(Vertices[Closeness Centrality],"&gt;="&amp;L53)</f>
        <v>0</v>
      </c>
      <c r="N52" s="39">
        <f t="shared" si="15"/>
        <v>0.15248049090909097</v>
      </c>
      <c r="O52" s="40">
        <f>COUNTIF(Vertices[Eigenvector Centrality],"&gt;= "&amp;N52)-COUNTIF(Vertices[Eigenvector Centrality],"&gt;="&amp;N53)</f>
        <v>0</v>
      </c>
      <c r="P52" s="39">
        <f t="shared" si="16"/>
        <v>5.77562710909091</v>
      </c>
      <c r="Q52" s="40">
        <f>COUNTIF(Vertices[PageRank],"&gt;= "&amp;P52)-COUNTIF(Vertices[PageRank],"&gt;="&amp;P53)</f>
        <v>0</v>
      </c>
      <c r="R52" s="39">
        <f t="shared" si="17"/>
        <v>0.23030303030303045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12.054545454545442</v>
      </c>
      <c r="G53" s="42">
        <f>COUNTIF(Vertices[In-Degree],"&gt;= "&amp;F53)-COUNTIF(Vertices[In-Degree],"&gt;="&amp;F54)</f>
        <v>0</v>
      </c>
      <c r="H53" s="41">
        <f t="shared" si="12"/>
        <v>2.127272727272726</v>
      </c>
      <c r="I53" s="42">
        <f>COUNTIF(Vertices[Out-Degree],"&gt;= "&amp;H53)-COUNTIF(Vertices[Out-Degree],"&gt;="&amp;H54)</f>
        <v>0</v>
      </c>
      <c r="J53" s="41">
        <f t="shared" si="13"/>
        <v>170.1818181818182</v>
      </c>
      <c r="K53" s="42">
        <f>COUNTIF(Vertices[Betweenness Centrality],"&gt;= "&amp;J53)-COUNTIF(Vertices[Betweenness Centrality],"&gt;="&amp;J54)</f>
        <v>0</v>
      </c>
      <c r="L53" s="41">
        <f t="shared" si="14"/>
        <v>0.15120232727272723</v>
      </c>
      <c r="M53" s="42">
        <f>COUNTIF(Vertices[Closeness Centrality],"&gt;= "&amp;L53)-COUNTIF(Vertices[Closeness Centrality],"&gt;="&amp;L54)</f>
        <v>0</v>
      </c>
      <c r="N53" s="41">
        <f t="shared" si="15"/>
        <v>0.15649310909090916</v>
      </c>
      <c r="O53" s="42">
        <f>COUNTIF(Vertices[Eigenvector Centrality],"&gt;= "&amp;N53)-COUNTIF(Vertices[Eigenvector Centrality],"&gt;="&amp;N54)</f>
        <v>0</v>
      </c>
      <c r="P53" s="41">
        <f t="shared" si="16"/>
        <v>5.9129976909090916</v>
      </c>
      <c r="Q53" s="42">
        <f>COUNTIF(Vertices[PageRank],"&gt;= "&amp;P53)-COUNTIF(Vertices[PageRank],"&gt;="&amp;P54)</f>
        <v>0</v>
      </c>
      <c r="R53" s="41">
        <f t="shared" si="17"/>
        <v>0.23636363636363653</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12.36363636363635</v>
      </c>
      <c r="G54" s="40">
        <f>COUNTIF(Vertices[In-Degree],"&gt;= "&amp;F54)-COUNTIF(Vertices[In-Degree],"&gt;="&amp;F55)</f>
        <v>0</v>
      </c>
      <c r="H54" s="39">
        <f t="shared" si="12"/>
        <v>2.1818181818181808</v>
      </c>
      <c r="I54" s="40">
        <f>COUNTIF(Vertices[Out-Degree],"&gt;= "&amp;H54)-COUNTIF(Vertices[Out-Degree],"&gt;="&amp;H55)</f>
        <v>0</v>
      </c>
      <c r="J54" s="39">
        <f t="shared" si="13"/>
        <v>174.54545454545456</v>
      </c>
      <c r="K54" s="40">
        <f>COUNTIF(Vertices[Betweenness Centrality],"&gt;= "&amp;J54)-COUNTIF(Vertices[Betweenness Centrality],"&gt;="&amp;J55)</f>
        <v>0</v>
      </c>
      <c r="L54" s="39">
        <f t="shared" si="14"/>
        <v>0.15425218181818176</v>
      </c>
      <c r="M54" s="40">
        <f>COUNTIF(Vertices[Closeness Centrality],"&gt;= "&amp;L54)-COUNTIF(Vertices[Closeness Centrality],"&gt;="&amp;L55)</f>
        <v>0</v>
      </c>
      <c r="N54" s="39">
        <f t="shared" si="15"/>
        <v>0.16050572727272736</v>
      </c>
      <c r="O54" s="40">
        <f>COUNTIF(Vertices[Eigenvector Centrality],"&gt;= "&amp;N54)-COUNTIF(Vertices[Eigenvector Centrality],"&gt;="&amp;N55)</f>
        <v>0</v>
      </c>
      <c r="P54" s="39">
        <f t="shared" si="16"/>
        <v>6.050368272727273</v>
      </c>
      <c r="Q54" s="40">
        <f>COUNTIF(Vertices[PageRank],"&gt;= "&amp;P54)-COUNTIF(Vertices[PageRank],"&gt;="&amp;P55)</f>
        <v>0</v>
      </c>
      <c r="R54" s="39">
        <f t="shared" si="17"/>
        <v>0.2424242424242426</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12.67272727272726</v>
      </c>
      <c r="G55" s="42">
        <f>COUNTIF(Vertices[In-Degree],"&gt;= "&amp;F55)-COUNTIF(Vertices[In-Degree],"&gt;="&amp;F56)</f>
        <v>0</v>
      </c>
      <c r="H55" s="41">
        <f t="shared" si="12"/>
        <v>2.2363636363636354</v>
      </c>
      <c r="I55" s="42">
        <f>COUNTIF(Vertices[Out-Degree],"&gt;= "&amp;H55)-COUNTIF(Vertices[Out-Degree],"&gt;="&amp;H56)</f>
        <v>0</v>
      </c>
      <c r="J55" s="41">
        <f t="shared" si="13"/>
        <v>178.90909090909093</v>
      </c>
      <c r="K55" s="42">
        <f>COUNTIF(Vertices[Betweenness Centrality],"&gt;= "&amp;J55)-COUNTIF(Vertices[Betweenness Centrality],"&gt;="&amp;J56)</f>
        <v>0</v>
      </c>
      <c r="L55" s="41">
        <f t="shared" si="14"/>
        <v>0.1573020363636363</v>
      </c>
      <c r="M55" s="42">
        <f>COUNTIF(Vertices[Closeness Centrality],"&gt;= "&amp;L55)-COUNTIF(Vertices[Closeness Centrality],"&gt;="&amp;L56)</f>
        <v>0</v>
      </c>
      <c r="N55" s="41">
        <f t="shared" si="15"/>
        <v>0.16451834545454555</v>
      </c>
      <c r="O55" s="42">
        <f>COUNTIF(Vertices[Eigenvector Centrality],"&gt;= "&amp;N55)-COUNTIF(Vertices[Eigenvector Centrality],"&gt;="&amp;N56)</f>
        <v>0</v>
      </c>
      <c r="P55" s="41">
        <f t="shared" si="16"/>
        <v>6.187738854545455</v>
      </c>
      <c r="Q55" s="42">
        <f>COUNTIF(Vertices[PageRank],"&gt;= "&amp;P55)-COUNTIF(Vertices[PageRank],"&gt;="&amp;P56)</f>
        <v>0</v>
      </c>
      <c r="R55" s="41">
        <f t="shared" si="17"/>
        <v>0.24848484848484867</v>
      </c>
      <c r="S55" s="46">
        <f>COUNTIF(Vertices[Clustering Coefficient],"&gt;= "&amp;R55)-COUNTIF(Vertices[Clustering Coefficient],"&gt;="&amp;R56)</f>
        <v>2</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12.981818181818168</v>
      </c>
      <c r="G56" s="40">
        <f>COUNTIF(Vertices[In-Degree],"&gt;= "&amp;F56)-COUNTIF(Vertices[In-Degree],"&gt;="&amp;F57)</f>
        <v>0</v>
      </c>
      <c r="H56" s="39">
        <f t="shared" si="12"/>
        <v>2.29090909090909</v>
      </c>
      <c r="I56" s="40">
        <f>COUNTIF(Vertices[Out-Degree],"&gt;= "&amp;H56)-COUNTIF(Vertices[Out-Degree],"&gt;="&amp;H57)</f>
        <v>0</v>
      </c>
      <c r="J56" s="39">
        <f t="shared" si="13"/>
        <v>183.2727272727273</v>
      </c>
      <c r="K56" s="40">
        <f>COUNTIF(Vertices[Betweenness Centrality],"&gt;= "&amp;J56)-COUNTIF(Vertices[Betweenness Centrality],"&gt;="&amp;J57)</f>
        <v>0</v>
      </c>
      <c r="L56" s="39">
        <f t="shared" si="14"/>
        <v>0.16035189090909083</v>
      </c>
      <c r="M56" s="40">
        <f>COUNTIF(Vertices[Closeness Centrality],"&gt;= "&amp;L56)-COUNTIF(Vertices[Closeness Centrality],"&gt;="&amp;L57)</f>
        <v>2</v>
      </c>
      <c r="N56" s="39">
        <f t="shared" si="15"/>
        <v>0.16853096363636375</v>
      </c>
      <c r="O56" s="40">
        <f>COUNTIF(Vertices[Eigenvector Centrality],"&gt;= "&amp;N56)-COUNTIF(Vertices[Eigenvector Centrality],"&gt;="&amp;N57)</f>
        <v>0</v>
      </c>
      <c r="P56" s="39">
        <f t="shared" si="16"/>
        <v>6.325109436363637</v>
      </c>
      <c r="Q56" s="40">
        <f>COUNTIF(Vertices[PageRank],"&gt;= "&amp;P56)-COUNTIF(Vertices[PageRank],"&gt;="&amp;P57)</f>
        <v>0</v>
      </c>
      <c r="R56" s="39">
        <f t="shared" si="17"/>
        <v>0.25454545454545474</v>
      </c>
      <c r="S56" s="45">
        <f>COUNTIF(Vertices[Clustering Coefficient],"&gt;= "&amp;R56)-COUNTIF(Vertices[Clustering Coefficient],"&gt;="&amp;R57)</f>
        <v>1</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17</v>
      </c>
      <c r="G57" s="44">
        <f>COUNTIF(Vertices[In-Degree],"&gt;= "&amp;F57)-COUNTIF(Vertices[In-Degree],"&gt;="&amp;F58)</f>
        <v>1</v>
      </c>
      <c r="H57" s="43">
        <f>MAX(Vertices[Out-Degree])</f>
        <v>3</v>
      </c>
      <c r="I57" s="44">
        <f>COUNTIF(Vertices[Out-Degree],"&gt;= "&amp;H57)-COUNTIF(Vertices[Out-Degree],"&gt;="&amp;H58)</f>
        <v>3</v>
      </c>
      <c r="J57" s="43">
        <f>MAX(Vertices[Betweenness Centrality])</f>
        <v>240</v>
      </c>
      <c r="K57" s="44">
        <f>COUNTIF(Vertices[Betweenness Centrality],"&gt;= "&amp;J57)-COUNTIF(Vertices[Betweenness Centrality],"&gt;="&amp;J58)</f>
        <v>1</v>
      </c>
      <c r="L57" s="43">
        <f>MAX(Vertices[Closeness Centrality])</f>
        <v>0.2</v>
      </c>
      <c r="M57" s="44">
        <f>COUNTIF(Vertices[Closeness Centrality],"&gt;= "&amp;L57)-COUNTIF(Vertices[Closeness Centrality],"&gt;="&amp;L58)</f>
        <v>1</v>
      </c>
      <c r="N57" s="43">
        <f>MAX(Vertices[Eigenvector Centrality])</f>
        <v>0.220695</v>
      </c>
      <c r="O57" s="44">
        <f>COUNTIF(Vertices[Eigenvector Centrality],"&gt;= "&amp;N57)-COUNTIF(Vertices[Eigenvector Centrality],"&gt;="&amp;N58)</f>
        <v>1</v>
      </c>
      <c r="P57" s="43">
        <f>MAX(Vertices[PageRank])</f>
        <v>8.110927</v>
      </c>
      <c r="Q57" s="44">
        <f>COUNTIF(Vertices[PageRank],"&gt;= "&amp;P57)-COUNTIF(Vertices[PageRank],"&gt;="&amp;P58)</f>
        <v>1</v>
      </c>
      <c r="R57" s="43">
        <f>MAX(Vertices[Clustering Coefficient])</f>
        <v>0.3333333333333333</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17</v>
      </c>
    </row>
    <row r="71" spans="1:2" ht="15">
      <c r="A71" s="35" t="s">
        <v>90</v>
      </c>
      <c r="B71" s="49">
        <f>_xlfn.IFERROR(AVERAGE(Vertices[In-Degree]),NoMetricMessage)</f>
        <v>1.2173913043478262</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1.2173913043478262</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240</v>
      </c>
    </row>
    <row r="99" spans="1:2" ht="15">
      <c r="A99" s="35" t="s">
        <v>102</v>
      </c>
      <c r="B99" s="49">
        <f>_xlfn.IFERROR(AVERAGE(Vertices[Betweenness Centrality]),NoMetricMessage)</f>
        <v>10.782608695652174</v>
      </c>
    </row>
    <row r="100" spans="1:2" ht="15">
      <c r="A100" s="35" t="s">
        <v>103</v>
      </c>
      <c r="B100" s="49">
        <f>_xlfn.IFERROR(MEDIAN(Vertices[Betweenness Centrality]),NoMetricMessage)</f>
        <v>0</v>
      </c>
    </row>
    <row r="111" spans="1:2" ht="15">
      <c r="A111" s="35" t="s">
        <v>106</v>
      </c>
      <c r="B111" s="49">
        <f>IF(COUNT(Vertices[Closeness Centrality])&gt;0,L2,NoMetricMessage)</f>
        <v>0.032258</v>
      </c>
    </row>
    <row r="112" spans="1:2" ht="15">
      <c r="A112" s="35" t="s">
        <v>107</v>
      </c>
      <c r="B112" s="49">
        <f>IF(COUNT(Vertices[Closeness Centrality])&gt;0,L57,NoMetricMessage)</f>
        <v>0.2</v>
      </c>
    </row>
    <row r="113" spans="1:2" ht="15">
      <c r="A113" s="35" t="s">
        <v>108</v>
      </c>
      <c r="B113" s="49">
        <f>_xlfn.IFERROR(AVERAGE(Vertices[Closeness Centrality]),NoMetricMessage)</f>
        <v>0.06697969565217389</v>
      </c>
    </row>
    <row r="114" spans="1:2" ht="15">
      <c r="A114" s="35" t="s">
        <v>109</v>
      </c>
      <c r="B114" s="49">
        <f>_xlfn.IFERROR(MEDIAN(Vertices[Closeness Centrality]),NoMetricMessage)</f>
        <v>0.032258</v>
      </c>
    </row>
    <row r="125" spans="1:2" ht="15">
      <c r="A125" s="35" t="s">
        <v>112</v>
      </c>
      <c r="B125" s="49">
        <f>IF(COUNT(Vertices[Eigenvector Centrality])&gt;0,N2,NoMetricMessage)</f>
        <v>1E-06</v>
      </c>
    </row>
    <row r="126" spans="1:2" ht="15">
      <c r="A126" s="35" t="s">
        <v>113</v>
      </c>
      <c r="B126" s="49">
        <f>IF(COUNT(Vertices[Eigenvector Centrality])&gt;0,N57,NoMetricMessage)</f>
        <v>0.220695</v>
      </c>
    </row>
    <row r="127" spans="1:2" ht="15">
      <c r="A127" s="35" t="s">
        <v>114</v>
      </c>
      <c r="B127" s="49">
        <f>_xlfn.IFERROR(AVERAGE(Vertices[Eigenvector Centrality]),NoMetricMessage)</f>
        <v>0.04347813043478264</v>
      </c>
    </row>
    <row r="128" spans="1:2" ht="15">
      <c r="A128" s="35" t="s">
        <v>115</v>
      </c>
      <c r="B128" s="49">
        <f>_xlfn.IFERROR(MEDIAN(Vertices[Eigenvector Centrality]),NoMetricMessage)</f>
        <v>0.048706</v>
      </c>
    </row>
    <row r="139" spans="1:2" ht="15">
      <c r="A139" s="35" t="s">
        <v>140</v>
      </c>
      <c r="B139" s="49">
        <f>IF(COUNT(Vertices[PageRank])&gt;0,P2,NoMetricMessage)</f>
        <v>0.555545</v>
      </c>
    </row>
    <row r="140" spans="1:2" ht="15">
      <c r="A140" s="35" t="s">
        <v>141</v>
      </c>
      <c r="B140" s="49">
        <f>IF(COUNT(Vertices[PageRank])&gt;0,P57,NoMetricMessage)</f>
        <v>8.110927</v>
      </c>
    </row>
    <row r="141" spans="1:2" ht="15">
      <c r="A141" s="35" t="s">
        <v>142</v>
      </c>
      <c r="B141" s="49">
        <f>_xlfn.IFERROR(AVERAGE(Vertices[PageRank]),NoMetricMessage)</f>
        <v>0.9999791739130433</v>
      </c>
    </row>
    <row r="142" spans="1:2" ht="15">
      <c r="A142" s="35" t="s">
        <v>143</v>
      </c>
      <c r="B142" s="49">
        <f>_xlfn.IFERROR(MEDIAN(Vertices[PageRank]),NoMetricMessage)</f>
        <v>0.555545</v>
      </c>
    </row>
    <row r="153" spans="1:2" ht="15">
      <c r="A153" s="35" t="s">
        <v>118</v>
      </c>
      <c r="B153" s="49">
        <f>IF(COUNT(Vertices[Clustering Coefficient])&gt;0,R2,NoMetricMessage)</f>
        <v>0</v>
      </c>
    </row>
    <row r="154" spans="1:2" ht="15">
      <c r="A154" s="35" t="s">
        <v>119</v>
      </c>
      <c r="B154" s="49">
        <f>IF(COUNT(Vertices[Clustering Coefficient])&gt;0,R57,NoMetricMessage)</f>
        <v>0.3333333333333333</v>
      </c>
    </row>
    <row r="155" spans="1:2" ht="15">
      <c r="A155" s="35" t="s">
        <v>120</v>
      </c>
      <c r="B155" s="49">
        <f>_xlfn.IFERROR(AVERAGE(Vertices[Clustering Coefficient]),NoMetricMessage)</f>
        <v>0.07826086956521738</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556</v>
      </c>
      <c r="K7" s="13" t="s">
        <v>557</v>
      </c>
    </row>
    <row r="8" spans="1:11" ht="409.5">
      <c r="A8"/>
      <c r="B8">
        <v>2</v>
      </c>
      <c r="C8">
        <v>2</v>
      </c>
      <c r="D8" t="s">
        <v>61</v>
      </c>
      <c r="E8" t="s">
        <v>61</v>
      </c>
      <c r="H8" t="s">
        <v>73</v>
      </c>
      <c r="J8" t="s">
        <v>558</v>
      </c>
      <c r="K8" s="13" t="s">
        <v>559</v>
      </c>
    </row>
    <row r="9" spans="1:11" ht="409.5">
      <c r="A9"/>
      <c r="B9">
        <v>3</v>
      </c>
      <c r="C9">
        <v>4</v>
      </c>
      <c r="D9" t="s">
        <v>62</v>
      </c>
      <c r="E9" t="s">
        <v>62</v>
      </c>
      <c r="H9" t="s">
        <v>74</v>
      </c>
      <c r="J9" t="s">
        <v>560</v>
      </c>
      <c r="K9" s="13" t="s">
        <v>561</v>
      </c>
    </row>
    <row r="10" spans="1:11" ht="409.5">
      <c r="A10"/>
      <c r="B10">
        <v>4</v>
      </c>
      <c r="D10" t="s">
        <v>63</v>
      </c>
      <c r="E10" t="s">
        <v>63</v>
      </c>
      <c r="H10" t="s">
        <v>75</v>
      </c>
      <c r="J10" t="s">
        <v>562</v>
      </c>
      <c r="K10" s="13" t="s">
        <v>563</v>
      </c>
    </row>
    <row r="11" spans="1:11" ht="15">
      <c r="A11"/>
      <c r="B11">
        <v>5</v>
      </c>
      <c r="D11" t="s">
        <v>46</v>
      </c>
      <c r="E11">
        <v>1</v>
      </c>
      <c r="H11" t="s">
        <v>76</v>
      </c>
      <c r="J11" t="s">
        <v>564</v>
      </c>
      <c r="K11" t="s">
        <v>565</v>
      </c>
    </row>
    <row r="12" spans="1:11" ht="15">
      <c r="A12"/>
      <c r="B12"/>
      <c r="D12" t="s">
        <v>64</v>
      </c>
      <c r="E12">
        <v>2</v>
      </c>
      <c r="H12">
        <v>0</v>
      </c>
      <c r="J12" t="s">
        <v>566</v>
      </c>
      <c r="K12" t="s">
        <v>567</v>
      </c>
    </row>
    <row r="13" spans="1:11" ht="15">
      <c r="A13"/>
      <c r="B13"/>
      <c r="D13">
        <v>1</v>
      </c>
      <c r="E13">
        <v>3</v>
      </c>
      <c r="H13">
        <v>1</v>
      </c>
      <c r="J13" t="s">
        <v>568</v>
      </c>
      <c r="K13" t="s">
        <v>569</v>
      </c>
    </row>
    <row r="14" spans="4:11" ht="15">
      <c r="D14">
        <v>2</v>
      </c>
      <c r="E14">
        <v>4</v>
      </c>
      <c r="H14">
        <v>2</v>
      </c>
      <c r="J14" t="s">
        <v>570</v>
      </c>
      <c r="K14" t="s">
        <v>571</v>
      </c>
    </row>
    <row r="15" spans="4:11" ht="15">
      <c r="D15">
        <v>3</v>
      </c>
      <c r="E15">
        <v>5</v>
      </c>
      <c r="H15">
        <v>3</v>
      </c>
      <c r="J15" t="s">
        <v>572</v>
      </c>
      <c r="K15" t="s">
        <v>573</v>
      </c>
    </row>
    <row r="16" spans="4:11" ht="15">
      <c r="D16">
        <v>4</v>
      </c>
      <c r="E16">
        <v>6</v>
      </c>
      <c r="H16">
        <v>4</v>
      </c>
      <c r="J16" t="s">
        <v>574</v>
      </c>
      <c r="K16" t="s">
        <v>575</v>
      </c>
    </row>
    <row r="17" spans="4:11" ht="15">
      <c r="D17">
        <v>5</v>
      </c>
      <c r="E17">
        <v>7</v>
      </c>
      <c r="H17">
        <v>5</v>
      </c>
      <c r="J17" t="s">
        <v>576</v>
      </c>
      <c r="K17" t="s">
        <v>577</v>
      </c>
    </row>
    <row r="18" spans="4:11" ht="15">
      <c r="D18">
        <v>6</v>
      </c>
      <c r="E18">
        <v>8</v>
      </c>
      <c r="H18">
        <v>6</v>
      </c>
      <c r="J18" t="s">
        <v>578</v>
      </c>
      <c r="K18" t="s">
        <v>579</v>
      </c>
    </row>
    <row r="19" spans="4:11" ht="15">
      <c r="D19">
        <v>7</v>
      </c>
      <c r="E19">
        <v>9</v>
      </c>
      <c r="H19">
        <v>7</v>
      </c>
      <c r="J19" t="s">
        <v>580</v>
      </c>
      <c r="K19" t="s">
        <v>581</v>
      </c>
    </row>
    <row r="20" spans="4:11" ht="15">
      <c r="D20">
        <v>8</v>
      </c>
      <c r="H20">
        <v>8</v>
      </c>
      <c r="J20" t="s">
        <v>582</v>
      </c>
      <c r="K20" t="s">
        <v>583</v>
      </c>
    </row>
    <row r="21" spans="4:11" ht="409.5">
      <c r="D21">
        <v>9</v>
      </c>
      <c r="H21">
        <v>9</v>
      </c>
      <c r="J21" t="s">
        <v>584</v>
      </c>
      <c r="K21" s="13" t="s">
        <v>585</v>
      </c>
    </row>
    <row r="22" spans="4:11" ht="409.5">
      <c r="D22">
        <v>10</v>
      </c>
      <c r="J22" t="s">
        <v>586</v>
      </c>
      <c r="K22" s="13" t="s">
        <v>587</v>
      </c>
    </row>
    <row r="23" spans="4:11" ht="409.5">
      <c r="D23">
        <v>11</v>
      </c>
      <c r="J23" t="s">
        <v>588</v>
      </c>
      <c r="K23" s="13" t="s">
        <v>589</v>
      </c>
    </row>
    <row r="24" spans="10:11" ht="409.5">
      <c r="J24" t="s">
        <v>590</v>
      </c>
      <c r="K24" s="13" t="s">
        <v>866</v>
      </c>
    </row>
    <row r="25" spans="10:11" ht="15">
      <c r="J25" t="s">
        <v>591</v>
      </c>
      <c r="K25" t="b">
        <v>0</v>
      </c>
    </row>
    <row r="26" spans="10:11" ht="15">
      <c r="J26" t="s">
        <v>864</v>
      </c>
      <c r="K26" t="s">
        <v>865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600</v>
      </c>
      <c r="B2" s="128" t="s">
        <v>601</v>
      </c>
      <c r="C2" s="67" t="s">
        <v>602</v>
      </c>
    </row>
    <row r="3" spans="1:3" ht="15">
      <c r="A3" s="127" t="s">
        <v>593</v>
      </c>
      <c r="B3" s="127" t="s">
        <v>593</v>
      </c>
      <c r="C3" s="36">
        <v>44</v>
      </c>
    </row>
    <row r="4" spans="1:3" ht="15">
      <c r="A4" s="127" t="s">
        <v>594</v>
      </c>
      <c r="B4" s="127" t="s">
        <v>594</v>
      </c>
      <c r="C4" s="36">
        <v>11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608</v>
      </c>
      <c r="B1" s="13" t="s">
        <v>609</v>
      </c>
      <c r="C1" s="85" t="s">
        <v>610</v>
      </c>
      <c r="D1" s="85" t="s">
        <v>612</v>
      </c>
      <c r="E1" s="13" t="s">
        <v>611</v>
      </c>
      <c r="F1" s="13" t="s">
        <v>613</v>
      </c>
    </row>
    <row r="2" spans="1:6" ht="15">
      <c r="A2" s="90" t="s">
        <v>252</v>
      </c>
      <c r="B2" s="85">
        <v>1</v>
      </c>
      <c r="C2" s="85"/>
      <c r="D2" s="85"/>
      <c r="E2" s="90" t="s">
        <v>252</v>
      </c>
      <c r="F2" s="85">
        <v>1</v>
      </c>
    </row>
    <row r="5" spans="1:6" ht="15" customHeight="1">
      <c r="A5" s="13" t="s">
        <v>615</v>
      </c>
      <c r="B5" s="13" t="s">
        <v>609</v>
      </c>
      <c r="C5" s="85" t="s">
        <v>616</v>
      </c>
      <c r="D5" s="85" t="s">
        <v>612</v>
      </c>
      <c r="E5" s="13" t="s">
        <v>617</v>
      </c>
      <c r="F5" s="13" t="s">
        <v>613</v>
      </c>
    </row>
    <row r="6" spans="1:6" ht="15">
      <c r="A6" s="85" t="s">
        <v>253</v>
      </c>
      <c r="B6" s="85">
        <v>1</v>
      </c>
      <c r="C6" s="85"/>
      <c r="D6" s="85"/>
      <c r="E6" s="85" t="s">
        <v>253</v>
      </c>
      <c r="F6" s="85">
        <v>1</v>
      </c>
    </row>
    <row r="9" spans="1:6" ht="15" customHeight="1">
      <c r="A9" s="13" t="s">
        <v>619</v>
      </c>
      <c r="B9" s="13" t="s">
        <v>609</v>
      </c>
      <c r="C9" s="13" t="s">
        <v>628</v>
      </c>
      <c r="D9" s="13" t="s">
        <v>612</v>
      </c>
      <c r="E9" s="13" t="s">
        <v>631</v>
      </c>
      <c r="F9" s="13" t="s">
        <v>613</v>
      </c>
    </row>
    <row r="10" spans="1:6" ht="15">
      <c r="A10" s="85" t="s">
        <v>255</v>
      </c>
      <c r="B10" s="85">
        <v>22</v>
      </c>
      <c r="C10" s="85" t="s">
        <v>255</v>
      </c>
      <c r="D10" s="85">
        <v>18</v>
      </c>
      <c r="E10" s="85" t="s">
        <v>620</v>
      </c>
      <c r="F10" s="85">
        <v>4</v>
      </c>
    </row>
    <row r="11" spans="1:6" ht="15">
      <c r="A11" s="85" t="s">
        <v>254</v>
      </c>
      <c r="B11" s="85">
        <v>6</v>
      </c>
      <c r="C11" s="85" t="s">
        <v>254</v>
      </c>
      <c r="D11" s="85">
        <v>6</v>
      </c>
      <c r="E11" s="85" t="s">
        <v>255</v>
      </c>
      <c r="F11" s="85">
        <v>4</v>
      </c>
    </row>
    <row r="12" spans="1:6" ht="15">
      <c r="A12" s="85" t="s">
        <v>620</v>
      </c>
      <c r="B12" s="85">
        <v>4</v>
      </c>
      <c r="C12" s="85" t="s">
        <v>621</v>
      </c>
      <c r="D12" s="85">
        <v>2</v>
      </c>
      <c r="E12" s="85" t="s">
        <v>622</v>
      </c>
      <c r="F12" s="85">
        <v>1</v>
      </c>
    </row>
    <row r="13" spans="1:6" ht="15">
      <c r="A13" s="85" t="s">
        <v>621</v>
      </c>
      <c r="B13" s="85">
        <v>2</v>
      </c>
      <c r="C13" s="85" t="s">
        <v>629</v>
      </c>
      <c r="D13" s="85">
        <v>1</v>
      </c>
      <c r="E13" s="85" t="s">
        <v>623</v>
      </c>
      <c r="F13" s="85">
        <v>1</v>
      </c>
    </row>
    <row r="14" spans="1:6" ht="15">
      <c r="A14" s="85" t="s">
        <v>622</v>
      </c>
      <c r="B14" s="85">
        <v>1</v>
      </c>
      <c r="C14" s="85" t="s">
        <v>625</v>
      </c>
      <c r="D14" s="85">
        <v>1</v>
      </c>
      <c r="E14" s="85" t="s">
        <v>624</v>
      </c>
      <c r="F14" s="85">
        <v>1</v>
      </c>
    </row>
    <row r="15" spans="1:6" ht="15">
      <c r="A15" s="85" t="s">
        <v>623</v>
      </c>
      <c r="B15" s="85">
        <v>1</v>
      </c>
      <c r="C15" s="85" t="s">
        <v>626</v>
      </c>
      <c r="D15" s="85">
        <v>1</v>
      </c>
      <c r="E15" s="85"/>
      <c r="F15" s="85"/>
    </row>
    <row r="16" spans="1:6" ht="15">
      <c r="A16" s="85" t="s">
        <v>624</v>
      </c>
      <c r="B16" s="85">
        <v>1</v>
      </c>
      <c r="C16" s="85" t="s">
        <v>627</v>
      </c>
      <c r="D16" s="85">
        <v>1</v>
      </c>
      <c r="E16" s="85"/>
      <c r="F16" s="85"/>
    </row>
    <row r="17" spans="1:6" ht="15">
      <c r="A17" s="85" t="s">
        <v>625</v>
      </c>
      <c r="B17" s="85">
        <v>1</v>
      </c>
      <c r="C17" s="85" t="s">
        <v>630</v>
      </c>
      <c r="D17" s="85">
        <v>1</v>
      </c>
      <c r="E17" s="85"/>
      <c r="F17" s="85"/>
    </row>
    <row r="18" spans="1:6" ht="15">
      <c r="A18" s="85" t="s">
        <v>626</v>
      </c>
      <c r="B18" s="85">
        <v>1</v>
      </c>
      <c r="C18" s="85"/>
      <c r="D18" s="85"/>
      <c r="E18" s="85"/>
      <c r="F18" s="85"/>
    </row>
    <row r="19" spans="1:6" ht="15">
      <c r="A19" s="85" t="s">
        <v>627</v>
      </c>
      <c r="B19" s="85">
        <v>1</v>
      </c>
      <c r="C19" s="85"/>
      <c r="D19" s="85"/>
      <c r="E19" s="85"/>
      <c r="F19" s="85"/>
    </row>
    <row r="22" spans="1:6" ht="15" customHeight="1">
      <c r="A22" s="13" t="s">
        <v>634</v>
      </c>
      <c r="B22" s="13" t="s">
        <v>609</v>
      </c>
      <c r="C22" s="13" t="s">
        <v>644</v>
      </c>
      <c r="D22" s="13" t="s">
        <v>612</v>
      </c>
      <c r="E22" s="13" t="s">
        <v>649</v>
      </c>
      <c r="F22" s="13" t="s">
        <v>613</v>
      </c>
    </row>
    <row r="23" spans="1:6" ht="15">
      <c r="A23" s="91" t="s">
        <v>635</v>
      </c>
      <c r="B23" s="91">
        <v>22</v>
      </c>
      <c r="C23" s="91" t="s">
        <v>640</v>
      </c>
      <c r="D23" s="91">
        <v>47</v>
      </c>
      <c r="E23" s="91" t="s">
        <v>650</v>
      </c>
      <c r="F23" s="91">
        <v>4</v>
      </c>
    </row>
    <row r="24" spans="1:6" ht="15">
      <c r="A24" s="91" t="s">
        <v>636</v>
      </c>
      <c r="B24" s="91">
        <v>64</v>
      </c>
      <c r="C24" s="91" t="s">
        <v>228</v>
      </c>
      <c r="D24" s="91">
        <v>37</v>
      </c>
      <c r="E24" s="91" t="s">
        <v>651</v>
      </c>
      <c r="F24" s="91">
        <v>4</v>
      </c>
    </row>
    <row r="25" spans="1:6" ht="15">
      <c r="A25" s="91" t="s">
        <v>637</v>
      </c>
      <c r="B25" s="91">
        <v>0</v>
      </c>
      <c r="C25" s="91" t="s">
        <v>641</v>
      </c>
      <c r="D25" s="91">
        <v>29</v>
      </c>
      <c r="E25" s="91" t="s">
        <v>652</v>
      </c>
      <c r="F25" s="91">
        <v>4</v>
      </c>
    </row>
    <row r="26" spans="1:6" ht="15">
      <c r="A26" s="91" t="s">
        <v>638</v>
      </c>
      <c r="B26" s="91">
        <v>1109</v>
      </c>
      <c r="C26" s="91" t="s">
        <v>642</v>
      </c>
      <c r="D26" s="91">
        <v>18</v>
      </c>
      <c r="E26" s="91" t="s">
        <v>653</v>
      </c>
      <c r="F26" s="91">
        <v>4</v>
      </c>
    </row>
    <row r="27" spans="1:6" ht="15">
      <c r="A27" s="91" t="s">
        <v>639</v>
      </c>
      <c r="B27" s="91">
        <v>1195</v>
      </c>
      <c r="C27" s="91" t="s">
        <v>645</v>
      </c>
      <c r="D27" s="91">
        <v>18</v>
      </c>
      <c r="E27" s="91" t="s">
        <v>643</v>
      </c>
      <c r="F27" s="91">
        <v>4</v>
      </c>
    </row>
    <row r="28" spans="1:6" ht="15">
      <c r="A28" s="91" t="s">
        <v>640</v>
      </c>
      <c r="B28" s="91">
        <v>47</v>
      </c>
      <c r="C28" s="91" t="s">
        <v>620</v>
      </c>
      <c r="D28" s="91">
        <v>17</v>
      </c>
      <c r="E28" s="91" t="s">
        <v>654</v>
      </c>
      <c r="F28" s="91">
        <v>4</v>
      </c>
    </row>
    <row r="29" spans="1:6" ht="15">
      <c r="A29" s="91" t="s">
        <v>228</v>
      </c>
      <c r="B29" s="91">
        <v>37</v>
      </c>
      <c r="C29" s="91" t="s">
        <v>643</v>
      </c>
      <c r="D29" s="91">
        <v>17</v>
      </c>
      <c r="E29" s="91" t="s">
        <v>655</v>
      </c>
      <c r="F29" s="91">
        <v>4</v>
      </c>
    </row>
    <row r="30" spans="1:6" ht="15">
      <c r="A30" s="91" t="s">
        <v>641</v>
      </c>
      <c r="B30" s="91">
        <v>29</v>
      </c>
      <c r="C30" s="91" t="s">
        <v>646</v>
      </c>
      <c r="D30" s="91">
        <v>16</v>
      </c>
      <c r="E30" s="91" t="s">
        <v>642</v>
      </c>
      <c r="F30" s="91">
        <v>4</v>
      </c>
    </row>
    <row r="31" spans="1:6" ht="15">
      <c r="A31" s="91" t="s">
        <v>642</v>
      </c>
      <c r="B31" s="91">
        <v>22</v>
      </c>
      <c r="C31" s="91" t="s">
        <v>647</v>
      </c>
      <c r="D31" s="91">
        <v>15</v>
      </c>
      <c r="E31" s="91" t="s">
        <v>234</v>
      </c>
      <c r="F31" s="91">
        <v>4</v>
      </c>
    </row>
    <row r="32" spans="1:6" ht="15">
      <c r="A32" s="91" t="s">
        <v>643</v>
      </c>
      <c r="B32" s="91">
        <v>21</v>
      </c>
      <c r="C32" s="91" t="s">
        <v>648</v>
      </c>
      <c r="D32" s="91">
        <v>13</v>
      </c>
      <c r="E32" s="91" t="s">
        <v>233</v>
      </c>
      <c r="F32" s="91">
        <v>4</v>
      </c>
    </row>
    <row r="35" spans="1:6" ht="15" customHeight="1">
      <c r="A35" s="13" t="s">
        <v>659</v>
      </c>
      <c r="B35" s="13" t="s">
        <v>609</v>
      </c>
      <c r="C35" s="13" t="s">
        <v>670</v>
      </c>
      <c r="D35" s="13" t="s">
        <v>612</v>
      </c>
      <c r="E35" s="13" t="s">
        <v>671</v>
      </c>
      <c r="F35" s="13" t="s">
        <v>613</v>
      </c>
    </row>
    <row r="36" spans="1:6" ht="15">
      <c r="A36" s="91" t="s">
        <v>660</v>
      </c>
      <c r="B36" s="91">
        <v>29</v>
      </c>
      <c r="C36" s="91" t="s">
        <v>660</v>
      </c>
      <c r="D36" s="91">
        <v>29</v>
      </c>
      <c r="E36" s="91" t="s">
        <v>672</v>
      </c>
      <c r="F36" s="91">
        <v>4</v>
      </c>
    </row>
    <row r="37" spans="1:6" ht="15">
      <c r="A37" s="91" t="s">
        <v>661</v>
      </c>
      <c r="B37" s="91">
        <v>18</v>
      </c>
      <c r="C37" s="91" t="s">
        <v>661</v>
      </c>
      <c r="D37" s="91">
        <v>18</v>
      </c>
      <c r="E37" s="91" t="s">
        <v>673</v>
      </c>
      <c r="F37" s="91">
        <v>4</v>
      </c>
    </row>
    <row r="38" spans="1:6" ht="15">
      <c r="A38" s="91" t="s">
        <v>662</v>
      </c>
      <c r="B38" s="91">
        <v>14</v>
      </c>
      <c r="C38" s="91" t="s">
        <v>662</v>
      </c>
      <c r="D38" s="91">
        <v>14</v>
      </c>
      <c r="E38" s="91" t="s">
        <v>674</v>
      </c>
      <c r="F38" s="91">
        <v>4</v>
      </c>
    </row>
    <row r="39" spans="1:6" ht="15">
      <c r="A39" s="91" t="s">
        <v>663</v>
      </c>
      <c r="B39" s="91">
        <v>13</v>
      </c>
      <c r="C39" s="91" t="s">
        <v>663</v>
      </c>
      <c r="D39" s="91">
        <v>13</v>
      </c>
      <c r="E39" s="91" t="s">
        <v>675</v>
      </c>
      <c r="F39" s="91">
        <v>4</v>
      </c>
    </row>
    <row r="40" spans="1:6" ht="15">
      <c r="A40" s="91" t="s">
        <v>664</v>
      </c>
      <c r="B40" s="91">
        <v>11</v>
      </c>
      <c r="C40" s="91" t="s">
        <v>664</v>
      </c>
      <c r="D40" s="91">
        <v>11</v>
      </c>
      <c r="E40" s="91" t="s">
        <v>676</v>
      </c>
      <c r="F40" s="91">
        <v>4</v>
      </c>
    </row>
    <row r="41" spans="1:6" ht="15">
      <c r="A41" s="91" t="s">
        <v>665</v>
      </c>
      <c r="B41" s="91">
        <v>10</v>
      </c>
      <c r="C41" s="91" t="s">
        <v>665</v>
      </c>
      <c r="D41" s="91">
        <v>10</v>
      </c>
      <c r="E41" s="91" t="s">
        <v>677</v>
      </c>
      <c r="F41" s="91">
        <v>4</v>
      </c>
    </row>
    <row r="42" spans="1:6" ht="15">
      <c r="A42" s="91" t="s">
        <v>666</v>
      </c>
      <c r="B42" s="91">
        <v>10</v>
      </c>
      <c r="C42" s="91" t="s">
        <v>666</v>
      </c>
      <c r="D42" s="91">
        <v>10</v>
      </c>
      <c r="E42" s="91" t="s">
        <v>678</v>
      </c>
      <c r="F42" s="91">
        <v>4</v>
      </c>
    </row>
    <row r="43" spans="1:6" ht="15">
      <c r="A43" s="91" t="s">
        <v>667</v>
      </c>
      <c r="B43" s="91">
        <v>10</v>
      </c>
      <c r="C43" s="91" t="s">
        <v>667</v>
      </c>
      <c r="D43" s="91">
        <v>10</v>
      </c>
      <c r="E43" s="91" t="s">
        <v>679</v>
      </c>
      <c r="F43" s="91">
        <v>4</v>
      </c>
    </row>
    <row r="44" spans="1:6" ht="15">
      <c r="A44" s="91" t="s">
        <v>668</v>
      </c>
      <c r="B44" s="91">
        <v>10</v>
      </c>
      <c r="C44" s="91" t="s">
        <v>668</v>
      </c>
      <c r="D44" s="91">
        <v>10</v>
      </c>
      <c r="E44" s="91" t="s">
        <v>680</v>
      </c>
      <c r="F44" s="91">
        <v>4</v>
      </c>
    </row>
    <row r="45" spans="1:6" ht="15">
      <c r="A45" s="91" t="s">
        <v>669</v>
      </c>
      <c r="B45" s="91">
        <v>10</v>
      </c>
      <c r="C45" s="91" t="s">
        <v>669</v>
      </c>
      <c r="D45" s="91">
        <v>10</v>
      </c>
      <c r="E45" s="91" t="s">
        <v>681</v>
      </c>
      <c r="F45" s="91">
        <v>3</v>
      </c>
    </row>
    <row r="48" spans="1:6" ht="15" customHeight="1">
      <c r="A48" s="85" t="s">
        <v>685</v>
      </c>
      <c r="B48" s="85" t="s">
        <v>609</v>
      </c>
      <c r="C48" s="85" t="s">
        <v>687</v>
      </c>
      <c r="D48" s="85" t="s">
        <v>612</v>
      </c>
      <c r="E48" s="85" t="s">
        <v>688</v>
      </c>
      <c r="F48" s="85" t="s">
        <v>613</v>
      </c>
    </row>
    <row r="49" spans="1:6" ht="15">
      <c r="A49" s="85"/>
      <c r="B49" s="85"/>
      <c r="C49" s="85"/>
      <c r="D49" s="85"/>
      <c r="E49" s="85"/>
      <c r="F49" s="85"/>
    </row>
    <row r="51" spans="1:6" ht="15" customHeight="1">
      <c r="A51" s="13" t="s">
        <v>686</v>
      </c>
      <c r="B51" s="13" t="s">
        <v>609</v>
      </c>
      <c r="C51" s="13" t="s">
        <v>689</v>
      </c>
      <c r="D51" s="13" t="s">
        <v>612</v>
      </c>
      <c r="E51" s="13" t="s">
        <v>690</v>
      </c>
      <c r="F51" s="13" t="s">
        <v>613</v>
      </c>
    </row>
    <row r="52" spans="1:6" ht="15">
      <c r="A52" s="85" t="s">
        <v>228</v>
      </c>
      <c r="B52" s="85">
        <v>37</v>
      </c>
      <c r="C52" s="85" t="s">
        <v>228</v>
      </c>
      <c r="D52" s="85">
        <v>37</v>
      </c>
      <c r="E52" s="85" t="s">
        <v>234</v>
      </c>
      <c r="F52" s="85">
        <v>4</v>
      </c>
    </row>
    <row r="53" spans="1:6" ht="15">
      <c r="A53" s="85" t="s">
        <v>234</v>
      </c>
      <c r="B53" s="85">
        <v>4</v>
      </c>
      <c r="C53" s="85"/>
      <c r="D53" s="85"/>
      <c r="E53" s="85" t="s">
        <v>233</v>
      </c>
      <c r="F53" s="85">
        <v>4</v>
      </c>
    </row>
    <row r="54" spans="1:6" ht="15">
      <c r="A54" s="85" t="s">
        <v>233</v>
      </c>
      <c r="B54" s="85">
        <v>4</v>
      </c>
      <c r="C54" s="85"/>
      <c r="D54" s="85"/>
      <c r="E54" s="85" t="s">
        <v>231</v>
      </c>
      <c r="F54" s="85">
        <v>3</v>
      </c>
    </row>
    <row r="55" spans="1:6" ht="15">
      <c r="A55" s="85" t="s">
        <v>231</v>
      </c>
      <c r="B55" s="85">
        <v>3</v>
      </c>
      <c r="C55" s="85"/>
      <c r="D55" s="85"/>
      <c r="E55" s="85"/>
      <c r="F55" s="85"/>
    </row>
    <row r="58" spans="1:6" ht="15" customHeight="1">
      <c r="A58" s="13" t="s">
        <v>694</v>
      </c>
      <c r="B58" s="13" t="s">
        <v>609</v>
      </c>
      <c r="C58" s="13" t="s">
        <v>695</v>
      </c>
      <c r="D58" s="13" t="s">
        <v>612</v>
      </c>
      <c r="E58" s="13" t="s">
        <v>696</v>
      </c>
      <c r="F58" s="13" t="s">
        <v>613</v>
      </c>
    </row>
    <row r="59" spans="1:6" ht="15">
      <c r="A59" s="124" t="s">
        <v>214</v>
      </c>
      <c r="B59" s="85">
        <v>43063</v>
      </c>
      <c r="C59" s="124" t="s">
        <v>214</v>
      </c>
      <c r="D59" s="85">
        <v>43063</v>
      </c>
      <c r="E59" s="124" t="s">
        <v>233</v>
      </c>
      <c r="F59" s="85">
        <v>16263</v>
      </c>
    </row>
    <row r="60" spans="1:6" ht="15">
      <c r="A60" s="124" t="s">
        <v>225</v>
      </c>
      <c r="B60" s="85">
        <v>36720</v>
      </c>
      <c r="C60" s="124" t="s">
        <v>225</v>
      </c>
      <c r="D60" s="85">
        <v>36720</v>
      </c>
      <c r="E60" s="124" t="s">
        <v>232</v>
      </c>
      <c r="F60" s="85">
        <v>10821</v>
      </c>
    </row>
    <row r="61" spans="1:6" ht="15">
      <c r="A61" s="124" t="s">
        <v>233</v>
      </c>
      <c r="B61" s="85">
        <v>16263</v>
      </c>
      <c r="C61" s="124" t="s">
        <v>218</v>
      </c>
      <c r="D61" s="85">
        <v>14878</v>
      </c>
      <c r="E61" s="124" t="s">
        <v>230</v>
      </c>
      <c r="F61" s="85">
        <v>3252</v>
      </c>
    </row>
    <row r="62" spans="1:6" ht="15">
      <c r="A62" s="124" t="s">
        <v>218</v>
      </c>
      <c r="B62" s="85">
        <v>14878</v>
      </c>
      <c r="C62" s="124" t="s">
        <v>221</v>
      </c>
      <c r="D62" s="85">
        <v>14828</v>
      </c>
      <c r="E62" s="124" t="s">
        <v>234</v>
      </c>
      <c r="F62" s="85">
        <v>1196</v>
      </c>
    </row>
    <row r="63" spans="1:6" ht="15">
      <c r="A63" s="124" t="s">
        <v>221</v>
      </c>
      <c r="B63" s="85">
        <v>14828</v>
      </c>
      <c r="C63" s="124" t="s">
        <v>215</v>
      </c>
      <c r="D63" s="85">
        <v>6949</v>
      </c>
      <c r="E63" s="124" t="s">
        <v>222</v>
      </c>
      <c r="F63" s="85">
        <v>1078</v>
      </c>
    </row>
    <row r="64" spans="1:6" ht="15">
      <c r="A64" s="124" t="s">
        <v>232</v>
      </c>
      <c r="B64" s="85">
        <v>10821</v>
      </c>
      <c r="C64" s="124" t="s">
        <v>216</v>
      </c>
      <c r="D64" s="85">
        <v>6479</v>
      </c>
      <c r="E64" s="124" t="s">
        <v>231</v>
      </c>
      <c r="F64" s="85">
        <v>1048</v>
      </c>
    </row>
    <row r="65" spans="1:6" ht="15">
      <c r="A65" s="124" t="s">
        <v>215</v>
      </c>
      <c r="B65" s="85">
        <v>6949</v>
      </c>
      <c r="C65" s="124" t="s">
        <v>229</v>
      </c>
      <c r="D65" s="85">
        <v>4797</v>
      </c>
      <c r="E65" s="124"/>
      <c r="F65" s="85"/>
    </row>
    <row r="66" spans="1:6" ht="15">
      <c r="A66" s="124" t="s">
        <v>216</v>
      </c>
      <c r="B66" s="85">
        <v>6479</v>
      </c>
      <c r="C66" s="124" t="s">
        <v>220</v>
      </c>
      <c r="D66" s="85">
        <v>3376</v>
      </c>
      <c r="E66" s="124"/>
      <c r="F66" s="85"/>
    </row>
    <row r="67" spans="1:6" ht="15">
      <c r="A67" s="124" t="s">
        <v>229</v>
      </c>
      <c r="B67" s="85">
        <v>4797</v>
      </c>
      <c r="C67" s="124" t="s">
        <v>219</v>
      </c>
      <c r="D67" s="85">
        <v>1997</v>
      </c>
      <c r="E67" s="124"/>
      <c r="F67" s="85"/>
    </row>
    <row r="68" spans="1:6" ht="15">
      <c r="A68" s="124" t="s">
        <v>220</v>
      </c>
      <c r="B68" s="85">
        <v>3376</v>
      </c>
      <c r="C68" s="124" t="s">
        <v>213</v>
      </c>
      <c r="D68" s="85">
        <v>1465</v>
      </c>
      <c r="E68" s="124"/>
      <c r="F68" s="85"/>
    </row>
  </sheetData>
  <hyperlinks>
    <hyperlink ref="A2" r:id="rId1" display="https://twitter.com/grfcare/status/1116386943108046848"/>
    <hyperlink ref="E2" r:id="rId2" display="https://twitter.com/grfcare/status/1116386943108046848"/>
  </hyperlinks>
  <printOptions/>
  <pageMargins left="0.7" right="0.7" top="0.75" bottom="0.75" header="0.3" footer="0.3"/>
  <pageSetup orientation="portrait" paperSize="9"/>
  <tableParts>
    <tablePart r:id="rId3"/>
    <tablePart r:id="rId9"/>
    <tablePart r:id="rId6"/>
    <tablePart r:id="rId7"/>
    <tablePart r:id="rId8"/>
    <tablePart r:id="rId5"/>
    <tablePart r:id="rId10"/>
    <tablePart r:id="rId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2019-04-22T08:40:35Z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