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328"/>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Group Edge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<sst xmlns="http://schemas.openxmlformats.org/spreadsheetml/2006/main" count="16425" uniqueCount="3264">
  <si>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</si>
  <si>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</si>
  <si>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</si>
  <si>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</si>
  <si>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</si>
  <si>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</si>
  <si>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</si>
  <si>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</si>
  <si>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</si>
  <si>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</si>
  <si>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</si>
  <si>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</si>
  <si>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</si>
  <si>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</si>
  <si>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</si>
  <si>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</si>
  <si>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</si>
  <si>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</si>
  <si>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</si>
  <si>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</si>
  <si>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</si>
  <si>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</si>
  <si>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</si>
  <si>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</si>
  <si>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</si>
  <si>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</si>
  <si>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</si>
  <si>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</si>
  <si>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</si>
  <si>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</si>
  <si>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</si>
  <si>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</si>
  <si>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</si>
  <si>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</si>
  <si>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</si>
  <si>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</si>
  <si>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</si>
  <si>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</si>
  <si>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</si>
  <si>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</si>
  <si>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</si>
  <si>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</si>
  <si>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</si>
  <si>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</si>
  <si>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</si>
  <si>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</si>
  <si>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</si>
  <si>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</si>
  <si>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</si>
  <si>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</si>
  <si>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</si>
  <si>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</si>
  <si>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</si>
  <si>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</si>
  <si>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</si>
  <si>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</si>
  <si>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</si>
  <si>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</si>
  <si>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</si>
  <si>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</si>
  <si>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</si>
  <si>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</si>
  <si>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</si>
  <si>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</si>
  <si>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</si>
  <si>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</si>
  <si>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</si>
  <si>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</si>
  <si>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</si>
  <si>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</si>
  <si>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</si>
  <si>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</si>
  <si>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</si>
  <si>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</si>
  <si>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</si>
  <si>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</si>
  <si>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</si>
  <si>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</si>
  <si>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</si>
  <si>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</si>
  <si>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</si>
  <si>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</si>
  <si>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</si>
  <si>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</si>
  <si>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</si>
  <si>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</si>
  <si>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</si>
  <si>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</si>
  <si>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</si>
  <si>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</si>
  <si>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</si>
  <si>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</si>
  <si>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</si>
  <si>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</si>
  <si>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</si>
  <si>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</si>
  <si>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</si>
  <si>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</si>
  <si>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</si>
  <si>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</si>
  <si>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</si>
  <si>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</si>
  <si>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</si>
  <si>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</si>
  <si>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</si>
  <si>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</si>
  <si>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</si>
  <si>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</si>
  <si>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</si>
  <si>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</si>
  <si>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</si>
  <si>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</si>
  <si>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</si>
  <si>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</si>
  <si>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</si>
  <si>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</si>
  <si>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</si>
  <si>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</si>
  <si>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</si>
  <si>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</si>
  <si>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</si>
  <si>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</si>
  <si>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</si>
  <si>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</si>
  <si>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</si>
  <si>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</si>
  <si>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</si>
  <si>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</si>
  <si>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</si>
  <si>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</si>
  <si>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</si>
  <si>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</si>
  <si>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</si>
  <si>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</si>
  <si>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</si>
  <si>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</si>
  <si>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</si>
  <si>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</si>
  <si>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</si>
  <si>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</si>
  <si>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</si>
  <si>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</si>
  <si>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</si>
  <si>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</si>
  <si>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</si>
  <si>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</si>
  <si>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</si>
  <si>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</si>
  <si>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</si>
  <si>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</si>
  <si>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</si>
  <si>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</si>
  <si>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</si>
  <si>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</si>
  <si>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</si>
  <si>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</si>
  <si>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</si>
  <si>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</si>
  <si>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</si>
  <si>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</si>
  <si>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</si>
  <si>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</si>
  <si>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</si>
  <si>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</si>
  <si>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</si>
  <si>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</si>
  <si>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</si>
  <si>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</si>
  <si>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</si>
  <si>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</si>
  <si>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</si>
  <si>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</si>
  <si>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</si>
  <si>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</si>
  <si>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</si>
  <si>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</si>
  <si>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</si>
  <si>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</si>
  <si>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</si>
  <si>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</si>
  <si>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</si>
  <si>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</si>
  <si>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</si>
  <si>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</si>
  <si>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</si>
  <si>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</si>
  <si>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</si>
  <si>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</si>
  <si>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</si>
  <si>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</si>
  <si>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</si>
  <si>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</si>
  <si>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</si>
  <si>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</si>
  <si>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</si>
  <si>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</si>
  <si>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</si>
  <si>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</si>
  <si>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</si>
  <si>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</si>
  <si>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</si>
  <si>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</si>
  <si>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</si>
  <si>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</si>
  <si>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</si>
  <si>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</si>
  <si>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</si>
  <si>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</si>
  <si>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</si>
  <si>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</si>
  <si>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</si>
  <si>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</si>
  <si>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</si>
  <si>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</si>
  <si>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jopike72</t>
  </si>
  <si>
    <t>wraparoundp</t>
  </si>
  <si>
    <t>cfletcherdos</t>
  </si>
  <si>
    <t>mrdavies_sen</t>
  </si>
  <si>
    <t>virtualsendconf</t>
  </si>
  <si>
    <t>grhluna24</t>
  </si>
  <si>
    <t>bjpren</t>
  </si>
  <si>
    <t>mm684</t>
  </si>
  <si>
    <t>csawteachme</t>
  </si>
  <si>
    <t>zebraw2015</t>
  </si>
  <si>
    <t>hazzdingo</t>
  </si>
  <si>
    <t>muddle_ms</t>
  </si>
  <si>
    <t>jacob_posregard</t>
  </si>
  <si>
    <t>annamarie_mn</t>
  </si>
  <si>
    <t>giftpeer_haven</t>
  </si>
  <si>
    <t>mariamarinho6</t>
  </si>
  <si>
    <t>roofie68</t>
  </si>
  <si>
    <t>wellatschool</t>
  </si>
  <si>
    <t>sarah_naugh</t>
  </si>
  <si>
    <t>navsh_uk</t>
  </si>
  <si>
    <t>mellow_pascoe</t>
  </si>
  <si>
    <t>lisa_tidbury</t>
  </si>
  <si>
    <t>instituteofrp</t>
  </si>
  <si>
    <t>movemary</t>
  </si>
  <si>
    <t>clifton_yorks</t>
  </si>
  <si>
    <t>assignmenthelp</t>
  </si>
  <si>
    <t>rbellefortune</t>
  </si>
  <si>
    <t>samschoolstuff</t>
  </si>
  <si>
    <t>bird1song</t>
  </si>
  <si>
    <t>backpocketteach</t>
  </si>
  <si>
    <t>danversgemma</t>
  </si>
  <si>
    <t>mtafcharity</t>
  </si>
  <si>
    <t>robbo1511</t>
  </si>
  <si>
    <t>reachoutasc</t>
  </si>
  <si>
    <t>jo3grace</t>
  </si>
  <si>
    <t>elly_chapple</t>
  </si>
  <si>
    <t>jw_teach</t>
  </si>
  <si>
    <t>sarahowens0</t>
  </si>
  <si>
    <t>annebarnes18</t>
  </si>
  <si>
    <t>gogunners2003</t>
  </si>
  <si>
    <t>specialedchat</t>
  </si>
  <si>
    <t>bitternedave</t>
  </si>
  <si>
    <t>roibeardofainin</t>
  </si>
  <si>
    <t>mannyawo</t>
  </si>
  <si>
    <t>mazboogz</t>
  </si>
  <si>
    <t>thereal_mrbeezy</t>
  </si>
  <si>
    <t>blackteachersco</t>
  </si>
  <si>
    <t>adeledevine</t>
  </si>
  <si>
    <t>teachearlyyrs</t>
  </si>
  <si>
    <t>classcharts</t>
  </si>
  <si>
    <t>lornamcnab1</t>
  </si>
  <si>
    <t>senexchange</t>
  </si>
  <si>
    <t>carolsmartsen</t>
  </si>
  <si>
    <t>stokoes_views</t>
  </si>
  <si>
    <t>katiecauson</t>
  </si>
  <si>
    <t>pippapyrah</t>
  </si>
  <si>
    <t>melwhittakerm</t>
  </si>
  <si>
    <t>rosannamcg</t>
  </si>
  <si>
    <t>cstinclusion</t>
  </si>
  <si>
    <t>annipoole</t>
  </si>
  <si>
    <t>emilie_london</t>
  </si>
  <si>
    <t>redsocksruby</t>
  </si>
  <si>
    <t>jordyjax</t>
  </si>
  <si>
    <t>theresaer</t>
  </si>
  <si>
    <t>louise_baldwin</t>
  </si>
  <si>
    <t>janefriswell</t>
  </si>
  <si>
    <t>lorrainep1957</t>
  </si>
  <si>
    <t>provisionmap</t>
  </si>
  <si>
    <t>jwscattergood</t>
  </si>
  <si>
    <t>riatws4</t>
  </si>
  <si>
    <t>wssnorth</t>
  </si>
  <si>
    <t>cleverphonics</t>
  </si>
  <si>
    <t>senteacher_jen</t>
  </si>
  <si>
    <t>pdaaction</t>
  </si>
  <si>
    <t>fiightback</t>
  </si>
  <si>
    <t>carryonlearning</t>
  </si>
  <si>
    <t>josephine_kent_</t>
  </si>
  <si>
    <t>frankietweetart</t>
  </si>
  <si>
    <t>stpatsalliance</t>
  </si>
  <si>
    <t>mandyclark58</t>
  </si>
  <si>
    <t>dro_semh</t>
  </si>
  <si>
    <t>mandyjwilding</t>
  </si>
  <si>
    <t>sensorywand</t>
  </si>
  <si>
    <t>theheadsoffice</t>
  </si>
  <si>
    <t>mishwood1</t>
  </si>
  <si>
    <t>crimminskm</t>
  </si>
  <si>
    <t>accidentaleader</t>
  </si>
  <si>
    <t>teachpmld</t>
  </si>
  <si>
    <t>misstarbuck</t>
  </si>
  <si>
    <t>epinsight</t>
  </si>
  <si>
    <t>callum_send</t>
  </si>
  <si>
    <t>allthingssend</t>
  </si>
  <si>
    <t>claire_ryan12</t>
  </si>
  <si>
    <t>autismpeterboro</t>
  </si>
  <si>
    <t>1hub2kids</t>
  </si>
  <si>
    <t>sendresourcesuk</t>
  </si>
  <si>
    <t>sharon_l_smith</t>
  </si>
  <si>
    <t>smsateaching</t>
  </si>
  <si>
    <t>specialdirect</t>
  </si>
  <si>
    <t>kirstendavies8</t>
  </si>
  <si>
    <t>cherrylkd</t>
  </si>
  <si>
    <t>kerrywidowson7</t>
  </si>
  <si>
    <t>kate_brads</t>
  </si>
  <si>
    <t>mrsreynolds3816</t>
  </si>
  <si>
    <t>linroweducation</t>
  </si>
  <si>
    <t>devschsenco</t>
  </si>
  <si>
    <t>inclusivetweet</t>
  </si>
  <si>
    <t>pipstockport</t>
  </si>
  <si>
    <t>mratm81</t>
  </si>
  <si>
    <t>shelbyamercer</t>
  </si>
  <si>
    <t>fionafromyorks</t>
  </si>
  <si>
    <t>itmustbemum</t>
  </si>
  <si>
    <t>acamh</t>
  </si>
  <si>
    <t>teachwire</t>
  </si>
  <si>
    <t>sunsupport_sen</t>
  </si>
  <si>
    <t>pdasociety</t>
  </si>
  <si>
    <t>planet_autism</t>
  </si>
  <si>
    <t>elizstanley_</t>
  </si>
  <si>
    <t>safewithdarryl</t>
  </si>
  <si>
    <t>spenyakko</t>
  </si>
  <si>
    <t>ballerina503</t>
  </si>
  <si>
    <t>send_gateway</t>
  </si>
  <si>
    <t>specialsenco</t>
  </si>
  <si>
    <t>Retweet</t>
  </si>
  <si>
    <t>Mentions</t>
  </si>
  <si>
    <t>Replies to</t>
  </si>
  <si>
    <t>Thank you @rosannamcg for sharing our new discussion topic for this week #SENexchange</t>
  </si>
  <si>
    <t>New discussion topic for Wednesday March 13th at 8-8 30pm 
Daily Transitions for Autistic pupils 
Co-hosted by @ReachoutASC 
Join in and let’s share the knowledge #SENexchange</t>
  </si>
  <si>
    <t>Don’t forget tomorrow evening we are discussing ‘Daily Transitions for Autistic pupils’. Join us at 8 till 8 30pm with @ReachoutASC #SENexchange</t>
  </si>
  <si>
    <t>I’m looking forward to #SENexchange this evening with @ReachoutASC It’s going to be a good one _xD83D__xDC4D_</t>
  </si>
  <si>
    <t>#Teachers: get a ticket to @virtualsendconf 22 March to get a better understanding of children with #SEND in your #classroom &amp;amp; how to help them, an update on policy developments &amp;amp; tips on classroom level support for £15-£40+VAT https://t.co/9vz5AOGNuN @SENexchange #senexchange https://t.co/wjbaGLTCM2</t>
  </si>
  <si>
    <t>A5. Letting them out a couple of minutes early can be the best support.  Calm, quiet corridors enables them to navigate more independently.   Make sure giving out homework isn’t using this last 2 minutes.  Give it out first, or on stickers so autistic child has it. #SENexchange https://t.co/W9ZB3vy3pm</t>
  </si>
  <si>
    <t>Nice to get involved in #SENexchange again https://t.co/4LWhqKIkFN</t>
  </si>
  <si>
    <t>@Claire_Ryan12 Good point. It’s easy to assume all autistic children want visuals when actually they don’t #SENexchange</t>
  </si>
  <si>
    <t>@SENexchange @provisionmap The child may will to visit the new place several times to experience the range of bustle, noise etc. Above all like every child they want to know where the toilet is and what time's lunch.  #SENexchange</t>
  </si>
  <si>
    <t>Q5. Moving from one lesson to another can be difficult even in the same classroom but even more so in secondary school. What have you done to help autistic children manage  the switch between subjects, teachers and busy corridors  #SENexchange</t>
  </si>
  <si>
    <t>Q3. List some of the transition demands that an autistic child may have to process in a school day #SENexchange</t>
  </si>
  <si>
    <t>Hero Cards, visual schedules, now and next boards, Timers and pictures of people you will be seeing rather than places #SENexchange https://t.co/JAZmSeKHVM</t>
  </si>
  <si>
    <t>#SENexchange Any daily transitions can be made less stressful for Autistic pupils if they are embodied in a routine to make them predictable and reduce anxiety -the same place in the line for assembly.</t>
  </si>
  <si>
    <t>@FionafromYorks @SENexchange We have group profiles for each class so if another member of staff had to go in to cover you if you were off sick , they could read that group profile and know the learners in that class and how they work. #SENexchange</t>
  </si>
  <si>
    <t>@FionafromYorks @SENexchange #SENexchange</t>
  </si>
  <si>
    <t>They may need an extra 5/10 seconds to process an instruction. Repeating too quickly can be unhelpful. A verbal or visual countdown can give a clear end to a task. 5 mins with a preferred activity in between tasks may help to regulate emotions &amp;amp; refresh attention #SENexchange https://t.co/HYXzU2ktXy</t>
  </si>
  <si>
    <t>Q2. Think carefully, how aware are we and school staff in general, of all the transition demands we make on our children each day? #SENexchange</t>
  </si>
  <si>
    <t>Q6. Another difficulty can be the need to have control and have routines to feel safe. Therefore change is extremely stressful for some pupils. What can we do to support them when change happens? #SENexchange</t>
  </si>
  <si>
    <t>@SENexchange Choices are a good way to demonstrate there’s options &amp;amp; to support children to begin thinking for themselves. Over time adults can begin to ask for higher level skills such as analysing/justifying/prediction etc. #SENexchange</t>
  </si>
  <si>
    <t>Sand timers can be really helpful...processing time. #SENexchange https://t.co/fjs1NQ13tC</t>
  </si>
  <si>
    <t>A3. Get out of bed, change clothes, go into different rooms, meet different people, out of the house, into the car, out of the car, into school, through a busy playground, wait maybe an undefined time, cope if there is any delay, unpredictable people...for starters, #SENexchange https://t.co/HEcWOJOyHk</t>
  </si>
  <si>
    <t>Sign up for our newsletter  https://t.co/GumXKsWXFK Concise, practical and informative articles on making school a better place for children and young people living with acute and chronic medical and mental health needs. #wellbeing #Teachers #SENexchange</t>
  </si>
  <si>
    <t>Visual structure is the key! When pupils with #ASD are stressed or anxious, too much language can be overwhelming or confusing. They need structure and predictability in order to maintain or return to a calm and a alert state #SENexchange https://t.co/uqbQ6cBWTb</t>
  </si>
  <si>
    <t>@SENexchange Count downs, warn in advance, give choices/options, be supportive &amp;amp; let them know you know it’s hard, but you’ll help, ask them what helps etc. Preventative rather than reactive #SENexchange</t>
  </si>
  <si>
    <t>Arriving at school. Entering the classroom and organising their belongings. Getting started to a task. Transitioning between tasks. Managing break and lunch periods. Substitute teachers. Special assemblies or plays. School trips. PE and Sports days. Going home. #SENexchange https://t.co/JU2En21cUD</t>
  </si>
  <si>
    <t>Q4. Part of the difficulty is processing time. We don’t always give autistic children time to switch attention and work out what to do. What sort of processing time do your autistic children need to do these things? #SENexchange</t>
  </si>
  <si>
    <t>@SENexchange very dependent on the individuals but I think adults often get this wrong and fill the silence too quickly #SENexchange</t>
  </si>
  <si>
    <t>@SENexchange We do an early transition, they move 3 minutes before the rest of the school.  They have a visual book of teachers and a visual map of classrooms, we also have built in ‘calm time’ in sensory hub between certain lesson transitions to ‘re-set’ to avoid overload #SENexchange</t>
  </si>
  <si>
    <t>@SENexchange ‘Respectful’ ones which take into account age &amp;amp; their wishes. Some autistic YP don’t like visuals at all &amp;amp; some do, but many need explicit teaching to understand when/how to use them. #SENexchange</t>
  </si>
  <si>
    <t>@SENexchange @ReachoutASC Looking back through the threads from last nights #SENexchange, some great points were made. Our 2019 Conference ‘Managing Transitions in Education, Support &amp;amp; Social Care’ will hopefully provide further knowledge. Tickets start at just £40 https://t.co/9oIhYeNzd2 #RPCONF19</t>
  </si>
  <si>
    <t>@itmustbemum That you are working in this area. It is so complex and #parents of kids with #SEN carry so much anxiety that anything that helps the to carry that is amazing. The fact that it is valuable, insightful, accurate, informed and #compassionate, is a huge bonus. #SEND #SENexchange</t>
  </si>
  <si>
    <t>Tips for Using Document Proofreading and Editing Services online
https://t.co/W7iuqKv6QE
#SENexchange</t>
  </si>
  <si>
    <t>#SENexchange Transitions - classes of 30- discreet support needed- I have made small cards with a coloured face clock on each with 10 minute new instruction, then new card for each 2 minutes down to zero. Then red stop card, tidy card, green go card to new session/learning.</t>
  </si>
  <si>
    <t>Teachers your responsibility is to promote health, both mental and physical. This day will teach you how to promote mental health for your most profoundly disabled students. https://t.co/CwPxh0cxlC #wellbeing #mentalhealth #SENexchange #SENCology #SENCOchat #parityofesteem #PMLD https://t.co/Lplj3javXs</t>
  </si>
  <si>
    <t>The #inclusive nature of #bereavement - all #children grieve https://t.co/uYKhfAxFdn
 @acamh #SENexchange #education https://t.co/8EMbJIkMUX</t>
  </si>
  <si>
    <t>Behaviour stemming from a sensory cause needs a different approach #SENCology #senexchange #sltchat #primaryrocks #SENCOCHAT #SENCO https://t.co/CwPxh0cxlC https://t.co/5rTW0yhT9Q</t>
  </si>
  <si>
    <t>Lets discover our childrens abilities before we label their disability. #SENExchange #flipthenarrative https://t.co/ojzCryLm3C</t>
  </si>
  <si>
    <t>A5 have agreed, rehearsed routes between classrooms to avoid busiest /loudest places. Leave couple of minutes early, #SENexchange</t>
  </si>
  <si>
    <t>A7 use of mini whiteboards, simple but effective in helping with Now &amp;amp; Next. All TAs carry them &amp;amp; support the children to use them. #SENexchange</t>
  </si>
  <si>
    <t>Learn how to support children whose behaviour stems from sensory causes https://t.co/CwPxh0cxlC #behaviourchat #SENexchange #SLTchat https://t.co/IIiqkTFsP7</t>
  </si>
  <si>
    <t>Wake up for the shake up - Everything you need to be successful is within you right now, stop doubting yourself! #MrBeezy #NoGrindNoGlory #MorningMotivation #ukedchat #SLTchat #BAMEed #TeamEnglish #teacher5aday #SENexchange #NewToSltChat https://t.co/NnRgwC0bnY</t>
  </si>
  <si>
    <t>Should SENCOs be recognised as part of the senior leadership team in their schools? 
Is it a red flag if they’re not? #SENexchange</t>
  </si>
  <si>
    <t>@SENexchange Q7. As well as visual timetables, 'Now &amp;amp; Next' we find that using timers, building routines &amp;amp; being prepared to compromise can all be helpful. More details in this @TeachEarlyYrs @teachwire article https://t.co/gf0mgwj4U9 #SENexchange</t>
  </si>
  <si>
    <t>Q7. As with many activities, visual communication can be really helpful. What visuals might you use to support daily transitions #SENexchange</t>
  </si>
  <si>
    <t>Thank you @LornaMcNab1 for sharing our new discussion topic for this week #SENexchange</t>
  </si>
  <si>
    <t>Thanks both @SMSAteaching and @CarolSmartSEN for sharing our new discussion topic for this Wednesday evening #SENexchange</t>
  </si>
  <si>
    <t>Thanks @stokoes_views for your supportive RT of our new topic for this week #SENexchange</t>
  </si>
  <si>
    <t>Thanks @KatieCauson for sharing our new discussion topic for this Wednesday evening #SENexchange</t>
  </si>
  <si>
    <t>Thanks @PippaPyrah for your supportive RT of this week’s discussion topic #SENexchange</t>
  </si>
  <si>
    <t>Thanks @melwhittakerm for sharing our new discussion topic for this week #SENexchange</t>
  </si>
  <si>
    <t>Thank you @CSTinclusion for sharing our new discussion topic for this Wednesday evening #SENexchange</t>
  </si>
  <si>
    <t>Thank you @AnniPoole for our topic RT #SENexchange</t>
  </si>
  <si>
    <t>Thanks @Emilie_London for sharing our new discussion topic for this week #SENexchange</t>
  </si>
  <si>
    <t>Thank you both @RedsocksRuby and @LinrowEducation  for helping to spread the word about our new discussion topic for this topic #SENexchange</t>
  </si>
  <si>
    <t>Thanks both @louise_baldwin and @TheresaER for helping to spread the word about our new discussion topic for this Wednesday evening #SENexchange</t>
  </si>
  <si>
    <t>Many thanks to @provisionmap and @JaneFriswell for supporting us with a RT for this week’s discussion topic #SENexchange</t>
  </si>
  <si>
    <t>Thanks @jwscattergood for sharing our new discussion topic for this Wednesday evening #SENexchange</t>
  </si>
  <si>
    <t>Thank you @riatws4 for your continued support for our discussion topics and for your RT #SENexchange</t>
  </si>
  <si>
    <t>Many thanks @WSSNorth for helping to spread the word of our new topic for this week #SENexchange</t>
  </si>
  <si>
    <t>Thanks @CleverPhonics for your help with spreading the word about this week’s discussion topic #SENexchange</t>
  </si>
  <si>
    <t>Thanks @senteacher_jen for your help with spreading the word about our new discussion topic for this Wednesday evening #SENexchange</t>
  </si>
  <si>
    <t>@PDAAction @fiightback @Planet_Autism @PDASociety @sunsupport_SEN Thank you very much. Well add it to the list and be in touch soon #SENexchange</t>
  </si>
  <si>
    <t>Thank you @Lorrainep1957 for helping to spread the word about our new discussion topic for this week #SENexchange</t>
  </si>
  <si>
    <t>Thanks @carryonlearning for sharing our new discussion topic for this week #SENexchange</t>
  </si>
  <si>
    <t>Thanks @josephine_kent_ for sharing our new discussion topic for this week #SENexchange</t>
  </si>
  <si>
    <t>Thanks @ElizStanley_ for your supportive RT of this week’s discussion topic #SENexchange</t>
  </si>
  <si>
    <t>Thank you @frankietweetart for sharing our discussion topic for this evening #SENexchange</t>
  </si>
  <si>
    <t>Having to do something at very short notice is always stressful for me. Even if knowing about something in advance can play on your mind, the lack of warning and adequate time to prepare is something I find much worse #SENexchange https://t.co/yyumoG2bzO</t>
  </si>
  <si>
    <t>Thank you @stpatsalliance for helping to spread the word about our new discussion topic for this evening #SENexchange</t>
  </si>
  <si>
    <t>Thank you @DRo_SEMH for sharing our new discussion topic for this evening #SENexchange</t>
  </si>
  <si>
    <t>Thanks @SafeWithDarryl for sharing our discussion topic starting in 25 minutes #SENexchange</t>
  </si>
  <si>
    <t>@mandyjwilding And if reasonable adjustments in place #SENexchange</t>
  </si>
  <si>
    <t>#SENexchange Any situation where there is an unknown factor: the greater the unknown, the higher the stress. Answer- keep as much of the unimportant stuff as familiar as possible- use the same route to the playground every day!</t>
  </si>
  <si>
    <t>#SENexchange A visual timetable can alleviate alot of stress for Autistic pupils of all ages to alleviate anxieties about what's coming next. Sending a copy of the weekly timetable home the Friday before gives parents time to prepare their children for the day ahead.</t>
  </si>
  <si>
    <t>#SENexchange A signal between pupil and teacher that means  'I need time out of this situation'. A quiet safe place where they can feel comfortable and safe. Doesn't have to be outside the classroom- could be a book corner or area out of view of the class.</t>
  </si>
  <si>
    <t>Thanks for a great discussion #SENexchange</t>
  </si>
  <si>
    <t>@mandyjwilding We also do one for after school that lives at nursery, we were having problems with our son fixating on one friend &amp;amp; having a meltdown outside his house everyday. Now we have a regular playdate that sits in the nursery diary &amp;amp; it’s really helped #SENexchange</t>
  </si>
  <si>
    <t>Thank you @mandyjwilding for helping to spread the word of our new discussion topic for this week #SENexchange</t>
  </si>
  <si>
    <t>@mandyjwilding We’ll come to that in a minute Mandy. You’re ahead of us #SENexchange</t>
  </si>
  <si>
    <t>@cherrylkd Nor me. I don't get over it during the meeting. I fester about it! #SENexchange</t>
  </si>
  <si>
    <t>@TheHeadsOffice @cherrylkd Then it becomes totally distracting #SENexchange</t>
  </si>
  <si>
    <t>@cherrylkd I’m the same Cherryl..I’m always early to things as rushing in at the last minute makes me feel stressed and unprepared #SENexchange</t>
  </si>
  <si>
    <t>@SENexchange I think we underestimate the amount of situations that can cause challenge - good to stop and reflect on this in terms of transitions and how we can make them more manageable #SENexchange</t>
  </si>
  <si>
    <t>@SENexchange Lots before they even get to school.....then bus into school, between rooms, between staff, between lessons, between activities within lessons ..... #SENexchange</t>
  </si>
  <si>
    <t>@SENexchange It’s quite personal / bespoke...only through really getting to know each child as an individual can you really know what time / strategies they need #SENexchange</t>
  </si>
  <si>
    <t>Thanks to @KerryWidowson7 for suggesting our discussion topic for Wed 20.3.19, 8 - 8.30 p.m.
“ What transition strategies are in place to support pupils with SEND and their families when moving from primary to secondary provision”  #SENexchange</t>
  </si>
  <si>
    <t>Join us in 30 minutes for this discussion #SENexchange https://t.co/8r3bYRGXFZ</t>
  </si>
  <si>
    <t>@SENexchange When I don’t know where I am driving to!!! Mega stress!! #SENexchange</t>
  </si>
  <si>
    <t>@Accidentaleader #SENexchange moving into busy noisy spaces eg dining hall</t>
  </si>
  <si>
    <t>@cherrylkd Nor me! Hate others being late too!!! #SENexchange</t>
  </si>
  <si>
    <t>A6. I have a specific blue change visual that I use on their schedules if I know about the change myself e.g. I’m going to be away. I’d also change expectations. Not lower, but to match what’s going on #SENexchange https://t.co/cQ0BegJMAn</t>
  </si>
  <si>
    <t>@jordyjax Yes true, although I’m in Australia where we don’t really have dining halls. Are you in America? #SENexchange</t>
  </si>
  <si>
    <t>@jordyjax @SENexchange Or when the road is too new for your sat nav! #SENexchange</t>
  </si>
  <si>
    <t>@SENexchange @ReachoutASC No warning changes! When people are late for no reason - therefore knock on effects!  #SENexchange</t>
  </si>
  <si>
    <t>@SENexchange I think - on the whole; very little! Some staff are superb and use objects of reference/cue cards/music/Makaton/give their time at each point. Others assume taking the young persons’ hand/chair means they acknowledge what’s happening! #SENexchange</t>
  </si>
  <si>
    <t>@SENexchange On a bus, a different seat, a different driver, off a bus, into a different classroom, coat off at a peg, somewhere to take their lunch, sitting next to someone different, queuing for assembly, visiting the toilet...is it even 9am yet?! #SENexchange</t>
  </si>
  <si>
    <t>@SENexchange All with possibly heightened smells/sounds/touch etc #SENexchange</t>
  </si>
  <si>
    <t>@SENexchange @Claire_Ryan12 @ReachoutASC Test run is always something I do! Much rather feel prepared than not know where I'm going #SENexchange</t>
  </si>
  <si>
    <t>Need a perfect little song to start your #SEND class' day? See my Teaching Ideas &amp;amp; Ponderings at
https://t.co/cmuj8O8uuD
#SENexchange #EduTwitter https://t.co/jXfSPO4MRa</t>
  </si>
  <si>
    <t>A1 being late, not knowing exactly where I’m going #SENexchange</t>
  </si>
  <si>
    <t>A2 we overlook the quantity of transitions some of our students have. I want to do a learning walk where we follow one child for an extended period perhaps even a whole day #SENexchange</t>
  </si>
  <si>
    <t>A3 home, bus, school, class, change of staff, change of activity (many times across day), toilet, playground, lunch hall, classroom, playground, toilet, sensory room, classroom, assembly, foyer, bus, home (&amp;amp; many more I’ve forgotten!) #SENexchange</t>
  </si>
  <si>
    <t>We use musical cues to support transitions #SENexchange</t>
  </si>
  <si>
    <t>A6 introducing ‘oops’ as a concept with a symbol etc. Start by teaching with something they can manage not happening &amp;amp; gradually it will be easier to accept oops we can’t go swimming the pool is too cold etc #SENexchange</t>
  </si>
  <si>
    <t>All children deserve an excellent education. Individuals with #SEND have exactly the same rights as those without SEND &amp;amp; they must never be given a second class education or a life which merely considers their basic needs. 
#inclusion #SENexchange https://t.co/Jeadz15s6i</t>
  </si>
  <si>
    <t>Hi #SENexchange, just came across your tag now! About to get ready for work, but might try join in the chat a little.</t>
  </si>
  <si>
    <t>A1. Transitioning from home to work. I’m fine when I get there, it’s just the getting to. ##SENexchange https://t.co/SC3OSPOI1v</t>
  </si>
  <si>
    <t>A3. House to car. Car to school. Car park to classroom. Parent/carer to teacher. One room to next. Classroom to toilet. Classroom to bus. Bus to swimming pool. Carpark to change rooms. Change rooms to pool etc. #SENexchange https://t.co/JYucSQJw1L</t>
  </si>
  <si>
    <t>@ReachoutASC There was a S last week who got hit in the head by a toy. It took him 5 minutes to realise #SENexchange</t>
  </si>
  <si>
    <t>@SMSAteaching @SENexchange I agree! If I’m being shadowed one of the main things I say to new staff is to reduce verbal language _xD83D__xDE4A_ #SENexchange</t>
  </si>
  <si>
    <t>@SENexchange Q6. Time! Allow processing time after communicating the change &amp;amp; then wait. Visuals can be easier to accept/ process than verbal as language can be difficult to process when anxious. Also good change is a lot easier to process and accept. #SENexchange</t>
  </si>
  <si>
    <t>@Accidentaleader @SENexchange 3D signs which are linked to the subject. For example, a DT classroom might have 3D image of a saw or an English classroom may display a book #senexchange</t>
  </si>
  <si>
    <t>@SENexchange @ReachoutASC With me i find any unknown changes stressful as i havent been wanred about them #SENexchange</t>
  </si>
  <si>
    <t>@SENexchange In our case, our learners have to cope with the transition between loud and quiet envioronment, moving between different sessions and travelling to and from college. Day to day there is always two to three support workers per class to make this easier #SENexchange</t>
  </si>
  <si>
    <t>@SENexchange Always keep them informed if you know of any impending changes. This way they have a good amount of time to prepare themselves for the event. Hopefully they will feel less worried #SENexchange</t>
  </si>
  <si>
    <t>@ReachoutASC @SENexchange We aim to just keep them as focused as possible on an activity which will hopefully divert thier train of thought.#SENexchange</t>
  </si>
  <si>
    <t>@hazzdingo @SENexchange Often it is the unknown that makes us anxious - we can't prepare ourselves for whatever it is. #SENexchange</t>
  </si>
  <si>
    <t>@hazzdingo @SENexchange Did you use any sensory strategies or visuals that particularly helped? #SENexchange</t>
  </si>
  <si>
    <t>Thanks @hazzdingo for your supportive RT of this week’s discussion topic #SENexchange</t>
  </si>
  <si>
    <t>@SENexchange Most powerful thing I’ve done was following a student for the day with the OT to do a sensory audit. By the end I was so frustrated. It was even the small things like moving to the front to watch an experiment! #SENexchange</t>
  </si>
  <si>
    <t>@SENexchange @ReachoutASC Walking in to a room of unknown faces. Or walking in to a new environment with familiar faces. Hate the pressure of where to sit, where’s the exit? Etc #SENexchange</t>
  </si>
  <si>
    <t>@SensoryWand @SENexchange My son struggles to conform with a transition that is different to his previous experience e.g making a snowman in February if it snows because in his story it snows on Christmas Day. #SENexchange</t>
  </si>
  <si>
    <t>@SENexchange Pictures of new seat if seating plan changes, pictures of the canteen menu to plan their food in advance, request supply agency send picture of staff in advance, pictures of locations in the school with a noise-o-meter next to it so child can make decision to go #SENexchange</t>
  </si>
  <si>
    <t>@SENexchange @AllthingsSend We had a touch of this with the nursery journey story as his bike changed at Christmas - so we had to make a new story with the correct bike but he lets smaller details (like the clothes he’s wearing) go #SENexchange</t>
  </si>
  <si>
    <t>@AllthingsSend @SENexchange Do you do this for others too? Interested because I’d imagine a lot of children would benefit! #SENexchange</t>
  </si>
  <si>
    <t>Thanks @AllthingsSend for your supportive RT of this week’s discussion topic #SENexchange</t>
  </si>
  <si>
    <t>@AllthingsSend @SensoryWand That’s a tough one #SENexchange</t>
  </si>
  <si>
    <t>@AdeleDevine @SENexchange This is something I’m really worth about at the moment as we move into primary school _xD83D__xDE2C_ #SENexchange</t>
  </si>
  <si>
    <t>@AdeleDevine @SENexchange Thank you ☺️ #SENexchange</t>
  </si>
  <si>
    <t>@SENexchange Q3 - Starting school - #autistic child may pick up on the anxieties of others &amp;amp; take on their feelings. Important to work to reassure parents so that they feel happy &amp;amp; confident about child transitioning to school. #SENexchange</t>
  </si>
  <si>
    <t>@SENexchange Q5 - Allow them to transition after the masses so that they access quieter corridors. #SENexchange</t>
  </si>
  <si>
    <t>@SENexchange Q6. Creating a climate where children feel they can voice these feelings and giving them an individual way to communicate their anxieties. Knowing things that help calm &amp;amp; having these close to hand. #SENexchange</t>
  </si>
  <si>
    <t>@SensoryWand @SENexchange @SensoryWand try not to worry. Phone the school &amp;amp; ask to speak to the class teacher before they start or send an email.  Communicate practical strategies to help &amp;amp; when it's the first day take a deep breath &amp;amp; believe it will be okay. #SENexchange</t>
  </si>
  <si>
    <t>@SensoryWand @AdeleDevine @SENexchange There is so much that can be done... plan the support and I hope things go much better than you expect! #SENexchange</t>
  </si>
  <si>
    <t>A3. Secondary - transition from class to class, teachers, tone of voice of each teacher, where they sit in each class, smells, displays and lighting in each class,  
Transition from school to home – homework! 
#SENexchange https://t.co/HEcWOJOyHk</t>
  </si>
  <si>
    <t>A visual schedule can give a clear overview of the day. A First/Then resource can show what is happening now &amp;amp; next and give structure and sequence. Some may need a visual checklist or within-task schedule which breaks down the task into small &amp;amp; predictable steps #SENexchange https://t.co/b1UcSBs5aD</t>
  </si>
  <si>
    <t>@EPInsight It’s always hard if you aren’t prepared isn’t it #SENexchange</t>
  </si>
  <si>
    <t>@ReachoutASC @EPInsight You e earned it _xD83D__xDE02_#SENexchange</t>
  </si>
  <si>
    <t>@Claire_Ryan12 @SENexchange Very good point, our only experience is in pictures or verbal so far as our boy is only 4 but makes sense that we wouldn’t always necessarily need visuals ☺️ #SENexchange</t>
  </si>
  <si>
    <t>@SENexchange @ReachoutASC If it’s a new place-not knowing where it is, what it looks like, how many ppl etc. I like a firm plan! #SENexchange</t>
  </si>
  <si>
    <t>Excellent question! #SENexchange https://t.co/eYxGlAQXwr</t>
  </si>
  <si>
    <t>@SENexchange Finishing a task &amp;amp; mentally moving on. Organisation/planning/mental prep for next task. Social interaction/communication. Regulation once in new environment/task, change of sensory input &amp;amp; lots more! Applies to #ADHD too #SENexchange</t>
  </si>
  <si>
    <t>@elly_chapple @SENexchange @ReachoutASC I think a huge amount overlaps for various differences/diagnoses, because - executive functioning/sensory processing difficulties etc. Common for lots of ppl, but perhaps more pronounced for autistic ppl or it’s expressed differently. Not sure, but very interesting! #SENexchange</t>
  </si>
  <si>
    <t>@ReachoutASC Yes! J used to arrive late &amp;amp; leave early when in preschool to avoid crowds. Smaller environments helped, but with trust, confidence has grown &amp;amp; now comfortable in the mainstream area too #SENexchange</t>
  </si>
  <si>
    <t>@SENexchange I think it’s often assumed that autistic ppl are visual learners &amp;amp; I wonder if the confusion is when visuals are used to support lang/memory/focus etc? Not sure! But written lists are good &amp;amp; also visual. We all use those - timetables etc. #SENexchange</t>
  </si>
  <si>
    <t>@SensoryWand @SENexchange Often professionals recommend them for one thing &amp;amp; it’s carried over to others. Not necessarily a bad thing, just might create an impression that X diagnosis needs Y resource &amp;amp; that’s not good. There’s no generic support or generic SEND resources suitable for all. #SENexchange</t>
  </si>
  <si>
    <t>@1hub2kids @SensoryWand @SENexchange Trust is EVERYTHING! _xD83D__xDC4A_ #SENexchange</t>
  </si>
  <si>
    <t>@1hub2kids @SensoryWand @SENexchange That’s exactly what has been the key to my Dude’s incredible progress too - academically/socially/emotionally etc. Trust &amp;amp; relationships are the cornerstone to all success. @Callum_SEND ☝️ #SENexchange</t>
  </si>
  <si>
    <t>@Claire_Ryan12 @ReachoutASC I often go and have a look where the place is the day before so I’m sure how to get in etc #SENexchange</t>
  </si>
  <si>
    <t>Don't miss out on this week's #SENexchange which will be looking at the "Daily Transitions for #Autistic pupils" Join in and share tonight 8-8 30pm 
Co-hosted by @ReachoutASC 
#Autism #Transition #ASD #SEND https://t.co/z6KfzSHysV</t>
  </si>
  <si>
    <t>@SENexchange He also finds busy transitions like everyone putting on boots and wet weather gear unsettling so again his nursery allow him to break away to the quiet reading corner the join if after the rush #SENexchange</t>
  </si>
  <si>
    <t>@SENexchange They are so amazing! We’re really lucky ☺️ #SENexchange</t>
  </si>
  <si>
    <t>@SENexchange Total superstars _xD83E__xDD70_ #SENexchange</t>
  </si>
  <si>
    <t>@SENexchange Now &amp;amp; next visual timetables really work for us #SENexchange</t>
  </si>
  <si>
    <t>@SENexchange We’ve also done a visual story for the journey to &amp;amp; from nursery #SENexchange</t>
  </si>
  <si>
    <t>@ReachoutASC Great shout, Will defo be offering this to our new school when we move ☺️ #SENexchange</t>
  </si>
  <si>
    <t>@ReachoutASC @SENexchange Thanks again _xD83D__xDE00_ #SENexchange</t>
  </si>
  <si>
    <t>@SensoryWand @ReachoutASC Hi, yes it is, alongside adding your own information #SENexchange</t>
  </si>
  <si>
    <t>Thank you @SensoryWand for that very supportive RT of tonight’s discussion topic #SENexchange</t>
  </si>
  <si>
    <t>@SensoryWand They know what they’re doing at that nursery don’t they #SENexchange</t>
  </si>
  <si>
    <t>@SENexchange A6:Along with verbal prep we have built up a ‘work station’. This is a tray of tasks that the child is comfortable/familiar/confident with.
It’s an option during periods that may be chaotic/out of routine/when anxiety is elevated.
It’s affect is calming/grounding.
#SENExchange</t>
  </si>
  <si>
    <t>Thank you @sharon_l_smith @SENDResourcesUK for sharing our next discussion topic #SENexchange</t>
  </si>
  <si>
    <t>We will be posting our new discussion topic for this week later today. Join us on Wednesday March 13th 8-8 30pm and help share the knowledge #SENexchange</t>
  </si>
  <si>
    <t>@SENexchange There are so many transitions aren't there that we take for granted - think how many transitions there are just in one lesson (activities / movement around the room / coming in / going to break....) #SENexchange</t>
  </si>
  <si>
    <t>@SENexchange we have a bell that plays a jingle to mark different transitions in the school day.....builds on what students were used to in primary school #SENexchange</t>
  </si>
  <si>
    <t>@SENexchange many thanks @ReachoutASC for co hosting an interesting discussion....lots of interesting things to take away #SENexchange</t>
  </si>
  <si>
    <t>@SMSAteaching @SENexchange That is so true.  I practice this on my training courses and people feel so awkward! #SENexchange</t>
  </si>
  <si>
    <t>Thank you both @MANDYCLARK58 And @SMSAteaching for RT #SENexchange</t>
  </si>
  <si>
    <t>We appreciate your supportive RT @SMSAteaching #SENexchange</t>
  </si>
  <si>
    <t>Thanks @SpecialDirect for your supportive RT of this week’s discussion topic #SENexchange</t>
  </si>
  <si>
    <t>Thank you @SpecialDirect for spreading the word about our next discussion #SENexchange</t>
  </si>
  <si>
    <t>Welcome @ReachoutASC 
Let’s make a start with Q1. What transitions and changes make you feel stressed? #SENexchange</t>
  </si>
  <si>
    <t>@SENexchange @ReachoutASC When I can't be sure of the acoustics or haven't heard the voices before. Takes a while for ears to warm up #SENexchange</t>
  </si>
  <si>
    <t>Who's joined us tonight btw?  #SENexchange</t>
  </si>
  <si>
    <t>@elly_chapple @SENexchange Yes thats what we started with - because we all do get transitional stress #SENexchange</t>
  </si>
  <si>
    <t>We appreciate the topic RT @elly_chapple #SENexchange</t>
  </si>
  <si>
    <t>@ballerina503 @spenyakko Thank you for sharing #SENexchange</t>
  </si>
  <si>
    <t>@KirstenDavies8 We appreciate your supportive RT . Thank you #SENexchange</t>
  </si>
  <si>
    <t>Join us for this one on Wednesday evening with @ReachoutASC #SENexchange https://t.co/ZVKlJDoG2o</t>
  </si>
  <si>
    <t>Here at #SENexchange we’re very excited to welcome back the wonderful @ReachoutASC to co-host tonight’s topic with us. 
Join us in an hour at 8- 8 30pm to discus. ‘Daily Transitions for autistic pupils’. 
See you then _xD83D__xDE00_</t>
  </si>
  <si>
    <t>Q1. Being late really stresses me out. I can’t do to be late #SENexchange</t>
  </si>
  <si>
    <t>I’m trying to join in where I can #SENexchange</t>
  </si>
  <si>
    <t>@MANDYCLARK58 @cherrylkd We will be discussing this important topic on Wednesday night , 8 - 8.30 pm so if you’re able to join us and contribute then it would be great :-) #SENexchange</t>
  </si>
  <si>
    <t>Can't wait for an #SENExchange hosted by @ReachoutASC https://t.co/96Ap8FW9C0</t>
  </si>
  <si>
    <t>@SENexchange @ReachoutASC I get a bit stressed transitioning into busy places, pubs, parties etc #SENexchange</t>
  </si>
  <si>
    <t>@SENexchange A3 transitions between outdoor to indoor lights, quiet to noisy environments, micro transitions between tasks or people. #SENexchange</t>
  </si>
  <si>
    <t>@SENexchange This is a question of awareness of the child’s needs above our own. For example understanding that leaving a child to answer the phone or question may leave them having to process the task again. Potentially 3 transitions #SENexchange</t>
  </si>
  <si>
    <t>@ReachoutASC I wrote a pamphlet for our staff attempting to rank the scale of transitions from the micro (turning attention to someone else) to the macro (leaving school) #SENexchange</t>
  </si>
  <si>
    <t>@SENexchange A4 Processing time highly variable, may look different for every child as well. Some will sit and look out the window, some repeat task verbally etc #SENexchange</t>
  </si>
  <si>
    <t>@jw_teach @ReachoutASC Thanks Joe. We’re looking forward to it too. Thanks for sharing the topic .#SENexchange</t>
  </si>
  <si>
    <t>Thanks @jw_teach for your supportive RT of tonight’s discussion #SENexchange</t>
  </si>
  <si>
    <t>Thanks @jw_teach for the supportive RT #SENexchange</t>
  </si>
  <si>
    <t>Thanks @Callum_SEND for helping to spread the word about this week’s discussion topic #SENexchange</t>
  </si>
  <si>
    <t>We’ll be starting soon. Please keep our chat free from blog posts and advertisements. 
Please remember we need the hashtag  #SENexchange so your tweets are visible to all. https://t.co/2LKne8Xjuw</t>
  </si>
  <si>
    <t>@SENexchange @ReachoutASC Any journey that involves me being late is horrific.. my mind can't regulate until I'm there and know nothing negative has come of it.. also any transition in the rain!! #SENexchange</t>
  </si>
  <si>
    <t>@SENexchange You could realistically break it down to every movement a child makes. In that respect, we probably don't consider the impact of most transitions #SENexchange</t>
  </si>
  <si>
    <t>@SENexchange Sensory signage (developed by pupils) were very effective in one setting I used to work in (for all pupils) #SENexchange</t>
  </si>
  <si>
    <t>@SENexchange Not appropriate for all but I love this idea for some.. #SENexchange https://t.co/oPmWkWJzR9</t>
  </si>
  <si>
    <t>@SENexchange Give children opportunity to have some choice over their options #SENexchange</t>
  </si>
  <si>
    <t>@SENexchange My personal favourites are road signs, Sat Navs, Virgin TV guide and Google calendar _xD83D__xDE09_ #SENexchange</t>
  </si>
  <si>
    <t>@SENexchange Positive, repeated and progressional experiences are important in developing neural pathways in the brain #SENexchange</t>
  </si>
  <si>
    <t>Great to have you back Lynn @ReachoutASC #SENexchange</t>
  </si>
  <si>
    <t>Thank you @Kate_Brads @Callum_SEND for sharing our next discussion topic #SENexchange</t>
  </si>
  <si>
    <t>Thank you @MrsReynolds3816 for sharing our new discussion topic for this Wednesday evening #SENexchange</t>
  </si>
  <si>
    <t>@MrsReynolds3816 Thank you for the RT #SENexchange</t>
  </si>
  <si>
    <t>Thank you @LinrowEducation for sharing our next discussion topic #SENexchange</t>
  </si>
  <si>
    <t>Many thanks to both @AutismPeterboro and @shelbyamercer for helping to spread the word about our new discussion topic for this week #SENexchange</t>
  </si>
  <si>
    <t>@AutismPeterboro Thank you for the supportive RT #SENexchange</t>
  </si>
  <si>
    <t>Thank you @devschsenco for sharing our new discussion topic for this week #SENexchange</t>
  </si>
  <si>
    <t>Thank you @inclusivetweet @devschsenco for spreading the word about our next discussion on Weds eve #SENexchange</t>
  </si>
  <si>
    <t>@inclusivetweet What are Hero cards? #SENexchange #intrigued</t>
  </si>
  <si>
    <t>@inclusivetweet Ahhh - like it!  I can see these being quite fun and helpful for some children. #SENexchange</t>
  </si>
  <si>
    <t>@SENexchange A6 Planned challenge through exposing to small changes under our control so if they look to be causing distress we can put back and replan #SENexchange</t>
  </si>
  <si>
    <t>@ReachoutASC Similar to a social story but very short. 1 rule or note on each with image of motivating person or character so for transition you could have “Batman walks to the sensory room”  #SENexchange https://t.co/eZzBMqupE2</t>
  </si>
  <si>
    <t>@ReachoutASC Yes style and images and working all definitely needs to be adapted to each child and some it isn’t effective for. #SENexchange</t>
  </si>
  <si>
    <t>Thank you @CrimminsKM @PIPSTOCKPORT for sharing our next discussion topic #SENexchange</t>
  </si>
  <si>
    <t>Oh wow I am just a little excited. @ReachoutASC secondary support book is current reading in our house. ‘Daily Transitions for Autistic Pupils’. Tonight at 8. #SENexchange https://t.co/h14jlqbf3a</t>
  </si>
  <si>
    <t>@SENexchange If that's what a child needs to be able to learn... we have to find a way! #SENexchange</t>
  </si>
  <si>
    <t>Thanks @CrimminsKM for sharing our new discussion topic for this evening #SENexchange</t>
  </si>
  <si>
    <t>@SENexchange Moving between spaces, excess noise &amp;amp; teachers barking mindless demands on an overloaded brain fighting for survival. #sen #SENexchange</t>
  </si>
  <si>
    <t>@SENexchange Visual plans &amp;amp; a running commentary, the #teacher or #TA needs to be the voice in a child’s head telling them what is happening, why it’s happening &amp;amp; how it makes you feel. #senexchange</t>
  </si>
  <si>
    <t>@SENexchange We take so much for granted whilst every sight sound smell will cause a #sen child anxiety We must put ourselves in the child’s shoes. Cover it eyes &amp;amp; listen through deafening white noise. #empathy #SENexchange</t>
  </si>
  <si>
    <t>@SENexchange Any over which we have little or no control. School staff must be truly empathic to the #send world of transition. Equate their reality to that of a child. #SENexchange  #SendCrisis</t>
  </si>
  <si>
    <t>@SENexchange Flash cards the obvious but also key objects the child associated with the new place or activity. #SENexchange</t>
  </si>
  <si>
    <t>Thank you @MANDYCLARK58 for your supportive RT of this evening’s topic #SENexchange</t>
  </si>
  <si>
    <t>We appreciate the supportive RT @MrATM81 @MANDYCLARK58 #SENexchange</t>
  </si>
  <si>
    <t>Thanks @MrATM81 for your help with spreading the word of our new topic for this week #SENexchange</t>
  </si>
  <si>
    <t>@specialsenco @send_gateway Thank you for the mention ☺️#SENexchange</t>
  </si>
  <si>
    <t>@ReachoutASC @SENexchange I think it is so important Lynn, thank you #SENexchange</t>
  </si>
  <si>
    <t>We’ll be starting our discussion with @ReachoutASC in less than 10 minutes. Grab a brew and join us at 8-8 30pm #SENexchange https://t.co/7ZL5zNYTuV</t>
  </si>
  <si>
    <t>@SENexchange Going somewhere cold when I’m cosy and warm,  going out in the evening after tea,  a train being cancelled or delayed,  someone using my favourite cup, #SENexchange #transition</t>
  </si>
  <si>
    <t>It's good to recognise our own stress so we can recognise our pupil's stress #SENexchange https://t.co/Vz6V0HnnwK</t>
  </si>
  <si>
    <t>Yes, I think that worries many of us #SENexchange https://t.co/lEk6KNkvTH</t>
  </si>
  <si>
    <t>A2. We do so much without thinking. We've timetable and think that will make it happen.  We don’t realise how changes get in the way of a transition.  Imagine you were going to sit somewhere and someone else sat in your seat, and you had 2 seconds to make a decision #SENexchange https://t.co/NdtQHFZ9UE</t>
  </si>
  <si>
    <t>So true Mary, which is why we started looking at our own transitional stress. #SENexchange https://t.co/vDVHsGIzxy</t>
  </si>
  <si>
    <t>That is such an important point!  I often sit and list the transitions in a day - the list is huge before the child has left the house! #SENexchange https://t.co/0kJTndVOF4</t>
  </si>
  <si>
    <t>@SENexchange Seen it cause an autistic child to have a meltdown, they were so distressed. #SENexchange :-(</t>
  </si>
  <si>
    <t>This is a brilliant exercise and so helpful for us to appreciate. #SENexchange https://t.co/89HncJgfFk</t>
  </si>
  <si>
    <t>We forget the before school bit sometimes! #SENexchange thanks Mary. https://t.co/ZYzZfubcWs</t>
  </si>
  <si>
    <t>Seems a lot to mange even before school - and this would be the same for a secondary mainstream student... #SENexchange https://t.co/jUOe4sPuTu</t>
  </si>
  <si>
    <t>A4. I know some children who take far longer to process than you could imagine.  For some things, such as a simple instruction, up to 5 minutes, for more complex things a day, week, month later.  #SENexchange https://t.co/yz9fQliJkF</t>
  </si>
  <si>
    <t>A4. One autistic pupil came into school and told his teacher the answers from the day before.  When we allowed him freedom to do that, all aspects of how he managed school became clearer. We slowed things down, gave him time to work things out. 
#SENexchange https://t.co/yz9fQliJkF</t>
  </si>
  <si>
    <t>true! #SENexchange https://t.co/vweE4uOC9Z</t>
  </si>
  <si>
    <t>If you don’t allow for autistic children to process in their own time they cannot learn to work things out for themselves.  They can become prompt dependent as they wait for an adult to do it for them. 
This is one of the most important ways of managing transitions. #SENexchange</t>
  </si>
  <si>
    <t>Agree here. Children are better at this #SENexchange https://t.co/puyuiwle9B</t>
  </si>
  <si>
    <t>I arrived at a secondary school once to see my Y9 pupil hiding under the stairs, waiting for the crowds to leave.  He was always late – because he can’t manage the corridors. #SENexchange</t>
  </si>
  <si>
    <t>So, so important! #SENexchange https://t.co/uAlAvdtgAK</t>
  </si>
  <si>
    <t>Q6. Let them know, even if it is sprung on you, jot some notes down or adjust their visuals to show the change. Use favourite objects, options to stay somewhere familiar. Allow them to keep things the same if possible.  Don’t expect them to join in, allow to observe.#SENexchange https://t.co/a6QFHAqACh</t>
  </si>
  <si>
    <t>If supply teacher, make sure there is a one page pupil profile for them to read and a social story for the child. 
Social story about change, how to manage it, who to go to if they need help etc. 
 #SENexchange</t>
  </si>
  <si>
    <t>This is something we  need to take into account.  This might need a social story to explain.  How did you manage it? #SENexchange https://t.co/C3vXMSQ2Dc</t>
  </si>
  <si>
    <t>Lovely idea.  #SENexchange https://t.co/BlXvnk11lJ</t>
  </si>
  <si>
    <t>A8. Use coaching and a schedule to help them learn the steps of how to manage.
Make it successful, so start in small steps and work up to main goal – so important.
 #SENexchange</t>
  </si>
  <si>
    <t>@SENexchange Always be aware of the sensory demands. #SENexchange</t>
  </si>
  <si>
    <t>Gosh!  And thanks @SENexchange for hosting and keeping it going...I forgot how fast these things go! #SENexchange https://t.co/am0YByggRp</t>
  </si>
  <si>
    <t>Good idea #SENexchange https://t.co/YQYnVAgf99</t>
  </si>
  <si>
    <t>Good advice! #SENexchange https://t.co/rGiYeHGBD1</t>
  </si>
  <si>
    <t>Really can make all the difference. #SENexchange https://t.co/NUvzT1P8zS</t>
  </si>
  <si>
    <t>Love these ideas.  I like the book of teachers idea. #SENexchange https://t.co/mktrDXwoOn</t>
  </si>
  <si>
    <t>@ReachoutASC It’s our absolute pleasure to have you back Lynn #SENexchange</t>
  </si>
  <si>
    <t>Thank you @ReachoutASC for sharing the discussion topic #SENexchange Thanks also for co-hosting _xD83D__xDC4D_</t>
  </si>
  <si>
    <t>@ReachoutASC That situation would really worry me. I wouldn’t be happy #SENexchange</t>
  </si>
  <si>
    <t>@ReachoutASC Interesting strategy Lynn #SENexchange</t>
  </si>
  <si>
    <t>Time’s up folks. Thank you for sharing your thoughts with us and also many thanks to the lovely @ReachoutASC for co-hosting tonight and sharing her wisdom. 
We’ll be back next week with another topical discussion #SENexchange https://t.co/0wTVDqQJTW</t>
  </si>
  <si>
    <t>@ReachoutASC It flew by! Well done Lynn. Thank you #SENexchange</t>
  </si>
  <si>
    <t>Thank you. Yes, it’s grand to have @ReachoutASC back. We’ve all missed her #SENexchange https://t.co/8MbOkH7aFo</t>
  </si>
  <si>
    <t>Thanks @ReachoutASC for sharing our discussion topic for Wednesday evening #SENexchange</t>
  </si>
  <si>
    <t>@SENexchange I most definitely will be #SENexchange</t>
  </si>
  <si>
    <t>Thanks @KerryWidowson7 for sharing our new discussion topic for this week #SENexchange</t>
  </si>
  <si>
    <t>So what changes make us as adults feel stressed #SENexchange</t>
  </si>
  <si>
    <t>Goodness yes, I’d agree with all of those #SENexchange https://t.co/jhag54Mroo</t>
  </si>
  <si>
    <t>Completely agree more with you Mary #SENexchange Slow down and consider what we’re doing. https://t.co/nEO6UGQVT8</t>
  </si>
  <si>
    <t>Oh yes! The change in lights can cause real problems. #SENexchange https://t.co/guUYtlyla1</t>
  </si>
  <si>
    <t>Good answer. It’s so easy to forget how much we take for granted #SENexchange https://t.co/OnRxIKq50O</t>
  </si>
  <si>
    <t>That’s a sign of a good nursery #SENexchange https://t.co/0TMWmgc7hV</t>
  </si>
  <si>
    <t>Q8. What can we do to develop independence when making daily transitions over time? #SENexchange</t>
  </si>
  <si>
    <t>Q9. Any other comments or ideas? #SENexchange</t>
  </si>
  <si>
    <t>Interesting idea. #SENexchange https://t.co/olkaf1X4DR</t>
  </si>
  <si>
    <t>@KerryWidowson7 We hope you are around on Wednesday to join in? #SENexchange</t>
  </si>
  <si>
    <t>@KerryWidowson7 Fab! #SENexchange</t>
  </si>
  <si>
    <t>https://www.eventbrite.com/e/virtual-send-conference-tickets-54347358412?aff=Twitter</t>
  </si>
  <si>
    <t>https://twitter.com/senexchange/status/1104773476907450370</t>
  </si>
  <si>
    <t>https://twitter.com/SENexchange/status/1105927644191825921</t>
  </si>
  <si>
    <t>https://www.wellatschool.org/</t>
  </si>
  <si>
    <t>https://www.releasingpotential.com/institute/conference-2019/</t>
  </si>
  <si>
    <t>https://www.myassignmenthelp.net/blog/tips-for-using-document-proofreading-and-editing-services-online/?platform=hootsuite</t>
  </si>
  <si>
    <t>https://www.acamh.org/blog/inclusive-nature-bereavement/</t>
  </si>
  <si>
    <t>https://www.eventbrite.co.uk/o/the-sensory-projects-9788075245</t>
  </si>
  <si>
    <t>https://www.teachwire.net/news/against-the-clock</t>
  </si>
  <si>
    <t>https://twitter.com/senexchange/status/1105906775050600448</t>
  </si>
  <si>
    <t>http://backpocketteacher.co.uk/support</t>
  </si>
  <si>
    <t>https://twitter.com/senexchange/status/1105921522621956097</t>
  </si>
  <si>
    <t>https://twitter.com/SENexchange/status/1105924170809004035</t>
  </si>
  <si>
    <t>https://twitter.com/SENexchange/status/1105927071879102465</t>
  </si>
  <si>
    <t>https://twitter.com/senexchange/status/1105924170809004035</t>
  </si>
  <si>
    <t>https://twitter.com/senexchange/status/1105925140574060545</t>
  </si>
  <si>
    <t>https://twitter.com/senexchange/status/1105928549096214528</t>
  </si>
  <si>
    <t>https://twitter.com/senexchange/status/1105923112284155904</t>
  </si>
  <si>
    <t>https://twitter.com/SENexchange/status/1104773476907450370</t>
  </si>
  <si>
    <t>https://twitter.com/SLCA_Baumber/status/1083494198060482562?s=19</t>
  </si>
  <si>
    <t>https://twitter.com/senexchange/status/1105927644191825921</t>
  </si>
  <si>
    <t>https://twitter.com/EPInsight/status/1105922735937593344</t>
  </si>
  <si>
    <t>https://twitter.com/teachpmld/status/1105922598796439553</t>
  </si>
  <si>
    <t>https://twitter.com/SENexchange/status/1105923112284155904</t>
  </si>
  <si>
    <t>https://twitter.com/Mishwood1/status/1105923780570988544</t>
  </si>
  <si>
    <t>https://twitter.com/BackPocketTeach/status/1105924118996754434</t>
  </si>
  <si>
    <t>https://twitter.com/AllthingsSend/status/1105924175468859393</t>
  </si>
  <si>
    <t>https://twitter.com/Mishwood1/status/1105924882544627712</t>
  </si>
  <si>
    <t>https://twitter.com/teachPMLD/status/1105925124836986885</t>
  </si>
  <si>
    <t>https://twitter.com/SENexchange/status/1105925140574060545</t>
  </si>
  <si>
    <t>https://twitter.com/Claire_Ryan12/status/1105926033532956673</t>
  </si>
  <si>
    <t>https://twitter.com/smsateaching/status/1105925816276475904</t>
  </si>
  <si>
    <t>https://twitter.com/SENexchange/status/1105926357081604097</t>
  </si>
  <si>
    <t>https://twitter.com/Accidentaleader/status/1105926930774188032</t>
  </si>
  <si>
    <t>https://twitter.com/AllthingsSend/status/1105927847649177605</t>
  </si>
  <si>
    <t>https://twitter.com/Accidentaleader/status/1105927930062868480</t>
  </si>
  <si>
    <t>https://twitter.com/SENexchange/status/1105929648406441985</t>
  </si>
  <si>
    <t>https://twitter.com/misstarbuck/status/1105929907153047552</t>
  </si>
  <si>
    <t>https://twitter.com/AdeleDevine/status/1105930237320351744</t>
  </si>
  <si>
    <t>https://twitter.com/mandyjwilding/status/1105930328353501187</t>
  </si>
  <si>
    <t>https://twitter.com/AllthingsSend/status/1105930545689776134</t>
  </si>
  <si>
    <t>https://twitter.com/epinsight/status/1105930996363468804</t>
  </si>
  <si>
    <t>https://twitter.com/reachoutasc/status/1105921904827908096</t>
  </si>
  <si>
    <t>https://twitter.com/jw_teach/status/1105925045921161216</t>
  </si>
  <si>
    <t>https://twitter.com/teachpmld/status/1105925124836986885</t>
  </si>
  <si>
    <t>https://twitter.com/sensorywand/status/1105925561904451586</t>
  </si>
  <si>
    <t>https://twitter.com/callum_send/status/1106288599757144064</t>
  </si>
  <si>
    <t>eventbrite.com</t>
  </si>
  <si>
    <t>twitter.com</t>
  </si>
  <si>
    <t>wellatschool.org</t>
  </si>
  <si>
    <t>releasingpotential.com</t>
  </si>
  <si>
    <t>myassignmenthelp.net</t>
  </si>
  <si>
    <t>acamh.org</t>
  </si>
  <si>
    <t>co.uk</t>
  </si>
  <si>
    <t>teachwire.net</t>
  </si>
  <si>
    <t>teachers send classroom senexchange</t>
  </si>
  <si>
    <t>asd</t>
  </si>
  <si>
    <t>wellbeing teachers senexchange</t>
  </si>
  <si>
    <t>senexchange rpconf19</t>
  </si>
  <si>
    <t>parents sen compassionate send senexchange</t>
  </si>
  <si>
    <t>inclusive bereavement children senexchange education</t>
  </si>
  <si>
    <t>sencology senexchange sltchat primaryrocks sencochat</t>
  </si>
  <si>
    <t>senexchange flipthenarrative</t>
  </si>
  <si>
    <t>behaviourchat senexchange sltchat</t>
  </si>
  <si>
    <t>sencology senexchange sltchat primaryrocks sencochat senco</t>
  </si>
  <si>
    <t>wellbeing mentalhealth senexchange sencology sencochat parityofesteem pmld</t>
  </si>
  <si>
    <t>mrbeezy nogrindnoglory morningmotivation ukedchat sltchat bameed teamenglish teacher5aday senexchange newtosltchat</t>
  </si>
  <si>
    <t>send senexchange edutwitter</t>
  </si>
  <si>
    <t>send inclusion senexchange</t>
  </si>
  <si>
    <t>autistic senexchange</t>
  </si>
  <si>
    <t>autistic</t>
  </si>
  <si>
    <t>asd senexchange</t>
  </si>
  <si>
    <t>adhd senexchange</t>
  </si>
  <si>
    <t>senexchange autistic autism transition asd send</t>
  </si>
  <si>
    <t>senexchange intrigued</t>
  </si>
  <si>
    <t>sen senexchange</t>
  </si>
  <si>
    <t>teacher ta senexchange</t>
  </si>
  <si>
    <t>sen empathy senexchange</t>
  </si>
  <si>
    <t>send senexchange sendcrisis</t>
  </si>
  <si>
    <t>sen</t>
  </si>
  <si>
    <t>send</t>
  </si>
  <si>
    <t>senexchange transition</t>
  </si>
  <si>
    <t>https://pbs.twimg.com/ext_tw_video_thumb/1105918971495268354/pu/img/kZIZgKXvFs1rPs_Q.jpg</t>
  </si>
  <si>
    <t>https://pbs.twimg.com/media/D1d-J1wWkAIPIDA.jpg</t>
  </si>
  <si>
    <t>https://pbs.twimg.com/media/D14Zy4sWwAEiIYN.jpg</t>
  </si>
  <si>
    <t>https://pbs.twimg.com/media/D1xquz3WwAA3JIB.jpg</t>
  </si>
  <si>
    <t>https://pbs.twimg.com/media/D13KEoOWwAA4k9F.jpg</t>
  </si>
  <si>
    <t>https://pbs.twimg.com/media/D13TdY9XgAAyVai.jpg</t>
  </si>
  <si>
    <t>https://pbs.twimg.com/ext_tw_video_thumb/1107525903297466368/pu/img/dYzF0EsF44L0QrHz.jpg</t>
  </si>
  <si>
    <t>https://pbs.twimg.com/media/D1e4HBDX4AAxJgH.jpg</t>
  </si>
  <si>
    <t>https://pbs.twimg.com/media/D13uGTqXcAIx7Bu.jpg</t>
  </si>
  <si>
    <t>https://pbs.twimg.com/media/D1kOK82X0AATYFX.jpg</t>
  </si>
  <si>
    <t>https://pbs.twimg.com/tweet_video_thumb/D1kEGwzWsAAPZc1.jpg</t>
  </si>
  <si>
    <t>https://pbs.twimg.com/tweet_video_thumb/D1kNJbRWkAAMwH7.jpg</t>
  </si>
  <si>
    <t>https://pbs.twimg.com/tweet_video_thumb/D1kE3RxXgAAkr2R.jpg</t>
  </si>
  <si>
    <t>http://pbs.twimg.com/profile_images/1034562218053066753/ovxTSCqs_normal.jpg</t>
  </si>
  <si>
    <t>http://pbs.twimg.com/profile_images/882365634436149248/bQ33kPal_normal.jpg</t>
  </si>
  <si>
    <t>http://pbs.twimg.com/profile_images/1005353445866594304/OL7M7JNu_normal.jpg</t>
  </si>
  <si>
    <t>http://pbs.twimg.com/profile_images/1051379582962728960/IKcllz-R_normal.jpg</t>
  </si>
  <si>
    <t>http://pbs.twimg.com/profile_images/921792196499697664/S-U9SQi6_normal.jpg</t>
  </si>
  <si>
    <t>http://pbs.twimg.com/profile_images/932623931927859201/zwrH1jTw_normal.jpg</t>
  </si>
  <si>
    <t>http://pbs.twimg.com/profile_images/866567264409194496/P0EElKKT_normal.jpg</t>
  </si>
  <si>
    <t>http://pbs.twimg.com/profile_images/914237659828154368/6_JOO67l_normal.jpg</t>
  </si>
  <si>
    <t>http://pbs.twimg.com/profile_images/1020430414891175936/Q_izI796_normal.jpg</t>
  </si>
  <si>
    <t>http://pbs.twimg.com/profile_images/879382886717239296/8xhLlIYe_normal.jpg</t>
  </si>
  <si>
    <t>http://pbs.twimg.com/profile_images/943945960534827008/WnZ5lCbW_normal.jpg</t>
  </si>
  <si>
    <t>http://pbs.twimg.com/profile_images/1106099205997805573/-7GKxtFV_normal.jpg</t>
  </si>
  <si>
    <t>http://pbs.twimg.com/profile_images/902173848400936960/OUp_Ko_X_normal.jpg</t>
  </si>
  <si>
    <t>http://pbs.twimg.com/profile_images/863071292198703104/JCApZF_p_normal.jpg</t>
  </si>
  <si>
    <t>http://pbs.twimg.com/profile_images/1062004962165710848/mlXVTyQS_normal.jpg</t>
  </si>
  <si>
    <t>http://pbs.twimg.com/profile_images/540899459841130498/sqdxD8Zc_normal.jpeg</t>
  </si>
  <si>
    <t>http://pbs.twimg.com/profile_images/722716760227627008/z3Ne0xrd_normal.jpg</t>
  </si>
  <si>
    <t>http://abs.twimg.com/sticky/default_profile_images/default_profile_normal.png</t>
  </si>
  <si>
    <t>http://pbs.twimg.com/profile_images/710132646580510721/VLRTEYXg_normal.jpg</t>
  </si>
  <si>
    <t>http://pbs.twimg.com/profile_images/1107196369708699648/mF87W6M8_normal.jpg</t>
  </si>
  <si>
    <t>http://pbs.twimg.com/profile_images/1098843636928794624/yO2H8LNm_normal.jpg</t>
  </si>
  <si>
    <t>http://pbs.twimg.com/profile_images/1057202967353401344/h0gEEGm1_normal.jpg</t>
  </si>
  <si>
    <t>http://pbs.twimg.com/profile_images/1105046499480821760/LHMH-mJi_normal.jpg</t>
  </si>
  <si>
    <t>http://pbs.twimg.com/profile_images/724285970816864256/nYWxh1Ea_normal.jpg</t>
  </si>
  <si>
    <t>http://pbs.twimg.com/profile_images/480544465610735616/Y_viD_Ii_normal.jpeg</t>
  </si>
  <si>
    <t>http://pbs.twimg.com/profile_images/878634464418689024/e4DmTXCR_normal.jpg</t>
  </si>
  <si>
    <t>http://pbs.twimg.com/profile_images/878515282406453248/QWHUzBw4_normal.jpg</t>
  </si>
  <si>
    <t>http://pbs.twimg.com/profile_images/1107037464261263360/cJjXzRm8_normal.png</t>
  </si>
  <si>
    <t>http://pbs.twimg.com/profile_images/1024363036558192640/_gC3sduW_normal.jpg</t>
  </si>
  <si>
    <t>http://pbs.twimg.com/profile_images/1100792228031664128/MJV2a2Nq_normal.jpg</t>
  </si>
  <si>
    <t>http://pbs.twimg.com/profile_images/962087516395458560/udOeypnq_normal.jpg</t>
  </si>
  <si>
    <t>http://pbs.twimg.com/profile_images/1099672139232350211/zOpCI-vi_normal.jpg</t>
  </si>
  <si>
    <t>http://pbs.twimg.com/profile_images/1018745795649007619/VOKfIpwf_normal.jpg</t>
  </si>
  <si>
    <t>http://pbs.twimg.com/profile_images/1041702900815278080/VRo3XTP-_normal.jpg</t>
  </si>
  <si>
    <t>http://pbs.twimg.com/profile_images/1096593775818878976/TFC2g42g_normal.jpg</t>
  </si>
  <si>
    <t>http://pbs.twimg.com/profile_images/1061739901010542592/aKI6zESA_normal.jpg</t>
  </si>
  <si>
    <t>http://pbs.twimg.com/profile_images/628861919236112384/lru5TJMj_normal.jpg</t>
  </si>
  <si>
    <t>http://pbs.twimg.com/profile_images/973501772277927936/Jj5lxcjl_normal.jpg</t>
  </si>
  <si>
    <t>http://pbs.twimg.com/profile_images/1020311162469208071/tmtJiRpT_normal.jpg</t>
  </si>
  <si>
    <t>http://pbs.twimg.com/profile_images/457403390436605953/-U1YhJ4h_normal.jpeg</t>
  </si>
  <si>
    <t>http://pbs.twimg.com/profile_images/571253000754360320/cX5k8JHf_normal.jpeg</t>
  </si>
  <si>
    <t>http://pbs.twimg.com/profile_images/834716708107583488/m5C4zAyW_normal.jpg</t>
  </si>
  <si>
    <t>http://pbs.twimg.com/profile_images/959121006450429952/CGSGqvrV_normal.jpg</t>
  </si>
  <si>
    <t>http://pbs.twimg.com/profile_images/949737631604203521/zfTmIU9l_normal.jpg</t>
  </si>
  <si>
    <t>http://pbs.twimg.com/profile_images/614421882000023553/6C37P511_normal.jpg</t>
  </si>
  <si>
    <t>http://pbs.twimg.com/profile_images/1052558150451249152/CL3Cv0-V_normal.jpg</t>
  </si>
  <si>
    <t>http://pbs.twimg.com/profile_images/1034586406558031872/2jY99rAG_normal.jpg</t>
  </si>
  <si>
    <t>http://pbs.twimg.com/profile_images/972063985515319297/456t6mHd_normal.jpg</t>
  </si>
  <si>
    <t>http://pbs.twimg.com/profile_images/879866836724088832/T-YERAKm_normal.jpg</t>
  </si>
  <si>
    <t>http://pbs.twimg.com/profile_images/422482236647022592/c6xCTnoT_normal.png</t>
  </si>
  <si>
    <t>http://pbs.twimg.com/profile_images/796414675365658624/sEvDOOdr_normal.jpg</t>
  </si>
  <si>
    <t>http://pbs.twimg.com/profile_images/1087450571781689346/lkUoGmXT_normal.jpg</t>
  </si>
  <si>
    <t>http://pbs.twimg.com/profile_images/1107230944983949317/z1TKbofO_normal.jpg</t>
  </si>
  <si>
    <t>http://pbs.twimg.com/profile_images/742599967823532032/G_2gPI4t_normal.jpg</t>
  </si>
  <si>
    <t>http://pbs.twimg.com/profile_images/1008096328147243011/Rya15OOR_normal.jpg</t>
  </si>
  <si>
    <t>http://pbs.twimg.com/profile_images/717305317332221952/1-mjs0CX_normal.jpg</t>
  </si>
  <si>
    <t>http://pbs.twimg.com/profile_images/783242849374597121/4DQGiX5p_normal.jpg</t>
  </si>
  <si>
    <t>http://pbs.twimg.com/profile_images/1102559450249027585/Xkbcu3SJ_normal.png</t>
  </si>
  <si>
    <t>http://pbs.twimg.com/profile_images/1014141159562731520/zqTAp16b_normal.jpg</t>
  </si>
  <si>
    <t>http://pbs.twimg.com/profile_images/924240928939892737/4TcKDjZ7_normal.jpg</t>
  </si>
  <si>
    <t>http://pbs.twimg.com/profile_images/3358009404/bee17e637b1182949731dbf450d4dfbd_normal.jpeg</t>
  </si>
  <si>
    <t>http://pbs.twimg.com/profile_images/1060338321912709120/KeT4D2hc_normal.jpg</t>
  </si>
  <si>
    <t>http://pbs.twimg.com/profile_images/1018535448740794368/QoIVn2EA_normal.jpg</t>
  </si>
  <si>
    <t>http://pbs.twimg.com/profile_images/1024712537093402625/xP6llkTZ_normal.jpg</t>
  </si>
  <si>
    <t>http://pbs.twimg.com/profile_images/1104366545025843200/61XqGkcz_normal.jpg</t>
  </si>
  <si>
    <t>http://pbs.twimg.com/profile_images/964153490896556032/bqI5-VTx_normal.jpg</t>
  </si>
  <si>
    <t>http://pbs.twimg.com/profile_images/993849435187826689/esaw3bDF_normal.jpg</t>
  </si>
  <si>
    <t>http://pbs.twimg.com/profile_images/549686349239156736/mQBIP9Fv_normal.jpeg</t>
  </si>
  <si>
    <t>http://pbs.twimg.com/profile_images/1094511886316507136/PSEN15rc_normal.jpg</t>
  </si>
  <si>
    <t>http://pbs.twimg.com/profile_images/659499904205766656/yEGbeF0T_normal.jpg</t>
  </si>
  <si>
    <t>http://pbs.twimg.com/profile_images/1103782997084569600/EpHDqxNI_normal.png</t>
  </si>
  <si>
    <t>http://pbs.twimg.com/profile_images/907171137427308544/FDkQY2dH_normal.jpg</t>
  </si>
  <si>
    <t>http://pbs.twimg.com/profile_images/1106596077761892352/zN6-rHJq_normal.jpg</t>
  </si>
  <si>
    <t>http://pbs.twimg.com/profile_images/1103031089319288832/9NScSZDJ_normal.jpg</t>
  </si>
  <si>
    <t>http://pbs.twimg.com/profile_images/1045821795150905344/K1xbriuy_normal.jpg</t>
  </si>
  <si>
    <t>http://pbs.twimg.com/profile_images/909465518125518848/hE1sfgjU_normal.jpg</t>
  </si>
  <si>
    <t>http://pbs.twimg.com/profile_images/1043469466242371584/j2rBwXqA_normal.jpg</t>
  </si>
  <si>
    <t>http://pbs.twimg.com/profile_images/877449902749605889/LwnByoM7_normal.jpg</t>
  </si>
  <si>
    <t>http://pbs.twimg.com/profile_images/724346728330211329/_eTPgaLz_normal.jpg</t>
  </si>
  <si>
    <t>http://pbs.twimg.com/profile_images/1103678975124090885/e-8xUAkH_normal.jpg</t>
  </si>
  <si>
    <t>http://pbs.twimg.com/profile_images/1084191302294618113/Sv4OG6np_normal.jpg</t>
  </si>
  <si>
    <t>http://pbs.twimg.com/profile_images/837202528467095553/QYBErUTP_normal.jpg</t>
  </si>
  <si>
    <t>http://pbs.twimg.com/profile_images/672165125336338432/Epv7aDTp_normal.jpg</t>
  </si>
  <si>
    <t>http://pbs.twimg.com/profile_images/508345714943197185/0NR-FMI0_normal.jpeg</t>
  </si>
  <si>
    <t>http://pbs.twimg.com/profile_images/1088123746731343872/3qIUmHXb_normal.jpg</t>
  </si>
  <si>
    <t>http://pbs.twimg.com/profile_images/853539877639655429/bOQdXWx-_normal.jpg</t>
  </si>
  <si>
    <t>http://pbs.twimg.com/profile_images/1062084439042412545/F9vCukRj_normal.jpg</t>
  </si>
  <si>
    <t>http://pbs.twimg.com/profile_images/1850605956/SD_SMALL_WEB_LOGO_normal.png</t>
  </si>
  <si>
    <t>http://pbs.twimg.com/profile_images/849246152277061632/CmoveISU_normal.jpg</t>
  </si>
  <si>
    <t>http://pbs.twimg.com/profile_images/999358565587415040/I5smbrGe_normal.jpg</t>
  </si>
  <si>
    <t>http://pbs.twimg.com/profile_images/762963139159785473/_0jATM5N_normal.jpg</t>
  </si>
  <si>
    <t>http://pbs.twimg.com/profile_images/977449366695882752/6vTbwiuX_normal.jpg</t>
  </si>
  <si>
    <t>http://pbs.twimg.com/profile_images/1009463814935465984/1zRxJerJ_normal.jpg</t>
  </si>
  <si>
    <t>http://pbs.twimg.com/profile_images/1018951063196577793/6y52Ygtv_normal.jpg</t>
  </si>
  <si>
    <t>http://pbs.twimg.com/profile_images/1099692288123588608/9Kx4TUaB_normal.jpg</t>
  </si>
  <si>
    <t>http://pbs.twimg.com/profile_images/968938494465904640/Qh7vEK_z_normal.jpg</t>
  </si>
  <si>
    <t>http://pbs.twimg.com/profile_images/1104614756709588992/ucls5rfp_normal.jpg</t>
  </si>
  <si>
    <t>http://pbs.twimg.com/profile_images/1072931752887402496/K20LCKN0_normal.jpg</t>
  </si>
  <si>
    <t>https://twitter.com/jopike72/status/1104839353430355968</t>
  </si>
  <si>
    <t>https://twitter.com/wraparoundp/status/1105400174405451776</t>
  </si>
  <si>
    <t>https://twitter.com/cfletcherdos/status/1105519458976759813</t>
  </si>
  <si>
    <t>https://twitter.com/mrdavies_sen/status/1105737494061027329</t>
  </si>
  <si>
    <t>https://twitter.com/virtualsendconf/status/1105920225952915457</t>
  </si>
  <si>
    <t>https://twitter.com/grhluna24/status/1105929916099497984</t>
  </si>
  <si>
    <t>https://twitter.com/bjpren/status/1104796069320380416</t>
  </si>
  <si>
    <t>https://twitter.com/bjpren/status/1104796069458731009</t>
  </si>
  <si>
    <t>https://twitter.com/bjpren/status/1105933126252019713</t>
  </si>
  <si>
    <t>https://twitter.com/mm684/status/1105937784576110593</t>
  </si>
  <si>
    <t>https://twitter.com/csawteachme/status/1105938258876342276</t>
  </si>
  <si>
    <t>https://twitter.com/zebraw2015/status/1104818032910757888</t>
  </si>
  <si>
    <t>https://twitter.com/zebraw2015/status/1105937592510500866</t>
  </si>
  <si>
    <t>https://twitter.com/zebraw2015/status/1105937749075476480</t>
  </si>
  <si>
    <t>https://twitter.com/zebraw2015/status/1105938416208920581</t>
  </si>
  <si>
    <t>https://twitter.com/hazzdingo/status/1105933630076002306</t>
  </si>
  <si>
    <t>https://twitter.com/hazzdingo/status/1105938777141325825</t>
  </si>
  <si>
    <t>https://twitter.com/muddle_ms/status/1105939449056235522</t>
  </si>
  <si>
    <t>https://twitter.com/jacob_posregard/status/1105941163398311938</t>
  </si>
  <si>
    <t>https://twitter.com/jacob_posregard/status/1105941238279225344</t>
  </si>
  <si>
    <t>https://twitter.com/jacob_posregard/status/1105941251885592576</t>
  </si>
  <si>
    <t>https://twitter.com/jacob_posregard/status/1105941259804393474</t>
  </si>
  <si>
    <t>https://twitter.com/annamarie_mn/status/1105945466053771265</t>
  </si>
  <si>
    <t>https://twitter.com/annamarie_mn/status/1105945509448073217</t>
  </si>
  <si>
    <t>https://twitter.com/giftpeer_haven/status/1105943161254350848</t>
  </si>
  <si>
    <t>https://twitter.com/giftpeer_haven/status/1105952531342073857</t>
  </si>
  <si>
    <t>https://twitter.com/mariamarinho6/status/1105971706198454272</t>
  </si>
  <si>
    <t>https://twitter.com/roofie68/status/1106005537756532743</t>
  </si>
  <si>
    <t>https://twitter.com/roofie68/status/1106006194018283525</t>
  </si>
  <si>
    <t>https://twitter.com/roofie68/status/1106006330693824512</t>
  </si>
  <si>
    <t>https://twitter.com/roofie68/status/1106006766645579776</t>
  </si>
  <si>
    <t>https://twitter.com/wellatschool/status/1105876725437812738</t>
  </si>
  <si>
    <t>https://twitter.com/sarah_naugh/status/1106067534120448000</t>
  </si>
  <si>
    <t>https://twitter.com/navsh_uk/status/1106097883361751040</t>
  </si>
  <si>
    <t>https://twitter.com/mellow_pascoe/status/1106070870915801088</t>
  </si>
  <si>
    <t>https://twitter.com/mellow_pascoe/status/1106070919930437637</t>
  </si>
  <si>
    <t>https://twitter.com/mellow_pascoe/status/1106104275023904768</t>
  </si>
  <si>
    <t>https://twitter.com/mellow_pascoe/status/1106104321052155905</t>
  </si>
  <si>
    <t>https://twitter.com/mellow_pascoe/status/1106104518163554309</t>
  </si>
  <si>
    <t>https://twitter.com/mellow_pascoe/status/1106104747369615360</t>
  </si>
  <si>
    <t>https://twitter.com/mellow_pascoe/status/1106105036499767297</t>
  </si>
  <si>
    <t>https://twitter.com/mellow_pascoe/status/1106105188782407687</t>
  </si>
  <si>
    <t>https://twitter.com/lisa_tidbury/status/1106145747030999041</t>
  </si>
  <si>
    <t>https://twitter.com/instituteofrp/status/1106145784515444736</t>
  </si>
  <si>
    <t>https://twitter.com/instituteofrp/status/1106146027306921991</t>
  </si>
  <si>
    <t>https://twitter.com/movemary/status/1106163013994889216</t>
  </si>
  <si>
    <t>https://twitter.com/clifton_yorks/status/1106170434532315137</t>
  </si>
  <si>
    <t>https://twitter.com/assignmenthelp/status/1106270074091069440</t>
  </si>
  <si>
    <t>https://twitter.com/rbellefortune/status/1106274804339036160</t>
  </si>
  <si>
    <t>https://twitter.com/samschoolstuff/status/1107273671188590592</t>
  </si>
  <si>
    <t>https://twitter.com/bird1song/status/1107283952350445570</t>
  </si>
  <si>
    <t>https://twitter.com/backpocketteach/status/1105490942591754240</t>
  </si>
  <si>
    <t>https://twitter.com/danversgemma/status/1107348577179914241</t>
  </si>
  <si>
    <t>https://twitter.com/mtafcharity/status/1107352752777248768</t>
  </si>
  <si>
    <t>https://twitter.com/robbo1511/status/1105927997784313856</t>
  </si>
  <si>
    <t>https://twitter.com/robbo1511/status/1105929338946502657</t>
  </si>
  <si>
    <t>https://twitter.com/reachoutasc/status/1105928900163579913</t>
  </si>
  <si>
    <t>https://twitter.com/reachoutasc/status/1105929445574131714</t>
  </si>
  <si>
    <t>https://twitter.com/jo3grace/status/1106877088412389376</t>
  </si>
  <si>
    <t>https://twitter.com/jo3grace/status/1107263272120696832</t>
  </si>
  <si>
    <t>https://twitter.com/jo3grace/status/1107273595829583872</t>
  </si>
  <si>
    <t>https://twitter.com/elly_chapple/status/1107352743956615169</t>
  </si>
  <si>
    <t>https://twitter.com/jw_teach/status/1107346488361918465</t>
  </si>
  <si>
    <t>https://twitter.com/reachoutasc/status/1107349002671058944</t>
  </si>
  <si>
    <t>https://twitter.com/sarahowens0/status/1107357033022541826</t>
  </si>
  <si>
    <t>https://twitter.com/annebarnes18/status/1107367329107771392</t>
  </si>
  <si>
    <t>https://twitter.com/gogunners2003/status/1107371379748413441</t>
  </si>
  <si>
    <t>https://twitter.com/specialedchat/status/1107373309266747392</t>
  </si>
  <si>
    <t>https://twitter.com/bitternedave/status/1107373592357023746</t>
  </si>
  <si>
    <t>https://twitter.com/roibeardofainin/status/1107542619490529280</t>
  </si>
  <si>
    <t>https://twitter.com/mannyawo/status/1107545687040946176</t>
  </si>
  <si>
    <t>https://twitter.com/mazboogz/status/1107546931042103297</t>
  </si>
  <si>
    <t>https://twitter.com/thereal_mrbeezy/status/1107526040392474624</t>
  </si>
  <si>
    <t>https://twitter.com/blackteachersco/status/1107552980440674305</t>
  </si>
  <si>
    <t>https://twitter.com/adeledevine/status/1105934013993308161</t>
  </si>
  <si>
    <t>https://twitter.com/teachearlyyrs/status/1106146523128188930</t>
  </si>
  <si>
    <t>https://twitter.com/classcharts/status/1107575843600121856</t>
  </si>
  <si>
    <t>https://twitter.com/classcharts/status/1106120388164100097</t>
  </si>
  <si>
    <t>https://twitter.com/classcharts/status/1106120465142165504</t>
  </si>
  <si>
    <t>https://twitter.com/classcharts/status/1107575902433615872</t>
  </si>
  <si>
    <t>https://twitter.com/lornamcnab1/status/1104773730616688641</t>
  </si>
  <si>
    <t>https://twitter.com/senexchange/status/1104777466986541056</t>
  </si>
  <si>
    <t>https://twitter.com/carolsmartsen/status/1104786454897668099</t>
  </si>
  <si>
    <t>https://twitter.com/senexchange/status/1104789012018094080</t>
  </si>
  <si>
    <t>https://twitter.com/stokoes_views/status/1104788981236097027</t>
  </si>
  <si>
    <t>https://twitter.com/senexchange/status/1104793042370904066</t>
  </si>
  <si>
    <t>https://twitter.com/katiecauson/status/1104789505494736896</t>
  </si>
  <si>
    <t>https://twitter.com/senexchange/status/1104793199334383616</t>
  </si>
  <si>
    <t>https://twitter.com/pippapyrah/status/1104794025314435072</t>
  </si>
  <si>
    <t>https://twitter.com/senexchange/status/1104794510956130304</t>
  </si>
  <si>
    <t>https://twitter.com/melwhittakerm/status/1104795414673477633</t>
  </si>
  <si>
    <t>https://twitter.com/senexchange/status/1104798582954213381</t>
  </si>
  <si>
    <t>https://twitter.com/rosannamcg/status/1104807957487849475</t>
  </si>
  <si>
    <t>https://twitter.com/senexchange/status/1104809104781033473</t>
  </si>
  <si>
    <t>https://twitter.com/cstinclusion/status/1104841024583671810</t>
  </si>
  <si>
    <t>https://twitter.com/senexchange/status/1104842897575346176</t>
  </si>
  <si>
    <t>https://twitter.com/annipoole/status/1104837852045762565</t>
  </si>
  <si>
    <t>https://twitter.com/senexchange/status/1104843082263154694</t>
  </si>
  <si>
    <t>https://twitter.com/emilie_london/status/1104866863996112900</t>
  </si>
  <si>
    <t>https://twitter.com/senexchange/status/1104988728861310976</t>
  </si>
  <si>
    <t>https://twitter.com/redsocksruby/status/1104867442583629829</t>
  </si>
  <si>
    <t>https://twitter.com/jordyjax/status/1105067906847686656</t>
  </si>
  <si>
    <t>https://twitter.com/senexchange/status/1104988934814269441</t>
  </si>
  <si>
    <t>https://twitter.com/theresaer/status/1104999260670648321</t>
  </si>
  <si>
    <t>https://twitter.com/senexchange/status/1105017804124753921</t>
  </si>
  <si>
    <t>https://twitter.com/louise_baldwin/status/1105001777492037632</t>
  </si>
  <si>
    <t>https://twitter.com/janefriswell/status/1105017903034892289</t>
  </si>
  <si>
    <t>https://twitter.com/lorrainep1957/status/1105239294292230149</t>
  </si>
  <si>
    <t>https://twitter.com/provisionmap/status/1105233421696040960</t>
  </si>
  <si>
    <t>https://twitter.com/senexchange/status/1105069596598521860</t>
  </si>
  <si>
    <t>https://twitter.com/provisionmap/status/1105023747197726721</t>
  </si>
  <si>
    <t>https://twitter.com/provisionmap/status/1105936957501255681</t>
  </si>
  <si>
    <t>https://twitter.com/provisionmap/status/1105936989528961026</t>
  </si>
  <si>
    <t>https://twitter.com/jwscattergood/status/1105019953042939904</t>
  </si>
  <si>
    <t>https://twitter.com/senexchange/status/1105069714961620992</t>
  </si>
  <si>
    <t>https://twitter.com/riatws4/status/1105123328409382912</t>
  </si>
  <si>
    <t>https://twitter.com/senexchange/status/1105153235701116930</t>
  </si>
  <si>
    <t>https://twitter.com/wssnorth/status/1105167139437232130</t>
  </si>
  <si>
    <t>https://twitter.com/senexchange/status/1105170299799121922</t>
  </si>
  <si>
    <t>https://twitter.com/cleverphonics/status/1105189219788570625</t>
  </si>
  <si>
    <t>https://twitter.com/senexchange/status/1105198276863758340</t>
  </si>
  <si>
    <t>https://twitter.com/senteacher_jen/status/1105200540999393280</t>
  </si>
  <si>
    <t>https://twitter.com/senexchange/status/1105202673274535936</t>
  </si>
  <si>
    <t>https://twitter.com/pdaaction/status/1105393127613976576</t>
  </si>
  <si>
    <t>https://twitter.com/fiightback/status/1105953016698540032</t>
  </si>
  <si>
    <t>https://twitter.com/senexchange/status/1105351771063373826</t>
  </si>
  <si>
    <t>https://twitter.com/senexchange/status/1105351955688366080</t>
  </si>
  <si>
    <t>https://twitter.com/carryonlearning/status/1105222111436722176</t>
  </si>
  <si>
    <t>https://twitter.com/senexchange/status/1105352119333388288</t>
  </si>
  <si>
    <t>https://twitter.com/josephine_kent_/status/1105370159408136192</t>
  </si>
  <si>
    <t>https://twitter.com/senexchange/status/1105374316940677120</t>
  </si>
  <si>
    <t>https://twitter.com/senexchange/status/1105544409695862785</t>
  </si>
  <si>
    <t>https://twitter.com/frankietweetart/status/1105904082819137536</t>
  </si>
  <si>
    <t>https://twitter.com/senexchange/status/1105906713415335938</t>
  </si>
  <si>
    <t>https://twitter.com/stpatsalliance/status/1105907356607696897</t>
  </si>
  <si>
    <t>https://twitter.com/stpatsalliance/status/1105924144716234752</t>
  </si>
  <si>
    <t>https://twitter.com/stpatsalliance/status/1105924231643181056</t>
  </si>
  <si>
    <t>https://twitter.com/stpatsalliance/status/1105929658003046407</t>
  </si>
  <si>
    <t>https://twitter.com/mandyclark58/status/1105911065697767425</t>
  </si>
  <si>
    <t>https://twitter.com/senexchange/status/1105907678759522304</t>
  </si>
  <si>
    <t>https://twitter.com/dro_semh/status/1105912580550418432</t>
  </si>
  <si>
    <t>https://twitter.com/senexchange/status/1105913101633900544</t>
  </si>
  <si>
    <t>https://twitter.com/senexchange/status/1105914441491795968</t>
  </si>
  <si>
    <t>https://twitter.com/jordyjax/status/1105927497051451392</t>
  </si>
  <si>
    <t>https://twitter.com/mandyjwilding/status/1104825484465106944</t>
  </si>
  <si>
    <t>https://twitter.com/mandyjwilding/status/1105922660146528257</t>
  </si>
  <si>
    <t>https://twitter.com/mandyjwilding/status/1105924582542884864</t>
  </si>
  <si>
    <t>https://twitter.com/mandyjwilding/status/1105928885798088705</t>
  </si>
  <si>
    <t>https://twitter.com/mandyjwilding/status/1105930965824782336</t>
  </si>
  <si>
    <t>https://twitter.com/sensorywand/status/1105931122997895174</t>
  </si>
  <si>
    <t>https://twitter.com/reachoutasc/status/1105922928296763393</t>
  </si>
  <si>
    <t>https://twitter.com/senexchange/status/1104828573217640450</t>
  </si>
  <si>
    <t>https://twitter.com/senexchange/status/1105923264642252801</t>
  </si>
  <si>
    <t>https://twitter.com/theheadsoffice/status/1105923008663818247</t>
  </si>
  <si>
    <t>https://twitter.com/reachoutasc/status/1105923317150687233</t>
  </si>
  <si>
    <t>https://twitter.com/reachoutasc/status/1105923895490691077</t>
  </si>
  <si>
    <t>https://twitter.com/senexchange/status/1105923495018618881</t>
  </si>
  <si>
    <t>https://twitter.com/senexchange/status/1105923573271724033</t>
  </si>
  <si>
    <t>https://twitter.com/mishwood1/status/1104776662368075777</t>
  </si>
  <si>
    <t>https://twitter.com/mishwood1/status/1105923329523924993</t>
  </si>
  <si>
    <t>https://twitter.com/mishwood1/status/1105923780570988544</t>
  </si>
  <si>
    <t>https://twitter.com/mishwood1/status/1105924882544627712</t>
  </si>
  <si>
    <t>https://twitter.com/mishwood1/status/1105925767689629696</t>
  </si>
  <si>
    <t>https://twitter.com/mishwood1/status/1107330044572114944</t>
  </si>
  <si>
    <t>https://twitter.com/reachoutasc/status/1105924390544396291</t>
  </si>
  <si>
    <t>https://twitter.com/crimminskm/status/1105929464930811909</t>
  </si>
  <si>
    <t>https://twitter.com/senexchange/status/1105923731141115904</t>
  </si>
  <si>
    <t>https://twitter.com/senexchange/status/1105925264037605379</t>
  </si>
  <si>
    <t>https://twitter.com/senexchange/status/1105926144161972224</t>
  </si>
  <si>
    <t>https://twitter.com/jordyjax/status/1105925393624846336</t>
  </si>
  <si>
    <t>https://twitter.com/jordyjax/status/1105926053925666818</t>
  </si>
  <si>
    <t>https://twitter.com/jordyjax/status/1105926661961330690</t>
  </si>
  <si>
    <t>https://twitter.com/jordyjax/status/1105927686533320705</t>
  </si>
  <si>
    <t>https://twitter.com/jordyjax/status/1105928437112426496</t>
  </si>
  <si>
    <t>https://twitter.com/accidentaleader/status/1105927279522148352</t>
  </si>
  <si>
    <t>https://twitter.com/jw_teach/status/1105926708962705413</t>
  </si>
  <si>
    <t>https://twitter.com/senexchange/status/1105926643032428544</t>
  </si>
  <si>
    <t>https://twitter.com/teachpmld/status/1105923836674035712</t>
  </si>
  <si>
    <t>https://twitter.com/teachpmld/status/1105926473595142145</t>
  </si>
  <si>
    <t>https://twitter.com/reachoutasc/status/1105922664680620034</t>
  </si>
  <si>
    <t>https://twitter.com/reachoutasc/status/1105927177059684353</t>
  </si>
  <si>
    <t>https://twitter.com/senexchange/status/1105924831688749056</t>
  </si>
  <si>
    <t>https://twitter.com/senexchange/status/1105926863673798656</t>
  </si>
  <si>
    <t>https://twitter.com/misstarbuck/status/1105927005709705216</t>
  </si>
  <si>
    <t>https://twitter.com/senexchange/status/1105927310006542336</t>
  </si>
  <si>
    <t>https://twitter.com/backpocketteach/status/1105554666350411777</t>
  </si>
  <si>
    <t>https://twitter.com/backpocketteach/status/1105923574840414211</t>
  </si>
  <si>
    <t>https://twitter.com/backpocketteach/status/1105924118996754434</t>
  </si>
  <si>
    <t>https://twitter.com/backpocketteach/status/1105925170957639680</t>
  </si>
  <si>
    <t>https://twitter.com/backpocketteach/status/1105927368252755969</t>
  </si>
  <si>
    <t>https://twitter.com/backpocketteach/status/1105928284846673922</t>
  </si>
  <si>
    <t>https://twitter.com/backpocketteach/status/1107302880661389312</t>
  </si>
  <si>
    <t>https://twitter.com/reachoutasc/status/1105923917540220929</t>
  </si>
  <si>
    <t>https://twitter.com/reachoutasc/status/1105925817425641475</t>
  </si>
  <si>
    <t>https://twitter.com/senexchange/status/1105927829571678209</t>
  </si>
  <si>
    <t>https://twitter.com/epinsight/status/1105929188740087809</t>
  </si>
  <si>
    <t>https://twitter.com/accidentaleader/status/1105923807070449664</t>
  </si>
  <si>
    <t>https://twitter.com/accidentaleader/status/1105924170414604288</t>
  </si>
  <si>
    <t>https://twitter.com/accidentaleader/status/1105925772772950016</t>
  </si>
  <si>
    <t>https://twitter.com/accidentaleader/status/1105926326488227840</t>
  </si>
  <si>
    <t>https://twitter.com/accidentaleader/status/1105926930774188032</t>
  </si>
  <si>
    <t>https://twitter.com/accidentaleader/status/1105927930062868480</t>
  </si>
  <si>
    <t>https://twitter.com/accidentaleader/status/1106285200810479616</t>
  </si>
  <si>
    <t>https://twitter.com/reachoutasc/status/1105924880132911106</t>
  </si>
  <si>
    <t>https://twitter.com/reachoutasc/status/1105926846418423808</t>
  </si>
  <si>
    <t>https://twitter.com/senexchange/status/1105924953814249472</t>
  </si>
  <si>
    <t>https://twitter.com/senexchange/status/1105926166542798849</t>
  </si>
  <si>
    <t>https://twitter.com/senexchange/status/1105928371844907008</t>
  </si>
  <si>
    <t>https://twitter.com/hazzdingo/status/1104809715656212481</t>
  </si>
  <si>
    <t>https://twitter.com/hazzdingo/status/1105921970284216322</t>
  </si>
  <si>
    <t>https://twitter.com/hazzdingo/status/1105926712024551424</t>
  </si>
  <si>
    <t>https://twitter.com/hazzdingo/status/1105927678262169600</t>
  </si>
  <si>
    <t>https://twitter.com/hazzdingo/status/1105927959351885829</t>
  </si>
  <si>
    <t>https://twitter.com/reachoutasc/status/1105922298882781184</t>
  </si>
  <si>
    <t>https://twitter.com/reachoutasc/status/1105927573480062976</t>
  </si>
  <si>
    <t>https://twitter.com/crimminskm/status/1105928519744475136</t>
  </si>
  <si>
    <t>https://twitter.com/senexchange/status/1104819656181862401</t>
  </si>
  <si>
    <t>https://twitter.com/senexchange/status/1105922389274169345</t>
  </si>
  <si>
    <t>https://twitter.com/senexchange/status/1105922686864089088</t>
  </si>
  <si>
    <t>https://twitter.com/senexchange/status/1105926957001256963</t>
  </si>
  <si>
    <t>https://twitter.com/senexchange/status/1105928009645727744</t>
  </si>
  <si>
    <t>https://twitter.com/senexchange/status/1105928408041750528</t>
  </si>
  <si>
    <t>https://twitter.com/allthingssend/status/1104788426296045572</t>
  </si>
  <si>
    <t>https://twitter.com/allthingssend/status/1105924175468859393</t>
  </si>
  <si>
    <t>https://twitter.com/allthingssend/status/1105925297025810434</t>
  </si>
  <si>
    <t>https://twitter.com/allthingssend/status/1105927847649177605</t>
  </si>
  <si>
    <t>https://twitter.com/allthingssend/status/1105929223020130304</t>
  </si>
  <si>
    <t>https://twitter.com/allthingssend/status/1105930545689776134</t>
  </si>
  <si>
    <t>https://twitter.com/sensorywand/status/1105929667624779777</t>
  </si>
  <si>
    <t>https://twitter.com/claire_ryan12/status/1105931398358204417</t>
  </si>
  <si>
    <t>https://twitter.com/reachoutasc/status/1105929476742004741</t>
  </si>
  <si>
    <t>https://twitter.com/senexchange/status/1104788726884970496</t>
  </si>
  <si>
    <t>https://twitter.com/senexchange/status/1105924993408528384</t>
  </si>
  <si>
    <t>https://twitter.com/senexchange/status/1105928143083327495</t>
  </si>
  <si>
    <t>https://twitter.com/senexchange/status/1105928237102841866</t>
  </si>
  <si>
    <t>https://twitter.com/senexchange/status/1105929669927469056</t>
  </si>
  <si>
    <t>https://twitter.com/senexchange/status/1105929817990594560</t>
  </si>
  <si>
    <t>https://twitter.com/senexchange/status/1105931407443062785</t>
  </si>
  <si>
    <t>https://twitter.com/sensorywand/status/1105927879966289922</t>
  </si>
  <si>
    <t>https://twitter.com/sensorywand/status/1105931752890093569</t>
  </si>
  <si>
    <t>https://twitter.com/adeledevine/status/1105926360684466179</t>
  </si>
  <si>
    <t>https://twitter.com/adeledevine/status/1105927098957479937</t>
  </si>
  <si>
    <t>https://twitter.com/adeledevine/status/1105928261308215296</t>
  </si>
  <si>
    <t>https://twitter.com/adeledevine/status/1105930237320351744</t>
  </si>
  <si>
    <t>https://twitter.com/adeledevine/status/1105931365642584064</t>
  </si>
  <si>
    <t>https://twitter.com/reachoutasc/status/1105927131190755328</t>
  </si>
  <si>
    <t>https://twitter.com/reachoutasc/status/1105928149047623685</t>
  </si>
  <si>
    <t>https://twitter.com/reachoutasc/status/1105928748745048066</t>
  </si>
  <si>
    <t>https://twitter.com/senexchange/status/1105926819268702215</t>
  </si>
  <si>
    <t>https://twitter.com/senexchange/status/1105927400360198147</t>
  </si>
  <si>
    <t>https://twitter.com/senexchange/status/1105928594314985472</t>
  </si>
  <si>
    <t>https://twitter.com/senexchange/status/1105931591786876928</t>
  </si>
  <si>
    <t>https://twitter.com/epinsight/status/1105922735937593344</t>
  </si>
  <si>
    <t>https://twitter.com/epinsight/status/1105926000884490246</t>
  </si>
  <si>
    <t>https://twitter.com/epinsight/status/1105926071621431303</t>
  </si>
  <si>
    <t>https://twitter.com/epinsight/status/1105926083910791169</t>
  </si>
  <si>
    <t>https://twitter.com/epinsight/status/1105927443574075393</t>
  </si>
  <si>
    <t>https://twitter.com/epinsight/status/1105928545774243841</t>
  </si>
  <si>
    <t>https://twitter.com/epinsight/status/1105929028735774722</t>
  </si>
  <si>
    <t>https://twitter.com/epinsight/status/1105929248391553025</t>
  </si>
  <si>
    <t>https://twitter.com/epinsight/status/1105929268377387008</t>
  </si>
  <si>
    <t>https://twitter.com/epinsight/status/1105929512292888576</t>
  </si>
  <si>
    <t>https://twitter.com/reachoutasc/status/1105928208543821827</t>
  </si>
  <si>
    <t>https://twitter.com/reachoutasc/status/1105929407150149633</t>
  </si>
  <si>
    <t>https://twitter.com/reachoutasc/status/1105929545247571969</t>
  </si>
  <si>
    <t>https://twitter.com/autismpeterboro/status/1105989288750141442</t>
  </si>
  <si>
    <t>https://twitter.com/autismpeterboro/status/1105990862931193857</t>
  </si>
  <si>
    <t>https://twitter.com/crimminskm/status/1105928947756355584</t>
  </si>
  <si>
    <t>https://twitter.com/crimminskm/status/1105930216055230464</t>
  </si>
  <si>
    <t>https://twitter.com/senexchange/status/1105923308585922560</t>
  </si>
  <si>
    <t>https://twitter.com/senexchange/status/1105923447060918272</t>
  </si>
  <si>
    <t>https://twitter.com/senexchange/status/1105926609528336384</t>
  </si>
  <si>
    <t>https://twitter.com/senexchange/status/1105927551514488833</t>
  </si>
  <si>
    <t>https://twitter.com/senexchange/status/1105928708655927297</t>
  </si>
  <si>
    <t>https://twitter.com/senexchange/status/1105929133337571335</t>
  </si>
  <si>
    <t>https://twitter.com/senexchange/status/1105931688172048384</t>
  </si>
  <si>
    <t>https://twitter.com/sensorywand/status/1105932120264970242</t>
  </si>
  <si>
    <t>https://twitter.com/claire_ryan12/status/1105923785415372801</t>
  </si>
  <si>
    <t>https://twitter.com/claire_ryan12/status/1105923978303033347</t>
  </si>
  <si>
    <t>https://twitter.com/claire_ryan12/status/1105925220236439552</t>
  </si>
  <si>
    <t>https://twitter.com/claire_ryan12/status/1105926033532956673</t>
  </si>
  <si>
    <t>https://twitter.com/claire_ryan12/status/1105927540303192067</t>
  </si>
  <si>
    <t>https://twitter.com/claire_ryan12/status/1105928127694426112</t>
  </si>
  <si>
    <t>https://twitter.com/claire_ryan12/status/1105928858031833088</t>
  </si>
  <si>
    <t>https://twitter.com/claire_ryan12/status/1105929384316293128</t>
  </si>
  <si>
    <t>https://twitter.com/claire_ryan12/status/1105930420368171008</t>
  </si>
  <si>
    <t>https://twitter.com/claire_ryan12/status/1105932799037575169</t>
  </si>
  <si>
    <t>https://twitter.com/claire_ryan12/status/1105933551206350849</t>
  </si>
  <si>
    <t>https://twitter.com/claire_ryan12/status/1105936528566640640</t>
  </si>
  <si>
    <t>https://twitter.com/1hub2kids/status/1105946461508960259</t>
  </si>
  <si>
    <t>https://twitter.com/reachoutasc/status/1105924028739526657</t>
  </si>
  <si>
    <t>https://twitter.com/reachoutasc/status/1105926231764201475</t>
  </si>
  <si>
    <t>https://twitter.com/reachoutasc/status/1105928177434660869</t>
  </si>
  <si>
    <t>https://twitter.com/reachoutasc/status/1105929713615335425</t>
  </si>
  <si>
    <t>https://twitter.com/autismpeterboro/status/1105990640746315777</t>
  </si>
  <si>
    <t>https://twitter.com/mandyclark58/status/1105929832800620549</t>
  </si>
  <si>
    <t>https://twitter.com/mandyclark58/status/1105930404740169730</t>
  </si>
  <si>
    <t>https://twitter.com/senexchange/status/1105924455539322880</t>
  </si>
  <si>
    <t>https://twitter.com/senexchange/status/1105924802714451970</t>
  </si>
  <si>
    <t>https://twitter.com/senexchange/status/1105926039388278787</t>
  </si>
  <si>
    <t>https://twitter.com/senexchange/status/1105926626083328000</t>
  </si>
  <si>
    <t>https://twitter.com/senexchange/status/1105927593575006208</t>
  </si>
  <si>
    <t>https://twitter.com/senexchange/status/1105928941653626880</t>
  </si>
  <si>
    <t>https://twitter.com/senexchange/status/1105929102849122305</t>
  </si>
  <si>
    <t>https://twitter.com/senexchange/status/1105929724491120641</t>
  </si>
  <si>
    <t>https://twitter.com/senexchange/status/1105931468122009601</t>
  </si>
  <si>
    <t>https://twitter.com/senexchange/status/1105935961446330375</t>
  </si>
  <si>
    <t>https://twitter.com/sensorywand/status/1105883819251519490</t>
  </si>
  <si>
    <t>https://twitter.com/sensorywand/status/1105925955745398785</t>
  </si>
  <si>
    <t>https://twitter.com/sensorywand/status/1105926967659020288</t>
  </si>
  <si>
    <t>https://twitter.com/sensorywand/status/1105928101425500160</t>
  </si>
  <si>
    <t>https://twitter.com/sensorywand/status/1105928576312983556</t>
  </si>
  <si>
    <t>https://twitter.com/sensorywand/status/1105928810162204672</t>
  </si>
  <si>
    <t>https://twitter.com/sensorywand/status/1105930045741301760</t>
  </si>
  <si>
    <t>https://twitter.com/sensorywand/status/1105932541230485504</t>
  </si>
  <si>
    <t>https://twitter.com/reachoutasc/status/1105926338723151873</t>
  </si>
  <si>
    <t>https://twitter.com/reachoutasc/status/1105929315303280642</t>
  </si>
  <si>
    <t>https://twitter.com/senexchange/status/1104865509990940672</t>
  </si>
  <si>
    <t>https://twitter.com/senexchange/status/1105885772979286016</t>
  </si>
  <si>
    <t>https://twitter.com/senexchange/status/1105926469610545153</t>
  </si>
  <si>
    <t>https://twitter.com/senexchange/status/1105926583741829120</t>
  </si>
  <si>
    <t>https://twitter.com/senexchange/status/1105928879578009600</t>
  </si>
  <si>
    <t>https://twitter.com/1hub2kids/status/1105937403544588289</t>
  </si>
  <si>
    <t>https://twitter.com/sendresourcesuk/status/1107338806196387841</t>
  </si>
  <si>
    <t>https://twitter.com/senexchange/status/1107339845620387840</t>
  </si>
  <si>
    <t>https://twitter.com/sharon_l_smith/status/1107338489836773376</t>
  </si>
  <si>
    <t>https://twitter.com/smsateaching/status/1104692757996675073</t>
  </si>
  <si>
    <t>https://twitter.com/smsateaching/status/1104785677852569601</t>
  </si>
  <si>
    <t>https://twitter.com/smsateaching/status/1105925519667810306</t>
  </si>
  <si>
    <t>https://twitter.com/smsateaching/status/1105926910129987584</t>
  </si>
  <si>
    <t>https://twitter.com/smsateaching/status/1105929767184986113</t>
  </si>
  <si>
    <t>https://twitter.com/smsateaching/status/1107339742063017984</t>
  </si>
  <si>
    <t>https://twitter.com/reachoutasc/status/1105926775010480131</t>
  </si>
  <si>
    <t>https://twitter.com/reachoutasc/status/1105927816716173316</t>
  </si>
  <si>
    <t>https://twitter.com/crimminskm/status/1105930005786316802</t>
  </si>
  <si>
    <t>https://twitter.com/senexchange/status/1104693968904818688</t>
  </si>
  <si>
    <t>https://twitter.com/senexchange/status/1105925921649950726</t>
  </si>
  <si>
    <t>https://twitter.com/senexchange/status/1105927199385899010</t>
  </si>
  <si>
    <t>https://twitter.com/senexchange/status/1105929907467677698</t>
  </si>
  <si>
    <t>https://twitter.com/senexchange/status/1107340026139103233</t>
  </si>
  <si>
    <t>https://twitter.com/specialdirect/status/1104777080053616640</t>
  </si>
  <si>
    <t>https://twitter.com/specialdirect/status/1107341303656927233</t>
  </si>
  <si>
    <t>https://twitter.com/senexchange/status/1104777647429746689</t>
  </si>
  <si>
    <t>https://twitter.com/senexchange/status/1107342070342184961</t>
  </si>
  <si>
    <t>https://twitter.com/elly_chapple/status/1105922827570556928</t>
  </si>
  <si>
    <t>https://twitter.com/elly_chapple/status/1105923103547408394</t>
  </si>
  <si>
    <t>https://twitter.com/elly_chapple/status/1105923693170122753</t>
  </si>
  <si>
    <t>https://twitter.com/elly_chapple/status/1107345298496634883</t>
  </si>
  <si>
    <t>https://twitter.com/elly_chapple/status/1107351163597406211</t>
  </si>
  <si>
    <t>https://twitter.com/reachoutasc/status/1105923185768321026</t>
  </si>
  <si>
    <t>https://twitter.com/reachoutasc/status/1105924215142838274</t>
  </si>
  <si>
    <t>https://twitter.com/senexchange/status/1105923604540260352</t>
  </si>
  <si>
    <t>https://twitter.com/senexchange/status/1107345568790122497</t>
  </si>
  <si>
    <t>https://twitter.com/senexchange/status/1107349961467969538</t>
  </si>
  <si>
    <t>https://twitter.com/kirstendavies8/status/1107351819376869376</t>
  </si>
  <si>
    <t>https://twitter.com/senexchange/status/1107352923678363649</t>
  </si>
  <si>
    <t>https://twitter.com/cherrylkd/status/1104676014922305536</t>
  </si>
  <si>
    <t>https://twitter.com/cherrylkd/status/1104773596256391168</t>
  </si>
  <si>
    <t>https://twitter.com/cherrylkd/status/1104998021501251584</t>
  </si>
  <si>
    <t>https://twitter.com/cherrylkd/status/1105722238450454528</t>
  </si>
  <si>
    <t>https://twitter.com/cherrylkd/status/1105906911193518081</t>
  </si>
  <si>
    <t>https://twitter.com/cherrylkd/status/1105914049232027648</t>
  </si>
  <si>
    <t>https://twitter.com/cherrylkd/status/1105922640513060864</t>
  </si>
  <si>
    <t>https://twitter.com/cherrylkd/status/1105922873716326400</t>
  </si>
  <si>
    <t>https://twitter.com/reachoutasc/status/1105728380228562945</t>
  </si>
  <si>
    <t>https://twitter.com/senexchange/status/1107355683236790277</t>
  </si>
  <si>
    <t>https://twitter.com/jw_teach/status/1104829211959836672</t>
  </si>
  <si>
    <t>https://twitter.com/jw_teach/status/1105911385689636864</t>
  </si>
  <si>
    <t>https://twitter.com/jw_teach/status/1105924496362520579</t>
  </si>
  <si>
    <t>https://twitter.com/jw_teach/status/1105924658862407680</t>
  </si>
  <si>
    <t>https://twitter.com/jw_teach/status/1105925587137376258</t>
  </si>
  <si>
    <t>https://twitter.com/jw_teach/status/1105925908534382598</t>
  </si>
  <si>
    <t>https://twitter.com/jw_teach/status/1105926362253135872</t>
  </si>
  <si>
    <t>https://twitter.com/jw_teach/status/1107350930180190208</t>
  </si>
  <si>
    <t>https://twitter.com/jw_teach/status/1107353785570086913</t>
  </si>
  <si>
    <t>https://twitter.com/reachoutasc/status/1105925615889326080</t>
  </si>
  <si>
    <t>https://twitter.com/reachoutasc/status/1107355004061519877</t>
  </si>
  <si>
    <t>https://twitter.com/senexchange/status/1104830831158325250</t>
  </si>
  <si>
    <t>https://twitter.com/senexchange/status/1104831047987068930</t>
  </si>
  <si>
    <t>https://twitter.com/senexchange/status/1105912849929564160</t>
  </si>
  <si>
    <t>https://twitter.com/senexchange/status/1105925059389067264</t>
  </si>
  <si>
    <t>https://twitter.com/senexchange/status/1105925717186043904</t>
  </si>
  <si>
    <t>https://twitter.com/senexchange/status/1105926832183001088</t>
  </si>
  <si>
    <t>https://twitter.com/senexchange/status/1107355876673884160</t>
  </si>
  <si>
    <t>https://twitter.com/kerrywidowson7/status/1104800513084796929</t>
  </si>
  <si>
    <t>https://twitter.com/callum_send/status/1104794357847285760</t>
  </si>
  <si>
    <t>https://twitter.com/callum_send/status/1105921508755558403</t>
  </si>
  <si>
    <t>https://twitter.com/callum_send/status/1105932418425540608</t>
  </si>
  <si>
    <t>https://twitter.com/callum_send/status/1105933095671341057</t>
  </si>
  <si>
    <t>https://twitter.com/callum_send/status/1105934138975096833</t>
  </si>
  <si>
    <t>https://twitter.com/callum_send/status/1105934663976140800</t>
  </si>
  <si>
    <t>https://twitter.com/callum_send/status/1105935423505866752</t>
  </si>
  <si>
    <t>https://twitter.com/callum_send/status/1105935753731809282</t>
  </si>
  <si>
    <t>https://twitter.com/callum_send/status/1105936121303912449</t>
  </si>
  <si>
    <t>https://twitter.com/callum_send/status/1105936344755376128</t>
  </si>
  <si>
    <t>https://twitter.com/callum_send/status/1107356995374510081</t>
  </si>
  <si>
    <t>https://twitter.com/senexchange/status/1104794832692748289</t>
  </si>
  <si>
    <t>https://twitter.com/senexchange/status/1105935703198834688</t>
  </si>
  <si>
    <t>https://twitter.com/senexchange/status/1105935758370709505</t>
  </si>
  <si>
    <t>https://twitter.com/senexchange/status/1107358566229393409</t>
  </si>
  <si>
    <t>https://twitter.com/kate_brads/status/1107357792216776705</t>
  </si>
  <si>
    <t>https://twitter.com/mrsreynolds3816/status/1104853519155281922</t>
  </si>
  <si>
    <t>https://twitter.com/mrsreynolds3816/status/1107362351685296129</t>
  </si>
  <si>
    <t>https://twitter.com/senexchange/status/1104855466943922176</t>
  </si>
  <si>
    <t>https://twitter.com/senexchange/status/1107363110917234689</t>
  </si>
  <si>
    <t>https://twitter.com/linroweducation/status/1104869422722961408</t>
  </si>
  <si>
    <t>https://twitter.com/linroweducation/status/1107363292912197634</t>
  </si>
  <si>
    <t>https://twitter.com/senexchange/status/1107364332084621313</t>
  </si>
  <si>
    <t>https://twitter.com/autismpeterboro/status/1104777352737947649</t>
  </si>
  <si>
    <t>https://twitter.com/autismpeterboro/status/1104781988832178177</t>
  </si>
  <si>
    <t>https://twitter.com/autismpeterboro/status/1107364841784819713</t>
  </si>
  <si>
    <t>https://twitter.com/autismpeterboro/status/1107375830244773889</t>
  </si>
  <si>
    <t>https://twitter.com/senexchange/status/1104777889738706944</t>
  </si>
  <si>
    <t>https://twitter.com/senexchange/status/1107365353863163910</t>
  </si>
  <si>
    <t>https://twitter.com/devschsenco/status/1105175265649610753</t>
  </si>
  <si>
    <t>https://twitter.com/devschsenco/status/1107393280893956096</t>
  </si>
  <si>
    <t>https://twitter.com/senexchange/status/1105177152440410121</t>
  </si>
  <si>
    <t>https://twitter.com/senexchange/status/1107406618327699461</t>
  </si>
  <si>
    <t>https://twitter.com/reachoutasc/status/1105929045508874245</t>
  </si>
  <si>
    <t>https://twitter.com/reachoutasc/status/1105931040294649857</t>
  </si>
  <si>
    <t>https://twitter.com/inclusivetweet/status/1105928072916811776</t>
  </si>
  <si>
    <t>https://twitter.com/inclusivetweet/status/1105928383773462528</t>
  </si>
  <si>
    <t>https://twitter.com/inclusivetweet/status/1105930770928021505</t>
  </si>
  <si>
    <t>https://twitter.com/inclusivetweet/status/1105931945832300544</t>
  </si>
  <si>
    <t>https://twitter.com/inclusivetweet/status/1107373146091540481</t>
  </si>
  <si>
    <t>https://twitter.com/senexchange/status/1105928458285269002</t>
  </si>
  <si>
    <t>https://twitter.com/senexchange/status/1105928632193687559</t>
  </si>
  <si>
    <t>https://twitter.com/pipstockport/status/1107430718366498817</t>
  </si>
  <si>
    <t>https://twitter.com/senexchange/status/1107506893155717122</t>
  </si>
  <si>
    <t>https://twitter.com/crimminskm/status/1105723243774832640</t>
  </si>
  <si>
    <t>https://twitter.com/crimminskm/status/1105723528693927936</t>
  </si>
  <si>
    <t>https://twitter.com/crimminskm/status/1105924132309532673</t>
  </si>
  <si>
    <t>https://twitter.com/crimminskm/status/1105928312872939524</t>
  </si>
  <si>
    <t>https://twitter.com/crimminskm/status/1105928808216100865</t>
  </si>
  <si>
    <t>https://twitter.com/crimminskm/status/1107420842735165445</t>
  </si>
  <si>
    <t>https://twitter.com/senexchange/status/1105736877376790529</t>
  </si>
  <si>
    <t>https://twitter.com/reachoutasc/status/1105930232089989123</t>
  </si>
  <si>
    <t>https://twitter.com/mandyclark58/status/1104685645501476864</t>
  </si>
  <si>
    <t>https://twitter.com/mandyclark58/status/1105910278905122818</t>
  </si>
  <si>
    <t>https://twitter.com/mandyclark58/status/1105929716626788355</t>
  </si>
  <si>
    <t>https://twitter.com/mandyclark58/status/1105930376122429440</t>
  </si>
  <si>
    <t>https://twitter.com/mandyclark58/status/1105930951169839297</t>
  </si>
  <si>
    <t>https://twitter.com/mandyclark58/status/1105931391529861121</t>
  </si>
  <si>
    <t>https://twitter.com/mandyclark58/status/1106284514035355648</t>
  </si>
  <si>
    <t>https://twitter.com/mandyclark58/status/1107407997649801217</t>
  </si>
  <si>
    <t>https://twitter.com/senexchange/status/1105911145066573824</t>
  </si>
  <si>
    <t>https://twitter.com/senexchange/status/1105929851846963200</t>
  </si>
  <si>
    <t>https://twitter.com/senexchange/status/1105931389814427649</t>
  </si>
  <si>
    <t>https://twitter.com/senexchange/status/1105931575022227457</t>
  </si>
  <si>
    <t>https://twitter.com/senexchange/status/1107507260568276994</t>
  </si>
  <si>
    <t>https://twitter.com/mratm81/status/1104861121641476096</t>
  </si>
  <si>
    <t>https://twitter.com/mratm81/status/1104878597779517440</t>
  </si>
  <si>
    <t>https://twitter.com/mratm81/status/1107415647527460864</t>
  </si>
  <si>
    <t>https://twitter.com/senexchange/status/1104865263353294848</t>
  </si>
  <si>
    <t>https://twitter.com/senexchange/status/1107718331061231616</t>
  </si>
  <si>
    <t>https://twitter.com/kerrywidowson7/status/1104800553115271168</t>
  </si>
  <si>
    <t>https://twitter.com/kerrywidowson7/status/1107350736705372166</t>
  </si>
  <si>
    <t>https://twitter.com/reachoutasc/status/1104793434353795072</t>
  </si>
  <si>
    <t>https://twitter.com/reachoutasc/status/1104793451508449283</t>
  </si>
  <si>
    <t>https://twitter.com/reachoutasc/status/1105011735134720007</t>
  </si>
  <si>
    <t>https://twitter.com/reachoutasc/status/1105518429090529281</t>
  </si>
  <si>
    <t>https://twitter.com/reachoutasc/status/1105912533456703490</t>
  </si>
  <si>
    <t>https://twitter.com/reachoutasc/status/1105913480929005568</t>
  </si>
  <si>
    <t>https://twitter.com/reachoutasc/status/1105919967181131777</t>
  </si>
  <si>
    <t>https://twitter.com/reachoutasc/status/1105921934980726785</t>
  </si>
  <si>
    <t>https://twitter.com/reachoutasc/status/1105922514939715584</t>
  </si>
  <si>
    <t>https://twitter.com/reachoutasc/status/1105923126859350016</t>
  </si>
  <si>
    <t>https://twitter.com/reachoutasc/status/1105923269776101385</t>
  </si>
  <si>
    <t>https://twitter.com/reachoutasc/status/1105923759343616002</t>
  </si>
  <si>
    <t>https://twitter.com/reachoutasc/status/1105924362518052865</t>
  </si>
  <si>
    <t>https://twitter.com/reachoutasc/status/1105924664436707328</t>
  </si>
  <si>
    <t>https://twitter.com/reachoutasc/status/1105924836415684608</t>
  </si>
  <si>
    <t>https://twitter.com/reachoutasc/status/1105925024693796864</t>
  </si>
  <si>
    <t>https://twitter.com/reachoutasc/status/1105925302616772608</t>
  </si>
  <si>
    <t>https://twitter.com/reachoutasc/status/1105925408778870784</t>
  </si>
  <si>
    <t>https://twitter.com/reachoutasc/status/1105925582829899780</t>
  </si>
  <si>
    <t>https://twitter.com/reachoutasc/status/1105925778003374083</t>
  </si>
  <si>
    <t>https://twitter.com/reachoutasc/status/1105925929753370628</t>
  </si>
  <si>
    <t>https://twitter.com/reachoutasc/status/1105926087186497537</t>
  </si>
  <si>
    <t>https://twitter.com/reachoutasc/status/1105926203679145989</t>
  </si>
  <si>
    <t>https://twitter.com/reachoutasc/status/1105926313188171782</t>
  </si>
  <si>
    <t>https://twitter.com/reachoutasc/status/1105926575999119361</t>
  </si>
  <si>
    <t>https://twitter.com/reachoutasc/status/1105926627098312704</t>
  </si>
  <si>
    <t>https://twitter.com/reachoutasc/status/1105927090828910593</t>
  </si>
  <si>
    <t>https://twitter.com/reachoutasc/status/1105927114702966784</t>
  </si>
  <si>
    <t>https://twitter.com/reachoutasc/status/1105927409902252034</t>
  </si>
  <si>
    <t>https://twitter.com/reachoutasc/status/1105927744700010510</t>
  </si>
  <si>
    <t>https://twitter.com/reachoutasc/status/1105927887876698119</t>
  </si>
  <si>
    <t>https://twitter.com/reachoutasc/status/1105928097310871553</t>
  </si>
  <si>
    <t>https://twitter.com/reachoutasc/status/1105928116583759872</t>
  </si>
  <si>
    <t>https://twitter.com/reachoutasc/status/1105928310314418179</t>
  </si>
  <si>
    <t>https://twitter.com/reachoutasc/status/1105928525977190400</t>
  </si>
  <si>
    <t>https://twitter.com/reachoutasc/status/1105928847852220416</t>
  </si>
  <si>
    <t>https://twitter.com/reachoutasc/status/1105929252963274752</t>
  </si>
  <si>
    <t>https://twitter.com/reachoutasc/status/1105929380285550593</t>
  </si>
  <si>
    <t>https://twitter.com/reachoutasc/status/1105929654630842370</t>
  </si>
  <si>
    <t>https://twitter.com/reachoutasc/status/1105930130973700097</t>
  </si>
  <si>
    <t>https://twitter.com/reachoutasc/status/1105930409987051520</t>
  </si>
  <si>
    <t>https://twitter.com/reachoutasc/status/1105930485748940802</t>
  </si>
  <si>
    <t>https://twitter.com/reachoutasc/status/1105930618318319617</t>
  </si>
  <si>
    <t>https://twitter.com/reachoutasc/status/1105930829635690501</t>
  </si>
  <si>
    <t>https://twitter.com/reachoutasc/status/1107349093741940736</t>
  </si>
  <si>
    <t>https://twitter.com/senexchange/status/1104793968901001216</t>
  </si>
  <si>
    <t>https://twitter.com/senexchange/status/1104794322719961088</t>
  </si>
  <si>
    <t>https://twitter.com/senexchange/status/1104997949359251457</t>
  </si>
  <si>
    <t>https://twitter.com/senexchange/status/1105514719337684993</t>
  </si>
  <si>
    <t>https://twitter.com/senexchange/status/1105919706031181825</t>
  </si>
  <si>
    <t>https://twitter.com/senexchange/status/1105924003892469760</t>
  </si>
  <si>
    <t>https://twitter.com/senexchange/status/1105924124088717318</t>
  </si>
  <si>
    <t>https://twitter.com/senexchange/status/1105925958933114881</t>
  </si>
  <si>
    <t>https://twitter.com/senexchange/status/1105925983197188096</t>
  </si>
  <si>
    <t>https://twitter.com/senexchange/status/1105926412463161344</t>
  </si>
  <si>
    <t>https://twitter.com/senexchange/status/1105926700230152195</t>
  </si>
  <si>
    <t>https://twitter.com/senexchange/status/1105926773714366465</t>
  </si>
  <si>
    <t>https://twitter.com/senexchange/status/1105927367862747137</t>
  </si>
  <si>
    <t>https://twitter.com/senexchange/status/1105927859003187202</t>
  </si>
  <si>
    <t>https://twitter.com/senexchange/status/1105928061382508545</t>
  </si>
  <si>
    <t>https://twitter.com/senexchange/status/1105928499410489344</t>
  </si>
  <si>
    <t>https://twitter.com/senexchange/status/1105929648406441985</t>
  </si>
  <si>
    <t>https://twitter.com/senexchange/status/1105929687149264897</t>
  </si>
  <si>
    <t>https://twitter.com/senexchange/status/1105929786126491649</t>
  </si>
  <si>
    <t>https://twitter.com/senexchange/status/1105930219553202179</t>
  </si>
  <si>
    <t>https://twitter.com/senexchange/status/1105930326176686080</t>
  </si>
  <si>
    <t>https://twitter.com/senexchange/status/1105931356238958592</t>
  </si>
  <si>
    <t>https://twitter.com/senexchange/status/1107350155207020547</t>
  </si>
  <si>
    <t>https://twitter.com/shelbyamercer/status/1104777366486876172</t>
  </si>
  <si>
    <t>https://twitter.com/kerrywidowson7/status/1107332194274545665</t>
  </si>
  <si>
    <t>https://twitter.com/kerrywidowson7/status/1107338847829086208</t>
  </si>
  <si>
    <t>https://twitter.com/senexchange/status/1104675941714980864</t>
  </si>
  <si>
    <t>https://twitter.com/senexchange/status/1104802534668013568</t>
  </si>
  <si>
    <t>https://twitter.com/senexchange/status/1105913323365781505</t>
  </si>
  <si>
    <t>https://twitter.com/senexchange/status/1105920540445982720</t>
  </si>
  <si>
    <t>https://twitter.com/senexchange/status/1105921934016024583</t>
  </si>
  <si>
    <t>https://twitter.com/senexchange/status/1105922173666054144</t>
  </si>
  <si>
    <t>https://twitter.com/senexchange/status/1105923008135340033</t>
  </si>
  <si>
    <t>https://twitter.com/senexchange/status/1105924427588530176</t>
  </si>
  <si>
    <t>https://twitter.com/senexchange/status/1105925476189696001</t>
  </si>
  <si>
    <t>https://twitter.com/senexchange/status/1105925667336667137</t>
  </si>
  <si>
    <t>https://twitter.com/senexchange/status/1105925871158870018</t>
  </si>
  <si>
    <t>https://twitter.com/senexchange/status/1105926307567886336</t>
  </si>
  <si>
    <t>https://twitter.com/senexchange/status/1105926357081604097</t>
  </si>
  <si>
    <t>https://twitter.com/senexchange/status/1105927071879102465</t>
  </si>
  <si>
    <t>https://twitter.com/senexchange/status/1105928094685298689</t>
  </si>
  <si>
    <t>https://twitter.com/senexchange/status/1105930131426693123</t>
  </si>
  <si>
    <t>https://twitter.com/senexchange/status/1106292576208982016</t>
  </si>
  <si>
    <t>https://twitter.com/senexchange/status/1107329675179814912</t>
  </si>
  <si>
    <t>https://twitter.com/senexchange/status/1107337930161430530</t>
  </si>
  <si>
    <t>https://twitter.com/senexchange/status/1107339618637230080</t>
  </si>
  <si>
    <t>https://twitter.com/senexchange/status/1107508092625928193</t>
  </si>
  <si>
    <t>https://twitter.com/shelbyamercer/status/1107746109630439424</t>
  </si>
  <si>
    <t>1104839353430355968</t>
  </si>
  <si>
    <t>1105400174405451776</t>
  </si>
  <si>
    <t>1105519458976759813</t>
  </si>
  <si>
    <t>1105737494061027329</t>
  </si>
  <si>
    <t>1105920225952915457</t>
  </si>
  <si>
    <t>1105929916099497984</t>
  </si>
  <si>
    <t>1104796069320380416</t>
  </si>
  <si>
    <t>1104796069458731009</t>
  </si>
  <si>
    <t>1105933126252019713</t>
  </si>
  <si>
    <t>1105937784576110593</t>
  </si>
  <si>
    <t>1105938258876342276</t>
  </si>
  <si>
    <t>1104818032910757888</t>
  </si>
  <si>
    <t>1105937592510500866</t>
  </si>
  <si>
    <t>1105937749075476480</t>
  </si>
  <si>
    <t>1105938416208920581</t>
  </si>
  <si>
    <t>1105933630076002306</t>
  </si>
  <si>
    <t>1105938777141325825</t>
  </si>
  <si>
    <t>1105939449056235522</t>
  </si>
  <si>
    <t>1105941163398311938</t>
  </si>
  <si>
    <t>1105941238279225344</t>
  </si>
  <si>
    <t>1105941251885592576</t>
  </si>
  <si>
    <t>1105941259804393474</t>
  </si>
  <si>
    <t>1105945466053771265</t>
  </si>
  <si>
    <t>1105945509448073217</t>
  </si>
  <si>
    <t>1105943161254350848</t>
  </si>
  <si>
    <t>1105952531342073857</t>
  </si>
  <si>
    <t>1105971706198454272</t>
  </si>
  <si>
    <t>1106005537756532743</t>
  </si>
  <si>
    <t>1106006194018283525</t>
  </si>
  <si>
    <t>1106006330693824512</t>
  </si>
  <si>
    <t>1106006766645579776</t>
  </si>
  <si>
    <t>1105876725437812738</t>
  </si>
  <si>
    <t>1106067534120448000</t>
  </si>
  <si>
    <t>1106097883361751040</t>
  </si>
  <si>
    <t>1106070870915801088</t>
  </si>
  <si>
    <t>1106070919930437637</t>
  </si>
  <si>
    <t>1106104275023904768</t>
  </si>
  <si>
    <t>1106104321052155905</t>
  </si>
  <si>
    <t>1106104518163554309</t>
  </si>
  <si>
    <t>1106104747369615360</t>
  </si>
  <si>
    <t>1106105036499767297</t>
  </si>
  <si>
    <t>1106105188782407687</t>
  </si>
  <si>
    <t>1106145747030999041</t>
  </si>
  <si>
    <t>1106145784515444736</t>
  </si>
  <si>
    <t>1106146027306921991</t>
  </si>
  <si>
    <t>1106163013994889216</t>
  </si>
  <si>
    <t>1106170434532315137</t>
  </si>
  <si>
    <t>1106270074091069440</t>
  </si>
  <si>
    <t>1106274804339036160</t>
  </si>
  <si>
    <t>1107273671188590592</t>
  </si>
  <si>
    <t>1107283952350445570</t>
  </si>
  <si>
    <t>1105490942591754240</t>
  </si>
  <si>
    <t>1107348577179914241</t>
  </si>
  <si>
    <t>1107352752777248768</t>
  </si>
  <si>
    <t>1105927997784313856</t>
  </si>
  <si>
    <t>1105929338946502657</t>
  </si>
  <si>
    <t>1105928900163579913</t>
  </si>
  <si>
    <t>1105929445574131714</t>
  </si>
  <si>
    <t>1106877088412389376</t>
  </si>
  <si>
    <t>1107263272120696832</t>
  </si>
  <si>
    <t>1107273595829583872</t>
  </si>
  <si>
    <t>1107352743956615169</t>
  </si>
  <si>
    <t>1107346488361918465</t>
  </si>
  <si>
    <t>1107349002671058944</t>
  </si>
  <si>
    <t>1107357033022541826</t>
  </si>
  <si>
    <t>1107367329107771392</t>
  </si>
  <si>
    <t>1107371379748413441</t>
  </si>
  <si>
    <t>1107373309266747392</t>
  </si>
  <si>
    <t>1107373592357023746</t>
  </si>
  <si>
    <t>1107542619490529280</t>
  </si>
  <si>
    <t>1107545687040946176</t>
  </si>
  <si>
    <t>1107546931042103297</t>
  </si>
  <si>
    <t>1107526040392474624</t>
  </si>
  <si>
    <t>1107552980440674305</t>
  </si>
  <si>
    <t>1105934013993308161</t>
  </si>
  <si>
    <t>1106146523128188930</t>
  </si>
  <si>
    <t>1107575843600121856</t>
  </si>
  <si>
    <t>1106120388164100097</t>
  </si>
  <si>
    <t>1106120465142165504</t>
  </si>
  <si>
    <t>1107575902433615872</t>
  </si>
  <si>
    <t>1104773730616688641</t>
  </si>
  <si>
    <t>1104777466986541056</t>
  </si>
  <si>
    <t>1104786454897668099</t>
  </si>
  <si>
    <t>1104789012018094080</t>
  </si>
  <si>
    <t>1104788981236097027</t>
  </si>
  <si>
    <t>1104793042370904066</t>
  </si>
  <si>
    <t>1104789505494736896</t>
  </si>
  <si>
    <t>1104793199334383616</t>
  </si>
  <si>
    <t>1104794025314435072</t>
  </si>
  <si>
    <t>1104794510956130304</t>
  </si>
  <si>
    <t>1104795414673477633</t>
  </si>
  <si>
    <t>1104798582954213381</t>
  </si>
  <si>
    <t>1104807957487849475</t>
  </si>
  <si>
    <t>1104809104781033473</t>
  </si>
  <si>
    <t>1104841024583671810</t>
  </si>
  <si>
    <t>1104842897575346176</t>
  </si>
  <si>
    <t>1104837852045762565</t>
  </si>
  <si>
    <t>1104843082263154694</t>
  </si>
  <si>
    <t>1104866863996112900</t>
  </si>
  <si>
    <t>1104988728861310976</t>
  </si>
  <si>
    <t>1104867442583629829</t>
  </si>
  <si>
    <t>1105067906847686656</t>
  </si>
  <si>
    <t>1104988934814269441</t>
  </si>
  <si>
    <t>1104999260670648321</t>
  </si>
  <si>
    <t>1105017804124753921</t>
  </si>
  <si>
    <t>1105001777492037632</t>
  </si>
  <si>
    <t>1105017903034892289</t>
  </si>
  <si>
    <t>1105239294292230149</t>
  </si>
  <si>
    <t>1105233421696040960</t>
  </si>
  <si>
    <t>1105069596598521860</t>
  </si>
  <si>
    <t>1105023747197726721</t>
  </si>
  <si>
    <t>1105936957501255681</t>
  </si>
  <si>
    <t>1105936989528961026</t>
  </si>
  <si>
    <t>1105019953042939904</t>
  </si>
  <si>
    <t>1105069714961620992</t>
  </si>
  <si>
    <t>1105123328409382912</t>
  </si>
  <si>
    <t>1105153235701116930</t>
  </si>
  <si>
    <t>1105167139437232130</t>
  </si>
  <si>
    <t>1105170299799121922</t>
  </si>
  <si>
    <t>1105189219788570625</t>
  </si>
  <si>
    <t>1105198276863758340</t>
  </si>
  <si>
    <t>1105200540999393280</t>
  </si>
  <si>
    <t>1105202673274535936</t>
  </si>
  <si>
    <t>1105393127613976576</t>
  </si>
  <si>
    <t>1105953016698540032</t>
  </si>
  <si>
    <t>1105351771063373826</t>
  </si>
  <si>
    <t>1105351955688366080</t>
  </si>
  <si>
    <t>1105222111436722176</t>
  </si>
  <si>
    <t>1105352119333388288</t>
  </si>
  <si>
    <t>1105370159408136192</t>
  </si>
  <si>
    <t>1105374316940677120</t>
  </si>
  <si>
    <t>1105544409695862785</t>
  </si>
  <si>
    <t>1105904082819137536</t>
  </si>
  <si>
    <t>1105906713415335938</t>
  </si>
  <si>
    <t>1105907356607696897</t>
  </si>
  <si>
    <t>1105924144716234752</t>
  </si>
  <si>
    <t>1105924231643181056</t>
  </si>
  <si>
    <t>1105929658003046407</t>
  </si>
  <si>
    <t>1105911065697767425</t>
  </si>
  <si>
    <t>1105907678759522304</t>
  </si>
  <si>
    <t>1105912580550418432</t>
  </si>
  <si>
    <t>1105913101633900544</t>
  </si>
  <si>
    <t>1105914441491795968</t>
  </si>
  <si>
    <t>1105927497051451392</t>
  </si>
  <si>
    <t>1104825484465106944</t>
  </si>
  <si>
    <t>1105922660146528257</t>
  </si>
  <si>
    <t>1105924582542884864</t>
  </si>
  <si>
    <t>1105928885798088705</t>
  </si>
  <si>
    <t>1105930328353501187</t>
  </si>
  <si>
    <t>1105930965824782336</t>
  </si>
  <si>
    <t>1105931122997895174</t>
  </si>
  <si>
    <t>1105922928296763393</t>
  </si>
  <si>
    <t>1104828573217640450</t>
  </si>
  <si>
    <t>1105923264642252801</t>
  </si>
  <si>
    <t>1105923008663818247</t>
  </si>
  <si>
    <t>1105923317150687233</t>
  </si>
  <si>
    <t>1105923895490691077</t>
  </si>
  <si>
    <t>1105923495018618881</t>
  </si>
  <si>
    <t>1105923573271724033</t>
  </si>
  <si>
    <t>1104776662368075777</t>
  </si>
  <si>
    <t>1105923329523924993</t>
  </si>
  <si>
    <t>1105923780570988544</t>
  </si>
  <si>
    <t>1105924882544627712</t>
  </si>
  <si>
    <t>1105925767689629696</t>
  </si>
  <si>
    <t>1107330044572114944</t>
  </si>
  <si>
    <t>1105924390544396291</t>
  </si>
  <si>
    <t>1105929464930811909</t>
  </si>
  <si>
    <t>1105923731141115904</t>
  </si>
  <si>
    <t>1105925264037605379</t>
  </si>
  <si>
    <t>1105926144161972224</t>
  </si>
  <si>
    <t>1105925393624846336</t>
  </si>
  <si>
    <t>1105926053925666818</t>
  </si>
  <si>
    <t>1105926661961330690</t>
  </si>
  <si>
    <t>1105927686533320705</t>
  </si>
  <si>
    <t>1105928437112426496</t>
  </si>
  <si>
    <t>1105927279522148352</t>
  </si>
  <si>
    <t>1105926708962705413</t>
  </si>
  <si>
    <t>1105926643032428544</t>
  </si>
  <si>
    <t>1105922598796439553</t>
  </si>
  <si>
    <t>1105923836674035712</t>
  </si>
  <si>
    <t>1105925124836986885</t>
  </si>
  <si>
    <t>1105926473595142145</t>
  </si>
  <si>
    <t>1105922664680620034</t>
  </si>
  <si>
    <t>1105927177059684353</t>
  </si>
  <si>
    <t>1105924831688749056</t>
  </si>
  <si>
    <t>1105926863673798656</t>
  </si>
  <si>
    <t>1105927005709705216</t>
  </si>
  <si>
    <t>1105927310006542336</t>
  </si>
  <si>
    <t>1105554666350411777</t>
  </si>
  <si>
    <t>1105923574840414211</t>
  </si>
  <si>
    <t>1105924118996754434</t>
  </si>
  <si>
    <t>1105925170957639680</t>
  </si>
  <si>
    <t>1105927368252755969</t>
  </si>
  <si>
    <t>1105928284846673922</t>
  </si>
  <si>
    <t>1107302880661389312</t>
  </si>
  <si>
    <t>1105923917540220929</t>
  </si>
  <si>
    <t>1105925817425641475</t>
  </si>
  <si>
    <t>1105927829571678209</t>
  </si>
  <si>
    <t>1105929188740087809</t>
  </si>
  <si>
    <t>1105923807070449664</t>
  </si>
  <si>
    <t>1105924170414604288</t>
  </si>
  <si>
    <t>1105925772772950016</t>
  </si>
  <si>
    <t>1105926326488227840</t>
  </si>
  <si>
    <t>1105926930774188032</t>
  </si>
  <si>
    <t>1105927930062868480</t>
  </si>
  <si>
    <t>1106285200810479616</t>
  </si>
  <si>
    <t>1105924880132911106</t>
  </si>
  <si>
    <t>1105926846418423808</t>
  </si>
  <si>
    <t>1106288599757144064</t>
  </si>
  <si>
    <t>1105924953814249472</t>
  </si>
  <si>
    <t>1105926166542798849</t>
  </si>
  <si>
    <t>1105928371844907008</t>
  </si>
  <si>
    <t>1104809715656212481</t>
  </si>
  <si>
    <t>1105921970284216322</t>
  </si>
  <si>
    <t>1105926712024551424</t>
  </si>
  <si>
    <t>1105927678262169600</t>
  </si>
  <si>
    <t>1105927959351885829</t>
  </si>
  <si>
    <t>1105922298882781184</t>
  </si>
  <si>
    <t>1105927573480062976</t>
  </si>
  <si>
    <t>1105928519744475136</t>
  </si>
  <si>
    <t>1104819656181862401</t>
  </si>
  <si>
    <t>1105922389274169345</t>
  </si>
  <si>
    <t>1105922686864089088</t>
  </si>
  <si>
    <t>1105926957001256963</t>
  </si>
  <si>
    <t>1105928009645727744</t>
  </si>
  <si>
    <t>1105928408041750528</t>
  </si>
  <si>
    <t>1104788426296045572</t>
  </si>
  <si>
    <t>1105924175468859393</t>
  </si>
  <si>
    <t>1105925297025810434</t>
  </si>
  <si>
    <t>1105927847649177605</t>
  </si>
  <si>
    <t>1105929223020130304</t>
  </si>
  <si>
    <t>1105930545689776134</t>
  </si>
  <si>
    <t>1105929667624779777</t>
  </si>
  <si>
    <t>1105931398358204417</t>
  </si>
  <si>
    <t>1105929476742004741</t>
  </si>
  <si>
    <t>1104788726884970496</t>
  </si>
  <si>
    <t>1105924993408528384</t>
  </si>
  <si>
    <t>1105928143083327495</t>
  </si>
  <si>
    <t>1105928237102841866</t>
  </si>
  <si>
    <t>1105929669927469056</t>
  </si>
  <si>
    <t>1105929817990594560</t>
  </si>
  <si>
    <t>1105931407443062785</t>
  </si>
  <si>
    <t>1105927879966289922</t>
  </si>
  <si>
    <t>1105931752890093569</t>
  </si>
  <si>
    <t>1105926360684466179</t>
  </si>
  <si>
    <t>1105927098957479937</t>
  </si>
  <si>
    <t>1105928261308215296</t>
  </si>
  <si>
    <t>1105930237320351744</t>
  </si>
  <si>
    <t>1105931365642584064</t>
  </si>
  <si>
    <t>1105927131190755328</t>
  </si>
  <si>
    <t>1105928149047623685</t>
  </si>
  <si>
    <t>1105928748745048066</t>
  </si>
  <si>
    <t>1105926819268702215</t>
  </si>
  <si>
    <t>1105927400360198147</t>
  </si>
  <si>
    <t>1105928594314985472</t>
  </si>
  <si>
    <t>1105931591786876928</t>
  </si>
  <si>
    <t>1105922735937593344</t>
  </si>
  <si>
    <t>1105926000884490246</t>
  </si>
  <si>
    <t>1105926071621431303</t>
  </si>
  <si>
    <t>1105926083910791169</t>
  </si>
  <si>
    <t>1105927443574075393</t>
  </si>
  <si>
    <t>1105928545774243841</t>
  </si>
  <si>
    <t>1105929028735774722</t>
  </si>
  <si>
    <t>1105929248391553025</t>
  </si>
  <si>
    <t>1105929268377387008</t>
  </si>
  <si>
    <t>1105929512292888576</t>
  </si>
  <si>
    <t>1105928208543821827</t>
  </si>
  <si>
    <t>1105929407150149633</t>
  </si>
  <si>
    <t>1105929545247571969</t>
  </si>
  <si>
    <t>1105989288750141442</t>
  </si>
  <si>
    <t>1105990862931193857</t>
  </si>
  <si>
    <t>1105928947756355584</t>
  </si>
  <si>
    <t>1105930216055230464</t>
  </si>
  <si>
    <t>1105923308585922560</t>
  </si>
  <si>
    <t>1105923447060918272</t>
  </si>
  <si>
    <t>1105926609528336384</t>
  </si>
  <si>
    <t>1105927551514488833</t>
  </si>
  <si>
    <t>1105928708655927297</t>
  </si>
  <si>
    <t>1105929133337571335</t>
  </si>
  <si>
    <t>1105931688172048384</t>
  </si>
  <si>
    <t>1105932120264970242</t>
  </si>
  <si>
    <t>1105923785415372801</t>
  </si>
  <si>
    <t>1105923978303033347</t>
  </si>
  <si>
    <t>1105925220236439552</t>
  </si>
  <si>
    <t>1105926033532956673</t>
  </si>
  <si>
    <t>1105927540303192067</t>
  </si>
  <si>
    <t>1105928127694426112</t>
  </si>
  <si>
    <t>1105928858031833088</t>
  </si>
  <si>
    <t>1105929384316293128</t>
  </si>
  <si>
    <t>1105930420368171008</t>
  </si>
  <si>
    <t>1105932799037575169</t>
  </si>
  <si>
    <t>1105933551206350849</t>
  </si>
  <si>
    <t>1105936528566640640</t>
  </si>
  <si>
    <t>1105946461508960259</t>
  </si>
  <si>
    <t>1105924028739526657</t>
  </si>
  <si>
    <t>1105926231764201475</t>
  </si>
  <si>
    <t>1105928177434660869</t>
  </si>
  <si>
    <t>1105929713615335425</t>
  </si>
  <si>
    <t>1105990640746315777</t>
  </si>
  <si>
    <t>1105929832800620549</t>
  </si>
  <si>
    <t>1105930404740169730</t>
  </si>
  <si>
    <t>1105924455539322880</t>
  </si>
  <si>
    <t>1105924802714451970</t>
  </si>
  <si>
    <t>1105926039388278787</t>
  </si>
  <si>
    <t>1105926626083328000</t>
  </si>
  <si>
    <t>1105927593575006208</t>
  </si>
  <si>
    <t>1105928941653626880</t>
  </si>
  <si>
    <t>1105929102849122305</t>
  </si>
  <si>
    <t>1105929724491120641</t>
  </si>
  <si>
    <t>1105931468122009601</t>
  </si>
  <si>
    <t>1105935961446330375</t>
  </si>
  <si>
    <t>1105883819251519490</t>
  </si>
  <si>
    <t>1105925955745398785</t>
  </si>
  <si>
    <t>1105926967659020288</t>
  </si>
  <si>
    <t>1105928101425500160</t>
  </si>
  <si>
    <t>1105928576312983556</t>
  </si>
  <si>
    <t>1105928810162204672</t>
  </si>
  <si>
    <t>1105930045741301760</t>
  </si>
  <si>
    <t>1105932541230485504</t>
  </si>
  <si>
    <t>1105926338723151873</t>
  </si>
  <si>
    <t>1105929315303280642</t>
  </si>
  <si>
    <t>1104865509990940672</t>
  </si>
  <si>
    <t>1105885772979286016</t>
  </si>
  <si>
    <t>1105926469610545153</t>
  </si>
  <si>
    <t>1105926583741829120</t>
  </si>
  <si>
    <t>1105928879578009600</t>
  </si>
  <si>
    <t>1105937403544588289</t>
  </si>
  <si>
    <t>1107338806196387841</t>
  </si>
  <si>
    <t>1107339845620387840</t>
  </si>
  <si>
    <t>1107338489836773376</t>
  </si>
  <si>
    <t>1104692757996675073</t>
  </si>
  <si>
    <t>1104785677852569601</t>
  </si>
  <si>
    <t>1105925519667810306</t>
  </si>
  <si>
    <t>1105925816276475904</t>
  </si>
  <si>
    <t>1105926910129987584</t>
  </si>
  <si>
    <t>1105929767184986113</t>
  </si>
  <si>
    <t>1107339742063017984</t>
  </si>
  <si>
    <t>1105926775010480131</t>
  </si>
  <si>
    <t>1105927816716173316</t>
  </si>
  <si>
    <t>1105930005786316802</t>
  </si>
  <si>
    <t>1104693968904818688</t>
  </si>
  <si>
    <t>1105925921649950726</t>
  </si>
  <si>
    <t>1105927199385899010</t>
  </si>
  <si>
    <t>1105929907467677698</t>
  </si>
  <si>
    <t>1107340026139103233</t>
  </si>
  <si>
    <t>1104777080053616640</t>
  </si>
  <si>
    <t>1107341303656927233</t>
  </si>
  <si>
    <t>1104777647429746689</t>
  </si>
  <si>
    <t>1107342070342184961</t>
  </si>
  <si>
    <t>1105922827570556928</t>
  </si>
  <si>
    <t>1105923103547408394</t>
  </si>
  <si>
    <t>1105923693170122753</t>
  </si>
  <si>
    <t>1107345298496634883</t>
  </si>
  <si>
    <t>1107351163597406211</t>
  </si>
  <si>
    <t>1105923185768321026</t>
  </si>
  <si>
    <t>1105924215142838274</t>
  </si>
  <si>
    <t>1105923604540260352</t>
  </si>
  <si>
    <t>1107345568790122497</t>
  </si>
  <si>
    <t>1107349961467969538</t>
  </si>
  <si>
    <t>1107351819376869376</t>
  </si>
  <si>
    <t>1107352923678363649</t>
  </si>
  <si>
    <t>1104676014922305536</t>
  </si>
  <si>
    <t>1104773596256391168</t>
  </si>
  <si>
    <t>1104998021501251584</t>
  </si>
  <si>
    <t>1105722238450454528</t>
  </si>
  <si>
    <t>1105906911193518081</t>
  </si>
  <si>
    <t>1105914049232027648</t>
  </si>
  <si>
    <t>1105922640513060864</t>
  </si>
  <si>
    <t>1105922873716326400</t>
  </si>
  <si>
    <t>1105728380228562945</t>
  </si>
  <si>
    <t>1107355683236790277</t>
  </si>
  <si>
    <t>1104829211959836672</t>
  </si>
  <si>
    <t>1105911385689636864</t>
  </si>
  <si>
    <t>1105924496362520579</t>
  </si>
  <si>
    <t>1105924658862407680</t>
  </si>
  <si>
    <t>1105925045921161216</t>
  </si>
  <si>
    <t>1105925587137376258</t>
  </si>
  <si>
    <t>1105925908534382598</t>
  </si>
  <si>
    <t>1105926362253135872</t>
  </si>
  <si>
    <t>1107350930180190208</t>
  </si>
  <si>
    <t>1107353785570086913</t>
  </si>
  <si>
    <t>1105925615889326080</t>
  </si>
  <si>
    <t>1107355004061519877</t>
  </si>
  <si>
    <t>1104830831158325250</t>
  </si>
  <si>
    <t>1104831047987068930</t>
  </si>
  <si>
    <t>1105912849929564160</t>
  </si>
  <si>
    <t>1105925059389067264</t>
  </si>
  <si>
    <t>1105925717186043904</t>
  </si>
  <si>
    <t>1105926832183001088</t>
  </si>
  <si>
    <t>1107355876673884160</t>
  </si>
  <si>
    <t>1104800513084796929</t>
  </si>
  <si>
    <t>1104794357847285760</t>
  </si>
  <si>
    <t>1105921508755558403</t>
  </si>
  <si>
    <t>1105932418425540608</t>
  </si>
  <si>
    <t>1105933095671341057</t>
  </si>
  <si>
    <t>1105934138975096833</t>
  </si>
  <si>
    <t>1105934663976140800</t>
  </si>
  <si>
    <t>1105935423505866752</t>
  </si>
  <si>
    <t>1105935753731809282</t>
  </si>
  <si>
    <t>1105936121303912449</t>
  </si>
  <si>
    <t>1105936344755376128</t>
  </si>
  <si>
    <t>1107356995374510081</t>
  </si>
  <si>
    <t>1104794832692748289</t>
  </si>
  <si>
    <t>1105935703198834688</t>
  </si>
  <si>
    <t>1105935758370709505</t>
  </si>
  <si>
    <t>1107358566229393409</t>
  </si>
  <si>
    <t>1107357792216776705</t>
  </si>
  <si>
    <t>1104853519155281922</t>
  </si>
  <si>
    <t>1107362351685296129</t>
  </si>
  <si>
    <t>1104855466943922176</t>
  </si>
  <si>
    <t>1107363110917234689</t>
  </si>
  <si>
    <t>1104869422722961408</t>
  </si>
  <si>
    <t>1107363292912197634</t>
  </si>
  <si>
    <t>1107364332084621313</t>
  </si>
  <si>
    <t>1104777352737947649</t>
  </si>
  <si>
    <t>1104781988832178177</t>
  </si>
  <si>
    <t>1107364841784819713</t>
  </si>
  <si>
    <t>1107375830244773889</t>
  </si>
  <si>
    <t>1104777889738706944</t>
  </si>
  <si>
    <t>1107365353863163910</t>
  </si>
  <si>
    <t>1105175265649610753</t>
  </si>
  <si>
    <t>1107393280893956096</t>
  </si>
  <si>
    <t>1105177152440410121</t>
  </si>
  <si>
    <t>1107406618327699461</t>
  </si>
  <si>
    <t>1105929045508874245</t>
  </si>
  <si>
    <t>1105931040294649857</t>
  </si>
  <si>
    <t>1105928072916811776</t>
  </si>
  <si>
    <t>1105928383773462528</t>
  </si>
  <si>
    <t>1105930770928021505</t>
  </si>
  <si>
    <t>1105931945832300544</t>
  </si>
  <si>
    <t>1107373146091540481</t>
  </si>
  <si>
    <t>1105928458285269002</t>
  </si>
  <si>
    <t>1105928632193687559</t>
  </si>
  <si>
    <t>1107430718366498817</t>
  </si>
  <si>
    <t>1107506893155717122</t>
  </si>
  <si>
    <t>1105723243774832640</t>
  </si>
  <si>
    <t>1105723528693927936</t>
  </si>
  <si>
    <t>1105924132309532673</t>
  </si>
  <si>
    <t>1105928312872939524</t>
  </si>
  <si>
    <t>1105928808216100865</t>
  </si>
  <si>
    <t>1107420842735165445</t>
  </si>
  <si>
    <t>1105736877376790529</t>
  </si>
  <si>
    <t>1105930232089989123</t>
  </si>
  <si>
    <t>1104685645501476864</t>
  </si>
  <si>
    <t>1105910278905122818</t>
  </si>
  <si>
    <t>1105929716626788355</t>
  </si>
  <si>
    <t>1105930376122429440</t>
  </si>
  <si>
    <t>1105930951169839297</t>
  </si>
  <si>
    <t>1105931391529861121</t>
  </si>
  <si>
    <t>1106284514035355648</t>
  </si>
  <si>
    <t>1107407997649801217</t>
  </si>
  <si>
    <t>1105911145066573824</t>
  </si>
  <si>
    <t>1105929851846963200</t>
  </si>
  <si>
    <t>1105931389814427649</t>
  </si>
  <si>
    <t>1105931575022227457</t>
  </si>
  <si>
    <t>1107507260568276994</t>
  </si>
  <si>
    <t>1104861121641476096</t>
  </si>
  <si>
    <t>1104878597779517440</t>
  </si>
  <si>
    <t>1107415647527460864</t>
  </si>
  <si>
    <t>1104865263353294848</t>
  </si>
  <si>
    <t>1107718331061231616</t>
  </si>
  <si>
    <t>1104800553115271168</t>
  </si>
  <si>
    <t>1107350736705372166</t>
  </si>
  <si>
    <t>1104793434353795072</t>
  </si>
  <si>
    <t>1104793451508449283</t>
  </si>
  <si>
    <t>1105011735134720007</t>
  </si>
  <si>
    <t>1105518429090529281</t>
  </si>
  <si>
    <t>1105912533456703490</t>
  </si>
  <si>
    <t>1105913480929005568</t>
  </si>
  <si>
    <t>1105919967181131777</t>
  </si>
  <si>
    <t>1105921904827908096</t>
  </si>
  <si>
    <t>1105921934980726785</t>
  </si>
  <si>
    <t>1105922514939715584</t>
  </si>
  <si>
    <t>1105923126859350016</t>
  </si>
  <si>
    <t>1105923269776101385</t>
  </si>
  <si>
    <t>1105923759343616002</t>
  </si>
  <si>
    <t>1105924362518052865</t>
  </si>
  <si>
    <t>1105924664436707328</t>
  </si>
  <si>
    <t>1105924836415684608</t>
  </si>
  <si>
    <t>1105925024693796864</t>
  </si>
  <si>
    <t>1105925302616772608</t>
  </si>
  <si>
    <t>1105925408778870784</t>
  </si>
  <si>
    <t>1105925582829899780</t>
  </si>
  <si>
    <t>1105925778003374083</t>
  </si>
  <si>
    <t>1105925929753370628</t>
  </si>
  <si>
    <t>1105926087186497537</t>
  </si>
  <si>
    <t>1105926203679145989</t>
  </si>
  <si>
    <t>1105926313188171782</t>
  </si>
  <si>
    <t>1105926575999119361</t>
  </si>
  <si>
    <t>1105926627098312704</t>
  </si>
  <si>
    <t>1105927090828910593</t>
  </si>
  <si>
    <t>1105927114702966784</t>
  </si>
  <si>
    <t>1105927409902252034</t>
  </si>
  <si>
    <t>1105927744700010510</t>
  </si>
  <si>
    <t>1105927887876698119</t>
  </si>
  <si>
    <t>1105928097310871553</t>
  </si>
  <si>
    <t>1105928116583759872</t>
  </si>
  <si>
    <t>1105928310314418179</t>
  </si>
  <si>
    <t>1105928525977190400</t>
  </si>
  <si>
    <t>1105928847852220416</t>
  </si>
  <si>
    <t>1105929252963274752</t>
  </si>
  <si>
    <t>1105929380285550593</t>
  </si>
  <si>
    <t>1105929654630842370</t>
  </si>
  <si>
    <t>1105930130973700097</t>
  </si>
  <si>
    <t>1105930409987051520</t>
  </si>
  <si>
    <t>1105930485748940802</t>
  </si>
  <si>
    <t>1105930618318319617</t>
  </si>
  <si>
    <t>1105930829635690501</t>
  </si>
  <si>
    <t>1107349093741940736</t>
  </si>
  <si>
    <t>1104773476907450370</t>
  </si>
  <si>
    <t>1104793968901001216</t>
  </si>
  <si>
    <t>1104794322719961088</t>
  </si>
  <si>
    <t>1104997949359251457</t>
  </si>
  <si>
    <t>1105514719337684993</t>
  </si>
  <si>
    <t>1105906775050600448</t>
  </si>
  <si>
    <t>1105919706031181825</t>
  </si>
  <si>
    <t>1105921522621956097</t>
  </si>
  <si>
    <t>1105924003892469760</t>
  </si>
  <si>
    <t>1105924124088717318</t>
  </si>
  <si>
    <t>1105925958933114881</t>
  </si>
  <si>
    <t>1105925983197188096</t>
  </si>
  <si>
    <t>1105926412463161344</t>
  </si>
  <si>
    <t>1105926700230152195</t>
  </si>
  <si>
    <t>1105926773714366465</t>
  </si>
  <si>
    <t>1105927367862747137</t>
  </si>
  <si>
    <t>1105927859003187202</t>
  </si>
  <si>
    <t>1105928061382508545</t>
  </si>
  <si>
    <t>1105928499410489344</t>
  </si>
  <si>
    <t>1105929648406441985</t>
  </si>
  <si>
    <t>1105929687149264897</t>
  </si>
  <si>
    <t>1105929786126491649</t>
  </si>
  <si>
    <t>1105930219553202179</t>
  </si>
  <si>
    <t>1105930326176686080</t>
  </si>
  <si>
    <t>1105931356238958592</t>
  </si>
  <si>
    <t>1107350155207020547</t>
  </si>
  <si>
    <t>1104777366486876172</t>
  </si>
  <si>
    <t>1107332194274545665</t>
  </si>
  <si>
    <t>1107338847829086208</t>
  </si>
  <si>
    <t>1104675941714980864</t>
  </si>
  <si>
    <t>1104802534668013568</t>
  </si>
  <si>
    <t>1105913323365781505</t>
  </si>
  <si>
    <t>1105920540445982720</t>
  </si>
  <si>
    <t>1105921934016024583</t>
  </si>
  <si>
    <t>1105922173666054144</t>
  </si>
  <si>
    <t>1105923008135340033</t>
  </si>
  <si>
    <t>1105923112284155904</t>
  </si>
  <si>
    <t>1105924170809004035</t>
  </si>
  <si>
    <t>1105924427588530176</t>
  </si>
  <si>
    <t>1105925140574060545</t>
  </si>
  <si>
    <t>1105925476189696001</t>
  </si>
  <si>
    <t>1105925667336667137</t>
  </si>
  <si>
    <t>1105925871158870018</t>
  </si>
  <si>
    <t>1105926307567886336</t>
  </si>
  <si>
    <t>1105926357081604097</t>
  </si>
  <si>
    <t>1105927071879102465</t>
  </si>
  <si>
    <t>1105927644191825921</t>
  </si>
  <si>
    <t>1105928094685298689</t>
  </si>
  <si>
    <t>1105928549096214528</t>
  </si>
  <si>
    <t>1105930131426693123</t>
  </si>
  <si>
    <t>1106292576208982016</t>
  </si>
  <si>
    <t>1107329675179814912</t>
  </si>
  <si>
    <t>1107337930161430530</t>
  </si>
  <si>
    <t>1107339618637230080</t>
  </si>
  <si>
    <t>1107508092625928193</t>
  </si>
  <si>
    <t>1107746109630439424</t>
  </si>
  <si>
    <t>1105928517668294657</t>
  </si>
  <si>
    <t>1105938685055418369</t>
  </si>
  <si>
    <t>1105845113278947330</t>
  </si>
  <si>
    <t>1105220575881031682</t>
  </si>
  <si>
    <t>1106284700060930048</t>
  </si>
  <si>
    <t>1105925561904451586</t>
  </si>
  <si>
    <t>1105931357224620033</t>
  </si>
  <si>
    <t>1105923496926998529</t>
  </si>
  <si>
    <t>1105933031775313920</t>
  </si>
  <si>
    <t>1105935727668482055</t>
  </si>
  <si>
    <t>1104859960792530946</t>
  </si>
  <si>
    <t>1107348299554717699</t>
  </si>
  <si>
    <t>1107353584344227840</t>
  </si>
  <si>
    <t>1107712282635763714</t>
  </si>
  <si>
    <t>1107350319133089794</t>
  </si>
  <si>
    <t>1107332231813570561</t>
  </si>
  <si>
    <t/>
  </si>
  <si>
    <t>3059995648</t>
  </si>
  <si>
    <t>227295730</t>
  </si>
  <si>
    <t>1844456544</t>
  </si>
  <si>
    <t>831835946442170368</t>
  </si>
  <si>
    <t>855456690</t>
  </si>
  <si>
    <t>1238667852</t>
  </si>
  <si>
    <t>228784017</t>
  </si>
  <si>
    <t>175475048</t>
  </si>
  <si>
    <t>2992267338</t>
  </si>
  <si>
    <t>976593558</t>
  </si>
  <si>
    <t>1100791769002848257</t>
  </si>
  <si>
    <t>1062080939134738433</t>
  </si>
  <si>
    <t>1072248247475945474</t>
  </si>
  <si>
    <t>1084188275600957448</t>
  </si>
  <si>
    <t>1344065899</t>
  </si>
  <si>
    <t>2598635743</t>
  </si>
  <si>
    <t>302876821</t>
  </si>
  <si>
    <t>918803404754968576</t>
  </si>
  <si>
    <t>66668711</t>
  </si>
  <si>
    <t>470526683</t>
  </si>
  <si>
    <t>708934250557480962</t>
  </si>
  <si>
    <t>77553106</t>
  </si>
  <si>
    <t>38212717</t>
  </si>
  <si>
    <t>27444354</t>
  </si>
  <si>
    <t>4287427349</t>
  </si>
  <si>
    <t>1099691374201458689</t>
  </si>
  <si>
    <t>1041921036852359168</t>
  </si>
  <si>
    <t>999356978622279680</t>
  </si>
  <si>
    <t>en</t>
  </si>
  <si>
    <t>und</t>
  </si>
  <si>
    <t>fr</t>
  </si>
  <si>
    <t>ca</t>
  </si>
  <si>
    <t>1083494198060482562</t>
  </si>
  <si>
    <t>1105929907153047552</t>
  </si>
  <si>
    <t>1105930996363468804</t>
  </si>
  <si>
    <t>Twitter for iPhone</t>
  </si>
  <si>
    <t>Twitter for iPad</t>
  </si>
  <si>
    <t>Hootsuite Inc.</t>
  </si>
  <si>
    <t>Bot Libre!</t>
  </si>
  <si>
    <t>Twitter Web Client</t>
  </si>
  <si>
    <t>Twitter for Android</t>
  </si>
  <si>
    <t>Twitter Web App</t>
  </si>
  <si>
    <t>SocialOomph</t>
  </si>
  <si>
    <t>TweetDeck</t>
  </si>
  <si>
    <t>Buffer</t>
  </si>
  <si>
    <t>-3.049914,53.8203769 
-2.965957,53.8203769 
-2.965957,53.9284675 
-3.049914,53.9284675</t>
  </si>
  <si>
    <t>-0.259465,51.417277 
-0.127974,51.417277 
-0.127974,51.486036 
-0.259465,51.486036</t>
  </si>
  <si>
    <t>138.44212992,-35.348970061 
138.780189824,-35.348970061 
138.780189824,-34.652564053 
138.44212992,-34.652564053</t>
  </si>
  <si>
    <t>-1.706057,53.7363694 
-1.424923,53.7363694 
-1.424923,53.867543 
-1.706057,53.867543</t>
  </si>
  <si>
    <t>-1.383005,53.463835 
-1.291533,53.463835 
-1.291533,53.515279 
-1.383005,53.515279</t>
  </si>
  <si>
    <t>United Kingdom</t>
  </si>
  <si>
    <t>Australia</t>
  </si>
  <si>
    <t>GB</t>
  </si>
  <si>
    <t>AU</t>
  </si>
  <si>
    <t>Fleetwood, England</t>
  </si>
  <si>
    <t>Wandsworth, London</t>
  </si>
  <si>
    <t>Adelaide, South Australia</t>
  </si>
  <si>
    <t>Leeds, England</t>
  </si>
  <si>
    <t>Brampton, England</t>
  </si>
  <si>
    <t>58468d6e28fde202</t>
  </si>
  <si>
    <t>460c5314e8a33c64</t>
  </si>
  <si>
    <t>01e8a1a140ccdc5c</t>
  </si>
  <si>
    <t>6863fd050de21120</t>
  </si>
  <si>
    <t>630cfdb544a72480</t>
  </si>
  <si>
    <t>Fleetwood</t>
  </si>
  <si>
    <t>Wandsworth</t>
  </si>
  <si>
    <t>Adelaide</t>
  </si>
  <si>
    <t>Leeds</t>
  </si>
  <si>
    <t>Brampton</t>
  </si>
  <si>
    <t>city</t>
  </si>
  <si>
    <t>https://api.twitter.com/1.1/geo/id/58468d6e28fde202.json</t>
  </si>
  <si>
    <t>https://api.twitter.com/1.1/geo/id/460c5314e8a33c64.json</t>
  </si>
  <si>
    <t>https://api.twitter.com/1.1/geo/id/01e8a1a140ccdc5c.json</t>
  </si>
  <si>
    <t>https://api.twitter.com/1.1/geo/id/6863fd050de21120.json</t>
  </si>
  <si>
    <t>https://api.twitter.com/1.1/geo/id/630cfdb544a72480.json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</si>
  <si>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</si>
  <si>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</si>
  <si>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</si>
  <si>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</si>
  <si>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</si>
  <si>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</si>
  <si>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</si>
  <si>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</si>
  <si>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</si>
  <si>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</si>
  <si>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</si>
  <si>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</si>
  <si>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</si>
  <si>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</si>
  <si>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</si>
  <si>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</si>
  <si>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</si>
  <si>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</si>
  <si>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</si>
  <si>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</si>
  <si>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</si>
  <si>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 PIKE</t>
  </si>
  <si>
    <t>#SENexchange</t>
  </si>
  <si>
    <t>Rosanna McGladdery _xD83D__xDC1D_</t>
  </si>
  <si>
    <t>Wraparound</t>
  </si>
  <si>
    <t>Lynn McCann - ReachoutASC</t>
  </si>
  <si>
    <t>Clare Fletcher</t>
  </si>
  <si>
    <t>David Davies</t>
  </si>
  <si>
    <t>Cherryl-kd</t>
  </si>
  <si>
    <t>virtualsendconference</t>
  </si>
  <si>
    <t>Autie - Artificial Autism Intelligence</t>
  </si>
  <si>
    <t>Bren Prendergast</t>
  </si>
  <si>
    <t>Claire Ryan</t>
  </si>
  <si>
    <t>Martin Matthews</t>
  </si>
  <si>
    <t>Provision Map</t>
  </si>
  <si>
    <t>CSawer</t>
  </si>
  <si>
    <t>CW- Understanding Autism</t>
  </si>
  <si>
    <t>inclusiveteach.com</t>
  </si>
  <si>
    <t>Mandy Wilding</t>
  </si>
  <si>
    <t>Harry Empsall</t>
  </si>
  <si>
    <t>Fiona Collins</t>
  </si>
  <si>
    <t>Ms Muddle</t>
  </si>
  <si>
    <t>Ed Psych Insight</t>
  </si>
  <si>
    <t>Jacob @ PositiveRegard</t>
  </si>
  <si>
    <t>AnnaMarie_MN _xD83C__xDF3F_</t>
  </si>
  <si>
    <t>hashtagGiftedparent</t>
  </si>
  <si>
    <t>Maria Marinho</t>
  </si>
  <si>
    <t>Well at School</t>
  </si>
  <si>
    <t>Karen Roofe</t>
  </si>
  <si>
    <t>Sarah Naughton</t>
  </si>
  <si>
    <t>NAVSH</t>
  </si>
  <si>
    <t>_xD83D__xDC69__xD83C__xDFFE_‍_xD83C__xDFEB_</t>
  </si>
  <si>
    <t>St Martins &amp; St Andrew's Teaching Schools</t>
  </si>
  <si>
    <t>allthingsSEND</t>
  </si>
  <si>
    <t>Lisa Tidbury</t>
  </si>
  <si>
    <t>RP Institute</t>
  </si>
  <si>
    <t>Mary on the Move</t>
  </si>
  <si>
    <t>Lara@itmustbemum</t>
  </si>
  <si>
    <t>Alan Clifton</t>
  </si>
  <si>
    <t>Ruth Belle-Fortune</t>
  </si>
  <si>
    <t>Sam at Schoolwell</t>
  </si>
  <si>
    <t>Joanna Grace</t>
  </si>
  <si>
    <t>Catriona Maccoll</t>
  </si>
  <si>
    <t>Sarah Helton</t>
  </si>
  <si>
    <t>Association for Child &amp; Adolescent Mental Health</t>
  </si>
  <si>
    <t>Gemma Danvers</t>
  </si>
  <si>
    <t>More Than a Face</t>
  </si>
  <si>
    <t>Joe W</t>
  </si>
  <si>
    <t>mark robson</t>
  </si>
  <si>
    <t>CanDoELLA #flipthenarrative _xD83D__xDC9C_</t>
  </si>
  <si>
    <t>Sarah Kate</t>
  </si>
  <si>
    <t>Anne Barnes</t>
  </si>
  <si>
    <t>Roselyn Saldanha</t>
  </si>
  <si>
    <t>#specialEDchat</t>
  </si>
  <si>
    <t>Dave Hill</t>
  </si>
  <si>
    <t>Rob Fanning_xD83C__xDF88_</t>
  </si>
  <si>
    <t>Mr Beezy</t>
  </si>
  <si>
    <t>Emmanuel Awoyelu</t>
  </si>
  <si>
    <t>M _xD83D__xDCAB_</t>
  </si>
  <si>
    <t>Black Teachers Connect</t>
  </si>
  <si>
    <t>Adele Devine</t>
  </si>
  <si>
    <t>Teachwire</t>
  </si>
  <si>
    <t>Teach Early Years</t>
  </si>
  <si>
    <t>Class Charts</t>
  </si>
  <si>
    <t>Lorna McNab</t>
  </si>
  <si>
    <t>Carol Smart</t>
  </si>
  <si>
    <t>That teacher bloke</t>
  </si>
  <si>
    <t>Mrs C</t>
  </si>
  <si>
    <t>Pippa</t>
  </si>
  <si>
    <t>Melissa Whittaker</t>
  </si>
  <si>
    <t>CfBT Schools Trust Inclusion</t>
  </si>
  <si>
    <t>Anni Poole</t>
  </si>
  <si>
    <t>Emilie_London</t>
  </si>
  <si>
    <t>Marie Lacey</t>
  </si>
  <si>
    <t>Jax</t>
  </si>
  <si>
    <t>Theresa</t>
  </si>
  <si>
    <t>Louise Baldwin</t>
  </si>
  <si>
    <t>Jane Friswell</t>
  </si>
  <si>
    <t>Lorraine Petersen</t>
  </si>
  <si>
    <t>John Scattergood</t>
  </si>
  <si>
    <t>Inclusion Team</t>
  </si>
  <si>
    <t>WSS North</t>
  </si>
  <si>
    <t>Jennifer Owen</t>
  </si>
  <si>
    <t>Jen</t>
  </si>
  <si>
    <t>PDA ACTION</t>
  </si>
  <si>
    <t>Sunshine Support</t>
  </si>
  <si>
    <t>Fiightback</t>
  </si>
  <si>
    <t>PDA Society</t>
  </si>
  <si>
    <t>Planet Autism ✞</t>
  </si>
  <si>
    <t>Dr. Rai CPsychol</t>
  </si>
  <si>
    <t>Josephine Kent</t>
  </si>
  <si>
    <t>Elizabeth Stanley</t>
  </si>
  <si>
    <t>Frankie</t>
  </si>
  <si>
    <t>St Patrick's ITT</t>
  </si>
  <si>
    <t>MANDY CLARK</t>
  </si>
  <si>
    <t>_xD835__xDD6F__xD835__xDD86__xD835__xDD9B__xD835__xDD8A_ _xD835__xDD7D__xD835__xDD94__xD835__xDD87__xD835__xDD8A__xD835__xDD97__xD835__xDD99__xD835__xDD98_</t>
  </si>
  <si>
    <t>Darryl Jones</t>
  </si>
  <si>
    <t>SensoryWand</t>
  </si>
  <si>
    <t>Julia Skinner</t>
  </si>
  <si>
    <t>Mary</t>
  </si>
  <si>
    <t>Kerry Widdowson</t>
  </si>
  <si>
    <t>Karin Crimmins</t>
  </si>
  <si>
    <t>Linrow Education</t>
  </si>
  <si>
    <t>Katherine Zagotsis</t>
  </si>
  <si>
    <t>Teach PMLD</t>
  </si>
  <si>
    <t>Hollie Tarbuck</t>
  </si>
  <si>
    <t>Callum</t>
  </si>
  <si>
    <t>Autism Peterborough</t>
  </si>
  <si>
    <t>Sarah</t>
  </si>
  <si>
    <t>SEND Resources UK</t>
  </si>
  <si>
    <t>Sharon Smith</t>
  </si>
  <si>
    <t>Special Direct</t>
  </si>
  <si>
    <t>Ingrid Spencer</t>
  </si>
  <si>
    <t>Ange Smith</t>
  </si>
  <si>
    <t>Kirsten Davies</t>
  </si>
  <si>
    <t>Kate Bradley</t>
  </si>
  <si>
    <t>mrsreynolds</t>
  </si>
  <si>
    <t>Shelby Mercer</t>
  </si>
  <si>
    <t>Ms Barnsley</t>
  </si>
  <si>
    <t>PIPS</t>
  </si>
  <si>
    <t>Andy Martin</t>
  </si>
  <si>
    <t>SEND Gateway</t>
  </si>
  <si>
    <t>PE teacher &amp; Assistant lead. Mad about athletics, all sport and health. welsh and proud. special interest in SEND.-close to my heart❤️_xD83C__xDFF4__xDB40__xDC67__xDB40__xDC62__xDB40__xDC77__xDB40__xDC6C__xDB40__xDC73__xDB40__xDC7F_</t>
  </si>
  <si>
    <t>A place to share news, ideas, resources &amp; chat about issues related to SEND hosted by @Mishwood1 &amp; @Cherrylkd.   Weekly discussion Wednesday 8 - 8.30 p.m. GMT</t>
  </si>
  <si>
    <t>AHT, Y1 teacher, newish SENCo and much less of sticker nazi than I used to be!</t>
  </si>
  <si>
    <t>Making sense of special needs. Joining the dots around children &amp; young people who require that bit extra support. #socent https://t.co/dEHPJd4TIw</t>
  </si>
  <si>
    <t>Lynn and the team at Reachout ASC are autism specialist teachers providing support, training, advice and resources.  #Author #Speaker #Advocate</t>
  </si>
  <si>
    <t>Educator. Enthusiastic and passionate about school improvement &amp; staff wellbeing. Director of Schools with The Yare Education Trust, Norwich.Ofsted Inspector.</t>
  </si>
  <si>
    <t>SEN Teacher</t>
  </si>
  <si>
    <t>AHT, SLE, ITT Mentor, DSL at 4 X Outstanding Special School, Blackpool. MA Inclusion/SEN. See @SENexchange + @SENBlogger Writer for @BloomsburyEd + @JKPBooks</t>
  </si>
  <si>
    <t>A virtual conference for ALL professionals working to provide quality provision for children with #SEND  Buy tickets here https://t.co/dnxw8jSITR</t>
  </si>
  <si>
    <t>currently having an AUTISM AWARENESS campaign : atm we r up and running content will be added later * doing all the things in science we arent supposed to do*</t>
  </si>
  <si>
    <t>SEND Specialist Adviser. Law above LA policy.  Degree collector. #SENDAdvocates https://t.co/wl5KpBOOzV</t>
  </si>
  <si>
    <t>#autism #ADHD #Dyslexia #Tourettes Mum to CYP with #SEND Parent Patron of @AmbitiousAutism Wife to a lovely bloke, passionate about #inclusion and I have ADHD.</t>
  </si>
  <si>
    <t>National Leader of Governance, FRSA, Chair of Governors, MA Ed,The Key Associate Expert, longbow archer (and I work full time) #actuallyautistic opinions my own</t>
  </si>
  <si>
    <t>Learning Plans &amp; Provision Maps Writer is a powerful web based information management tool designed for SENCOs.
Visit our blog at https://t.co/DVfKQRkr5N</t>
  </si>
  <si>
    <t>Educating East London. Passionate about education. SLT-SENCO/EAL/Literacy. Positive, constructive tweets. Views are my own/others that I align with.</t>
  </si>
  <si>
    <t>⭐️ Helping others to understand Autism...  #UnderstandingAutism #Inclusive #AutismFamily #Wellbeing ~Working in public service, views are my own @npaa_uk</t>
  </si>
  <si>
    <t>The official account of https://t.co/LslEI8cfaw Teaching resources and articles for  #Autism, #Education, #SEND</t>
  </si>
  <si>
    <t>Volcano explorer, rabbit trainer, pub quizzer, RSPCA volunteer and creative gardener!</t>
  </si>
  <si>
    <t>Therapeutic parent, adopter, advocate. campaigner for support services to help adoptive families, educator and optimist. Member of the Potato Group.</t>
  </si>
  <si>
    <t>Adoptive mummy to a LO. Muddling along, reading the books, trying to do the right thing. Occasionally succeeding.</t>
  </si>
  <si>
    <t>Dr Chris Moore ~ an Educational Psychologist since 2013. Interested in #attachment, #trauma &amp; #mentalhealth. Enjoys running, movie scores &amp; Frasier. #twittereps</t>
  </si>
  <si>
    <t>Positive Regard Lead Consultant For @PosRegardTSA based at @springwellleeds supporting in a positive trauma informed way to reduce anxiety, risk and restraint.</t>
  </si>
  <si>
    <t>Social | Love Nature Campfires Lakes Rivers Snow Mom of 3 Interfaith Minister Weddings Minnesota Know-How Snapchat: VeryNorthern</t>
  </si>
  <si>
    <t>Ruth Stanway Woodings. Mum of 2 stunning #DME kids. Teen is home ed because #inclusion. GIFT has been nurturing #gifted students for 40 yrs. Views my own.</t>
  </si>
  <si>
    <t>Joint creater of https://t.co/7ZZSQZCmq8 Passionate about Education Policy, Mental Health, SEN, Equality of Access to Education. All views expressed are my own</t>
  </si>
  <si>
    <t>How schools can support children with a medical or mental health condition. Maintained by Chelsea Community Hospital School</t>
  </si>
  <si>
    <t>President of the International Hemiplegic Migraine Foundation. Ex Headteacher and leader of PLP. Mum of wonderful children. Mindful of kindness and being happy.</t>
  </si>
  <si>
    <t>Teacher &amp; mum. Passionate about education - particularly SEN, hospital and mental health education. All views are my own.</t>
  </si>
  <si>
    <t>The National Association of Virtual School Heads. Supporting the education of children in care, care leavers and soon adopted children. Looking after learning.</t>
  </si>
  <si>
    <t>- _xD83C__xDDEF__xD83C__xDDF2_Mom, wife and teacher of Maths/ Certified SENCO #love my bible! #SEN #Autism awareness #BAMEed Speaker @newVoices3 Speaker @ #CoPro19</t>
  </si>
  <si>
    <t>Leading a community of practice that supports all students in having the highest aspirations for their future. #SHOUTaboutSEND @dtsa</t>
  </si>
  <si>
    <t>Assistant Head, SENDCo, T&amp;L. Love learning, love sharing, love trying ideas, love questioning... I’ve heard Twitter is quite good for all the above?</t>
  </si>
  <si>
    <t>Mother, Carer, Wife
LMS Technical Lead &amp; Systems Officer - Public Sector
former Learning &amp; Development Manager
former SEN Gov'r, L &amp; T Chair, Deputy Chair HPS.</t>
  </si>
  <si>
    <t>- 17 Years #SEND Experience
- Souths leading independent #SEND/#AlternativeProvision school for 11-18 Y/O 
- Challenging Behaviour Experts 
- #RPCONF19</t>
  </si>
  <si>
    <t>Nosy Mammy of homeschooled teenage twins, sailing the world with my beloved. Passionate about people in all their glory, loves life, gin and chance to chat.</t>
  </si>
  <si>
    <t>https://t.co/eMSu6z1YhH  properly exploring, understanding and supporting #barrierstolearning is essential if children are to achieve their best #SEND</t>
  </si>
  <si>
    <t>Former Virtual School Head NYCC. First Chair of NAVSH. Views are my own @clifton_yorks</t>
  </si>
  <si>
    <t>Best online Assignment Writing services for help in Engineering, analytics, business management, law, tourism, nursing &amp; more: UK, USA, Australia, Canada, UAE</t>
  </si>
  <si>
    <t>Ruth Belle-Fortune - My views are my own</t>
  </si>
  <si>
    <t>Teacher. Also human being. Founder https://t.co/s7BMEUbHF2. #MTPTProject advocate. Suddenly rather busy.</t>
  </si>
  <si>
    <t>Seeking to contribute to a world where people are understood in spite of difference, Founder of The Sensory Projects, TEDx speaker, trainer, author.</t>
  </si>
  <si>
    <t>#SEND #training #CPD &amp; consultancy, specialising in #bereavement &amp; #grief Assistant Head Teacher @mountjoy_school #ChurchillFellow2018 Views are all personal</t>
  </si>
  <si>
    <t>Sharing best evidence, improving practice. #mentalhealth
#HelpingYouHelpOthers Publisher of @TheJCPP &amp; @TheCAMH w/@WileyPsychology RTs not endorsements</t>
  </si>
  <si>
    <t>SEND teacher. My views are my own</t>
  </si>
  <si>
    <t>#Charity educating young people on facial disfigurement to promote understanding &amp; acceptance</t>
  </si>
  <si>
    <t>Assistant Head Teacher specialising in #Autism &amp; communication difficulties.</t>
  </si>
  <si>
    <t>Dad to 2 great girls, husband to a fab wife. Northerner living in the south after 9 years teaching in Coventry. SENCo, PE and now Geography.</t>
  </si>
  <si>
    <t>Standing together for Exceptional Learning, Lifeskills and Achievement for our children. We can and will #flipthenarrative © _xD83D__xDC9C_</t>
  </si>
  <si>
    <t>My ride through life caring for my young lady who amazes me daily ASD,CRPS,MentalHealth. Cake,Laughter,Love and Knowledge is all we need xx</t>
  </si>
  <si>
    <t>Flower grower and northerner living in the south west. All views my own.</t>
  </si>
  <si>
    <t>All views my own, retweets are not endorsements.</t>
  </si>
  <si>
    <t>The Official Account for #SpecialEDchat retweeting and supporting other SEN twitter chats.</t>
  </si>
  <si>
    <t>Northern bloke in south. Loves Burnley, Ireland Cricket &amp; Rugby, beer. Cradle Catholic but free thinking. Interested in SEN issues. Trying to be a good dad.</t>
  </si>
  <si>
    <t>Educationalist-To the brave &amp; faithful,nothing is impossible. Alternative Provision #SEBD #SEMH #ICT #PSHE #EnquiryBasedLearning #P4C #RE #PBL #PhysicalLiteracy</t>
  </si>
  <si>
    <t>International Motivational Speaker “Here to Motivate and Inspire you to GREATNESS” #MrBeezy #NoGrindNoGlory</t>
  </si>
  <si>
    <t>Educator - Co-founder of Capital Learning Academy - Arsenal -@TheReachOutProj @clayouthsports #BAMEed @Boysined</t>
  </si>
  <si>
    <t>Bringing together black teachers across the _xD83C__xDDEC__xD83C__xDDE7_ whether you are aspiring, training or currently a teacher! Connecting personally and professionally✨</t>
  </si>
  <si>
    <t>Special Needs #teacher.  @JKP #author. 'Colour Coding for Learners with #Autism' &amp; '#Literacy for #Visual Learners' 
Co founder of award winning @senassist</t>
  </si>
  <si>
    <t>Teaching resources, articles and news for EYFS to KS4 from the team behind @TeachEarlyYrs, @TeachPrimary and @TeachSecondary</t>
  </si>
  <si>
    <t>A bi-annual magazine to help you provide outstanding care and education for children aged 0–5. Part of The Teach Company - @TheTeachCo https://t.co/oL2bDvqjx6</t>
  </si>
  <si>
    <t>With Class Charts you get data rich seating charts and streamlined behavior management. You can even collaborate and work as a team to tackle behavior.</t>
  </si>
  <si>
    <t>Senior Leader for School Improvement (particular focus on SEND) Deputy Headteacher for 10 years. Primary teacher for 23 years.</t>
  </si>
  <si>
    <t>editor of SNIP, Special Needs Information Press.</t>
  </si>
  <si>
    <t>Dad, Runner, SENDco, Jack of all Trades, Seesaw ambassador, Apple teacher, Reader, Dreamer...</t>
  </si>
  <si>
    <t>SENCO, SLE, TfW trainer, AHT (acronym fan_xD83D__xDE00_) new mummy and pug fan  _xD83D__xDC3D_</t>
  </si>
  <si>
    <t>All things #SEND #EarlyYears #Education 
Usually by the sea with kids and a whippet.</t>
  </si>
  <si>
    <t>Supports Public &amp; SEND Transport, SEND action &amp; general common sense.  Politically independent. SEND parent.</t>
  </si>
  <si>
    <t>@CSTinclusion is part of @CFBT_CST – a collaborative family of primary and secondary schools in the East Midlands, London and the Thames Valley.</t>
  </si>
  <si>
    <t>ALL things 3P Mental Wealth in schools. Inspirational understanding of mind states. #SimplyBeing Coach trainer non profit, former HT, author of Simply Being You</t>
  </si>
  <si>
    <t>MA Children's Literature. Lover of books (esp. MG, YA and contemporary fiction) &amp; cats. Hufflepuff. SENDCo. Safeguarding. English teacher. #actuallyautistic</t>
  </si>
  <si>
    <t>science teacher and Senco</t>
  </si>
  <si>
    <t>I'm recently deputy head of a primary pru and have worked with mainstream to prevent exclusion where possible. Now independent #SENDforJax</t>
  </si>
  <si>
    <t>Deputy Headteacher, ex lead advisor for ICT, education idealist, binary geek, computing, sailing, running, weekend taxi service for kids!</t>
  </si>
  <si>
    <t>Mother, SEN teacher and INCo. MEd in SPMLd and passionate about those with additional needs receiving the educational they deserve!</t>
  </si>
  <si>
    <t>Former CEO Nasen Director SEND Consultancy Co-founder of SENDRadicals passionate about improving outcomes for those with SEND ; Mum, early morning dog walker</t>
  </si>
  <si>
    <t>Independent Educational Consultant - Former Chief Executive of nasen.Enjoys travel, skiing and theatre</t>
  </si>
  <si>
    <t>Scientist, teacher and head of department. Interested in improving teaching &amp; learning though evidence based practice. #CogSciSci #TeamScience #ASEchat</t>
  </si>
  <si>
    <t>North Star Inclusion Advisory Team exists to help you to help your pupils be the best that they can be! We support schools with all aspects of inclusion.</t>
  </si>
  <si>
    <t>The Regional SEND Team Graham Easterlow and Natalie Menagh for Whole School SEND in the North of England. Retweet’s not endorsements.</t>
  </si>
  <si>
    <t>Mum of 3, 1 has ASD. Creator of Clever Phonics, A brand new unique way to teach kids phonics &amp; to read &amp; write. #Education #KS1 #Phonics #Books #EYFS #edchat</t>
  </si>
  <si>
    <t>Teacher (SLD/PMLD). EYFS &amp; Literacy Lead. RNLI Volunteer. Masters Swimmer. School Governor. Book Lover &amp; Reviewer. Dog Owner. Tea Drinker.</t>
  </si>
  <si>
    <t>PDA Action is headed by four parents of children diagnosed with autism and who have a profile of Pathological Demand Avoidance.</t>
  </si>
  <si>
    <t>We provide parental and professional support, training &amp; advocacy regarding Special Education Needs for children + young people. #SEND #EHCP</t>
  </si>
  <si>
    <t>Fiightback offers support for those wrongly accused of FII/Munchausen by proxy. We also aim to fight the current epidemic of false accusations.</t>
  </si>
  <si>
    <t>Charity offering support, training &amp; information about Pathological Demand Avoidance (PDA) Charity no. 1165038 https://t.co/Vyw2tC4Z6f RT not endorsements</t>
  </si>
  <si>
    <t>Incidental trailblazer. Sorry for the inconvenience, just trying to change the world. #ActuallyAutistic #AutismParent #Resource #PDA #ASD</t>
  </si>
  <si>
    <t>Educational Psychologist | Honorary Lecturer at the Manchester Institute of Education | #Autism awareness and acceptance | Tweets express personal thoughts.</t>
  </si>
  <si>
    <t>Empowering children and young people with learning disabilities and/or Autism to access education in a way that makes sense to them. @meetmacintyre</t>
  </si>
  <si>
    <t>#SEND Champion | Joining the dots around Children &amp; Young People with Special Needs @WraparoundP #socent @GM_ParentVoice Views mine</t>
  </si>
  <si>
    <t>Headteacher. Former LEA SEN/SLCN Advisory Teacher. Qualified SENCO. Love Art &amp; Photography. Also trying to raise 5 boys to be confident,creative &amp; resilient! _xD83D__xDE05_</t>
  </si>
  <si>
    <t>Welcome to the home of St Patrick's Greater Manchester School Direct Alliance. Supporting you before, during and after your Initial Teacher Training course.</t>
  </si>
  <si>
    <t>Parent, adopter, SEND supporter, kern learner, cricket lover and wondering what I will do when I grow up...</t>
  </si>
  <si>
    <t>Assistant Principal PDBW in SEMH school. Teaching Leaders Fellow. Interested in A.C.E's &amp; all Mental Health. Masters in Teaching &amp; Professional Enquiry.</t>
  </si>
  <si>
    <t>Pastoral welfare manager and team teach advance tutor at Joseph Norton Academy a specialist provision for SEMH. #thrive #nurture #restorativepractice #pastoral</t>
  </si>
  <si>
    <t>A Mum on a journey, hoping to bring some fun &amp; local discoveries to fellow Wandsworth families effected by #SPD, #Autism, #ADHD, #SEN. #asenseoffun</t>
  </si>
  <si>
    <t>Fellow of Chartered College of Teaching Founder of 100 Word Challenge &amp; award winning blog The Head's Office Supporting schools with governance &amp; leadership</t>
  </si>
  <si>
    <t>OBE. Head of 3 X outstanding special school.NLE. MEd Educational Leadership. Chair of Ed + Childcare Route panel @IfAteched. Love to swim! Also see @SENexchange</t>
  </si>
  <si>
    <t>Access To Learning Lead. Passionate about inclusive practice.</t>
  </si>
  <si>
    <t>Sharing to help others. #DownSyndrome #Autism ALN/SEN Support in KS2 /HEI. Equity. Advocacy. Partnership. Networking. Always Learning. @MumTherapist</t>
  </si>
  <si>
    <t>Special Ed. #TEACCH User. @ProloQuo2go Communication Partner. #Reflectionist @edufolios. #stem500 Participant.</t>
  </si>
  <si>
    <t>PMLD teacher &amp; AHT in a special school. Loves all things sensory. Uses Tacpac, Sherborne &amp; Makaton daily. Still trying to perfect the slime recipe!</t>
  </si>
  <si>
    <t>A teacher of children that many believe won't make it! Never underestimate the power of learning. #DLEHU #ChancellorsScholar #ClassDojoAmbassador</t>
  </si>
  <si>
    <t>Pastoral Leader in SEMH, Deputy DSL and SLE; Teacher + parent @autism; Team Teach Tutor; @rjcouncil practitioner; School Governor; MUFC; NEU; Views my own</t>
  </si>
  <si>
    <t>Jackie Luland and
Scott Luland
Developing Autism Services for Peterborough and the surrounding area</t>
  </si>
  <si>
    <t>Primary TA _xD83D__xDC83__xD83C__xDFFB__xD83D__xDCAA__xD83C__xDFFC_ I throw EPIC kitchen discos! Would you like a biscuit?</t>
  </si>
  <si>
    <t>Resources &amp; info for those with special educational needs &amp; disabilities.</t>
  </si>
  <si>
    <t>Studying MA Philosophy of Education at IoE. Research interests include inclusion/SEND/participation. RTs not endorsement. Views expressed here are all my own.</t>
  </si>
  <si>
    <t>Special Direct is full of exciting and inspiring resources to help children with special needs.</t>
  </si>
  <si>
    <t>Teacher since 1992, learner since 1969 and hoping to be so until my final breath. All views on life and education are my own, and subject to unscheduled change.</t>
  </si>
  <si>
    <t>Proud mum, wife and teacher</t>
  </si>
  <si>
    <t>Teacher, trainer, OT, consultant, published author. Passionate about equal education for all. Currently Head of Autism &amp; Inclusion and SLE for SEN</t>
  </si>
  <si>
    <t>Photographer. Sewer. Furniture renovator. Runner. All views my own.</t>
  </si>
  <si>
    <t>Final year trainee teacher specialising in SEND &amp; inclusion at UoC, Lancaster. Former teaching assistant. Student trustee &amp; UCSU Panel member. Apple teacher.</t>
  </si>
  <si>
    <t>SENCO,  AHT, Autism Focus Provision, Makaton tutor, MAPA trainer  @DevonshireJun @DevonshireInf 
Head of SEND @VicAcademies 
SEND Reviewer @WholeSchoolSEND</t>
  </si>
  <si>
    <t>Network for parent carers &amp; family members of children &amp; young people 0-25yrs with disabilities &amp; any additional needs</t>
  </si>
  <si>
    <t>Teacher,#Author The Rainbow Dragon #emotionalliteracy program #writer @havingtime #PSHE #SEND #EYFS #Psych_xD83D__xDCDC_ MEd(Spec &amp; Incl)BA Ed(Hons)PGCSEN.QTS.Dip Yth Couns</t>
  </si>
  <si>
    <t>Online portal offering education professionals easy access to high quality information, resources and training for meeting the needs of children with SEND</t>
  </si>
  <si>
    <t>SENCo at a large SEN secondary and 6th form</t>
  </si>
  <si>
    <t>South West, England</t>
  </si>
  <si>
    <t>Oldham</t>
  </si>
  <si>
    <t xml:space="preserve">MCR 109 Portland Street  </t>
  </si>
  <si>
    <t>North West, England</t>
  </si>
  <si>
    <t>East, England</t>
  </si>
  <si>
    <t>Birmingham</t>
  </si>
  <si>
    <t>Blackpool</t>
  </si>
  <si>
    <t>England, United Kingdom</t>
  </si>
  <si>
    <t>Norfolk, UK</t>
  </si>
  <si>
    <t>Oldham, England</t>
  </si>
  <si>
    <t>London</t>
  </si>
  <si>
    <t xml:space="preserve">Lancashire, U.K. </t>
  </si>
  <si>
    <t>Coventry, West Midlands</t>
  </si>
  <si>
    <t>UK</t>
  </si>
  <si>
    <t>Belfast, Northern Ireland</t>
  </si>
  <si>
    <t>Minneapolis, MN</t>
  </si>
  <si>
    <t>London UK</t>
  </si>
  <si>
    <t>London, England</t>
  </si>
  <si>
    <t>Derby, England</t>
  </si>
  <si>
    <t>Fareham, England</t>
  </si>
  <si>
    <t>Havant</t>
  </si>
  <si>
    <t>Spain ( at the moment )</t>
  </si>
  <si>
    <t>Australia , Sydney</t>
  </si>
  <si>
    <t>Torbay</t>
  </si>
  <si>
    <t>Somerset, UK</t>
  </si>
  <si>
    <t>Nottingham, England</t>
  </si>
  <si>
    <t>Stoke-on-Trent, England</t>
  </si>
  <si>
    <t>Kent</t>
  </si>
  <si>
    <t xml:space="preserve">West Sussex </t>
  </si>
  <si>
    <t>North East, England</t>
  </si>
  <si>
    <t>Worldwide</t>
  </si>
  <si>
    <t>Southampton</t>
  </si>
  <si>
    <t>Milton Keynes, UK _xD83C__xDF88_</t>
  </si>
  <si>
    <t>UK &amp; Worldwide</t>
  </si>
  <si>
    <t xml:space="preserve">Www.clayouth.com </t>
  </si>
  <si>
    <t xml:space="preserve">Camberley </t>
  </si>
  <si>
    <t>Colchester</t>
  </si>
  <si>
    <t>Birmingham, England</t>
  </si>
  <si>
    <t xml:space="preserve">Cornwall, England </t>
  </si>
  <si>
    <t>Chard, United kingdom</t>
  </si>
  <si>
    <t>Shropshire</t>
  </si>
  <si>
    <t>Royston, England</t>
  </si>
  <si>
    <t>Worcestershire</t>
  </si>
  <si>
    <t>Walsall</t>
  </si>
  <si>
    <t>Uk</t>
  </si>
  <si>
    <t>Planet Autism</t>
  </si>
  <si>
    <t>Greater Manchester</t>
  </si>
  <si>
    <t>LONDON</t>
  </si>
  <si>
    <t>Salford</t>
  </si>
  <si>
    <t>Barnsley, England</t>
  </si>
  <si>
    <t>Bristol, England</t>
  </si>
  <si>
    <t>Blackburn, England</t>
  </si>
  <si>
    <t>Wales, United Kingdom</t>
  </si>
  <si>
    <t>Manchester, England</t>
  </si>
  <si>
    <t>Rotherham, England</t>
  </si>
  <si>
    <t>Peterborough, England</t>
  </si>
  <si>
    <t>Cheshire :0)</t>
  </si>
  <si>
    <t>Nottinghamshire</t>
  </si>
  <si>
    <t>Lincoln, UK</t>
  </si>
  <si>
    <t>Blackpool, England</t>
  </si>
  <si>
    <t>STOCKPORT</t>
  </si>
  <si>
    <t>Singapore</t>
  </si>
  <si>
    <t>https://t.co/QbSGoEonOD</t>
  </si>
  <si>
    <t>https://t.co/SxVTLJ5xyf</t>
  </si>
  <si>
    <t>https://t.co/bNAYujNz3B</t>
  </si>
  <si>
    <t>https://t.co/7IiltFaWK3</t>
  </si>
  <si>
    <t>https://t.co/9BKhAIpGYn</t>
  </si>
  <si>
    <t>https://t.co/rrkyRTHuXP</t>
  </si>
  <si>
    <t>https://t.co/B5LeCB71nJ</t>
  </si>
  <si>
    <t>https://t.co/7uRhUADHpl</t>
  </si>
  <si>
    <t>https://t.co/GlrGRXu7nK</t>
  </si>
  <si>
    <t>https://t.co/bl9mA2tzko</t>
  </si>
  <si>
    <t>https://t.co/62GA5tHZix</t>
  </si>
  <si>
    <t>http://t.co/fJPTxs9u4a</t>
  </si>
  <si>
    <t>https://t.co/MDH3R8W4Rf</t>
  </si>
  <si>
    <t>https://t.co/ThjLS6Jo8f</t>
  </si>
  <si>
    <t>https://t.co/vW9bPyqClA</t>
  </si>
  <si>
    <t>https://t.co/Svo3Z4TumP</t>
  </si>
  <si>
    <t>http://t.co/J2KBIRVmYD</t>
  </si>
  <si>
    <t>https://t.co/Xp6oluoUKI</t>
  </si>
  <si>
    <t>https://t.co/yLv8eTfGNk</t>
  </si>
  <si>
    <t>https://t.co/UbNeRNm33e</t>
  </si>
  <si>
    <t>https://t.co/EYhxprNxSi</t>
  </si>
  <si>
    <t>https://t.co/HuMOyVBvNk</t>
  </si>
  <si>
    <t>https://t.co/s7BMEUbHF2</t>
  </si>
  <si>
    <t>https://t.co/wwkqUJtSqE</t>
  </si>
  <si>
    <t>https://t.co/Htu3htODJw</t>
  </si>
  <si>
    <t>https://t.co/PNaz8xIK3V</t>
  </si>
  <si>
    <t>https://t.co/7LiLmZKLkc</t>
  </si>
  <si>
    <t>https://t.co/LslEI8cfaw</t>
  </si>
  <si>
    <t>https://t.co/ymPQIQ4kgy</t>
  </si>
  <si>
    <t>https://t.co/tSfohVAJta</t>
  </si>
  <si>
    <t>https://t.co/u9MldJofqs</t>
  </si>
  <si>
    <t>https://t.co/ROjbK8iVPq</t>
  </si>
  <si>
    <t>https://t.co/RB0n93nHsn</t>
  </si>
  <si>
    <t>https://t.co/Wswh9dZ4fH</t>
  </si>
  <si>
    <t>https://t.co/MXlimm8fyb</t>
  </si>
  <si>
    <t>http://t.co/9HLMzFSZqo</t>
  </si>
  <si>
    <t>https://t.co/LUiytGiMFW</t>
  </si>
  <si>
    <t>https://t.co/4eI0s153nv</t>
  </si>
  <si>
    <t>http://t.co/u2aYHTgEzH</t>
  </si>
  <si>
    <t>https://t.co/zhRIP7isO2</t>
  </si>
  <si>
    <t>https://t.co/7ztW4KzPbb</t>
  </si>
  <si>
    <t>https://t.co/F5UbvljPno</t>
  </si>
  <si>
    <t>http://t.co/7ndkbm5Qeg</t>
  </si>
  <si>
    <t>https://t.co/gPlpXnO79H</t>
  </si>
  <si>
    <t>https://t.co/nQY5qfDgcy</t>
  </si>
  <si>
    <t>http://t.co/4oQI1ntI7x</t>
  </si>
  <si>
    <t>https://t.co/bPWd9GFxKJ</t>
  </si>
  <si>
    <t>https://t.co/Vyw2tC4Z6f</t>
  </si>
  <si>
    <t>http://t.co/ONKeNWXNIw</t>
  </si>
  <si>
    <t>https://t.co/rVSVha3NVT</t>
  </si>
  <si>
    <t>https://t.co/k0PfNaAgyy</t>
  </si>
  <si>
    <t>https://t.co/s0LAsOZh2c</t>
  </si>
  <si>
    <t>https://t.co/ElVylGribC</t>
  </si>
  <si>
    <t>https://t.co/ALmsTZFEzW</t>
  </si>
  <si>
    <t>https://t.co/LaJ7Pf7T3O</t>
  </si>
  <si>
    <t>https://t.co/iHmMcS7b1S</t>
  </si>
  <si>
    <t>https://t.co/JPL0cbKShq</t>
  </si>
  <si>
    <t>https://t.co/ZC3zcXy7EP</t>
  </si>
  <si>
    <t>https://t.co/DWyISo0JAn</t>
  </si>
  <si>
    <t>https://t.co/mArmFktwoh</t>
  </si>
  <si>
    <t>https://t.co/kTtEt1YHhN</t>
  </si>
  <si>
    <t>https://t.co/5odEFtXymU</t>
  </si>
  <si>
    <t>https://t.co/kSeDc27bJb</t>
  </si>
  <si>
    <t>https://t.co/bMaPCjRJ1d</t>
  </si>
  <si>
    <t>https://t.co/JM3h57kATJ</t>
  </si>
  <si>
    <t>http://t.co/MSDcSgf0pF</t>
  </si>
  <si>
    <t>https://pbs.twimg.com/profile_banners/3059995648/1424949645</t>
  </si>
  <si>
    <t>https://pbs.twimg.com/profile_banners/2886234778/1515975465</t>
  </si>
  <si>
    <t>https://pbs.twimg.com/profile_banners/1100791769002848257/1551285497</t>
  </si>
  <si>
    <t>https://pbs.twimg.com/profile_banners/904723856350380033/1536156604</t>
  </si>
  <si>
    <t>https://pbs.twimg.com/profile_banners/703430219/1534696815</t>
  </si>
  <si>
    <t>https://pbs.twimg.com/profile_banners/228784017/1424809671</t>
  </si>
  <si>
    <t>https://pbs.twimg.com/profile_banners/1075082936360337409/1550144938</t>
  </si>
  <si>
    <t>https://pbs.twimg.com/profile_banners/921781423601803265/1508607433</t>
  </si>
  <si>
    <t>https://pbs.twimg.com/profile_banners/1829228214/1467036011</t>
  </si>
  <si>
    <t>https://pbs.twimg.com/profile_banners/302876821/1390665163</t>
  </si>
  <si>
    <t>https://pbs.twimg.com/profile_banners/385020728/1403115131</t>
  </si>
  <si>
    <t>https://pbs.twimg.com/profile_banners/856608327933075456/1493108915</t>
  </si>
  <si>
    <t>https://pbs.twimg.com/profile_banners/4204894091/1536174867</t>
  </si>
  <si>
    <t>https://pbs.twimg.com/profile_banners/1099691374201458689/1551022068</t>
  </si>
  <si>
    <t>https://pbs.twimg.com/profile_banners/1238667852/1425240892</t>
  </si>
  <si>
    <t>https://pbs.twimg.com/profile_banners/1844456544/1508279428</t>
  </si>
  <si>
    <t>https://pbs.twimg.com/profile_banners/2598635743/1531517985</t>
  </si>
  <si>
    <t>https://pbs.twimg.com/profile_banners/3328929071/1552549576</t>
  </si>
  <si>
    <t>https://pbs.twimg.com/profile_banners/4884856704/1455056738</t>
  </si>
  <si>
    <t>https://pbs.twimg.com/profile_banners/822388063745679362/1484920249</t>
  </si>
  <si>
    <t>https://pbs.twimg.com/profile_banners/521298239/1542036631</t>
  </si>
  <si>
    <t>https://pbs.twimg.com/profile_banners/226104661/1474874553</t>
  </si>
  <si>
    <t>https://pbs.twimg.com/profile_banners/188075199/1417795233</t>
  </si>
  <si>
    <t>https://pbs.twimg.com/profile_banners/4728096443/1458248087</t>
  </si>
  <si>
    <t>https://pbs.twimg.com/profile_banners/213209140/1552808764</t>
  </si>
  <si>
    <t>https://pbs.twimg.com/profile_banners/842734685000220672/1550819713</t>
  </si>
  <si>
    <t>https://pbs.twimg.com/profile_banners/912964259600007168/1511100312</t>
  </si>
  <si>
    <t>https://pbs.twimg.com/profile_banners/1092773162230730752/1552298590</t>
  </si>
  <si>
    <t>https://pbs.twimg.com/profile_banners/831835946442170368/1525193448</t>
  </si>
  <si>
    <t>https://pbs.twimg.com/profile_banners/17573066/1397694737</t>
  </si>
  <si>
    <t>https://pbs.twimg.com/profile_banners/18430829/1476882523</t>
  </si>
  <si>
    <t>https://pbs.twimg.com/profile_banners/545426509/1547643647</t>
  </si>
  <si>
    <t>https://pbs.twimg.com/profile_banners/784331942472802304/1505718089</t>
  </si>
  <si>
    <t>https://pbs.twimg.com/profile_banners/75299247/1496683705</t>
  </si>
  <si>
    <t>https://pbs.twimg.com/profile_banners/1107025736291008512/1552773364</t>
  </si>
  <si>
    <t>https://pbs.twimg.com/profile_banners/1019634339401826304/1531935136</t>
  </si>
  <si>
    <t>https://pbs.twimg.com/profile_banners/38212717/1439931975</t>
  </si>
  <si>
    <t>https://pbs.twimg.com/profile_banners/1975298870/1533062223</t>
  </si>
  <si>
    <t>https://pbs.twimg.com/profile_banners/918803404754968576/1530085708</t>
  </si>
  <si>
    <t>https://pbs.twimg.com/profile_banners/2147813192/1480117706</t>
  </si>
  <si>
    <t>https://pbs.twimg.com/profile_banners/3455583141/1468076097</t>
  </si>
  <si>
    <t>https://pbs.twimg.com/profile_banners/19236489/1435090865</t>
  </si>
  <si>
    <t>https://pbs.twimg.com/profile_banners/2826085063/1546005186</t>
  </si>
  <si>
    <t>https://pbs.twimg.com/profile_banners/258930426/1484299920</t>
  </si>
  <si>
    <t>https://pbs.twimg.com/profile_banners/101326157/1474841640</t>
  </si>
  <si>
    <t>https://pbs.twimg.com/profile_banners/3302134924/1545153909</t>
  </si>
  <si>
    <t>https://pbs.twimg.com/profile_banners/1006676134086443008/1528846333</t>
  </si>
  <si>
    <t>https://pbs.twimg.com/profile_banners/1344065899/1461426976</t>
  </si>
  <si>
    <t>https://pbs.twimg.com/profile_banners/3439128149/1448467951</t>
  </si>
  <si>
    <t>https://pbs.twimg.com/profile_banners/92635155/1535966896</t>
  </si>
  <si>
    <t>https://pbs.twimg.com/profile_banners/939294302/1532439480</t>
  </si>
  <si>
    <t>https://pbs.twimg.com/profile_banners/956608722742206464/1550697344</t>
  </si>
  <si>
    <t>https://pbs.twimg.com/profile_banners/474232434/1435324627</t>
  </si>
  <si>
    <t>https://pbs.twimg.com/profile_banners/349264594/1550994667</t>
  </si>
  <si>
    <t>https://pbs.twimg.com/profile_banners/972043874276429824/1538753349</t>
  </si>
  <si>
    <t>https://pbs.twimg.com/profile_banners/2980525985/1478653638</t>
  </si>
  <si>
    <t>https://pbs.twimg.com/profile_banners/976593558/1472632381</t>
  </si>
  <si>
    <t>https://pbs.twimg.com/profile_banners/300182263/1467836379</t>
  </si>
  <si>
    <t>https://pbs.twimg.com/profile_banners/399663611/1545995416</t>
  </si>
  <si>
    <t>https://pbs.twimg.com/profile_banners/1456985550/1519485726</t>
  </si>
  <si>
    <t>https://pbs.twimg.com/profile_banners/2682150890/1552380448</t>
  </si>
  <si>
    <t>https://pbs.twimg.com/profile_banners/2492817859/1551705614</t>
  </si>
  <si>
    <t>https://pbs.twimg.com/profile_banners/1009804325638561793/1529591139</t>
  </si>
  <si>
    <t>https://pbs.twimg.com/profile_banners/1718740986/1398256863</t>
  </si>
  <si>
    <t>https://pbs.twimg.com/profile_banners/440336265/1362843299</t>
  </si>
  <si>
    <t>https://pbs.twimg.com/profile_banners/855456690/1552869560</t>
  </si>
  <si>
    <t>https://pbs.twimg.com/profile_banners/963753856663539713/1551253387</t>
  </si>
  <si>
    <t>https://pbs.twimg.com/profile_banners/1939056625/1540740652</t>
  </si>
  <si>
    <t>https://pbs.twimg.com/profile_banners/65753536/1453726403</t>
  </si>
  <si>
    <t>https://pbs.twimg.com/profile_banners/218202566/1380213802</t>
  </si>
  <si>
    <t>https://pbs.twimg.com/profile_banners/1104151581912694784/1552131443</t>
  </si>
  <si>
    <t>https://pbs.twimg.com/profile_banners/1678984615/1515359017</t>
  </si>
  <si>
    <t>https://pbs.twimg.com/profile_banners/269481128/1482499533</t>
  </si>
  <si>
    <t>https://pbs.twimg.com/profile_banners/1855463724/1525787112</t>
  </si>
  <si>
    <t>https://pbs.twimg.com/profile_banners/77553106/1420835879</t>
  </si>
  <si>
    <t>https://pbs.twimg.com/profile_banners/2157450937/1549787197</t>
  </si>
  <si>
    <t>https://pbs.twimg.com/profile_banners/908738945537716225/1516907805</t>
  </si>
  <si>
    <t>https://pbs.twimg.com/profile_banners/1072248247475945474/1547164740</t>
  </si>
  <si>
    <t>https://pbs.twimg.com/profile_banners/175475048/1505121379</t>
  </si>
  <si>
    <t>https://pbs.twimg.com/profile_banners/23309364/1552143104</t>
  </si>
  <si>
    <t>https://pbs.twimg.com/profile_banners/2873794480/1551818081</t>
  </si>
  <si>
    <t>https://pbs.twimg.com/profile_banners/2992267338/1544918080</t>
  </si>
  <si>
    <t>https://pbs.twimg.com/profile_banners/750786445401522177/1505674058</t>
  </si>
  <si>
    <t>https://pbs.twimg.com/profile_banners/788674893999173632/1537783521</t>
  </si>
  <si>
    <t>https://pbs.twimg.com/profile_banners/789565379202908160/1545580007</t>
  </si>
  <si>
    <t>https://pbs.twimg.com/profile_banners/4287427349/1520902683</t>
  </si>
  <si>
    <t>https://pbs.twimg.com/profile_banners/66668711/1378049030</t>
  </si>
  <si>
    <t>https://pbs.twimg.com/profile_banners/1088063841819340800/1548324765</t>
  </si>
  <si>
    <t>https://pbs.twimg.com/profile_banners/19560848/1532530203</t>
  </si>
  <si>
    <t>https://pbs.twimg.com/profile_banners/300284146/1392626303</t>
  </si>
  <si>
    <t>https://pbs.twimg.com/profile_banners/392979338/1429895758</t>
  </si>
  <si>
    <t>https://pbs.twimg.com/profile_banners/762961660915179520/1524379427</t>
  </si>
  <si>
    <t>https://pbs.twimg.com/profile_banners/27444354/1514054509</t>
  </si>
  <si>
    <t>https://pbs.twimg.com/profile_banners/783747121551904768/1532540600</t>
  </si>
  <si>
    <t>https://pbs.twimg.com/profile_banners/2781410020/1538922163</t>
  </si>
  <si>
    <t>https://pbs.twimg.com/profile_banners/211690973/1546456211</t>
  </si>
  <si>
    <t>https://pbs.twimg.com/profile_banners/723779765644091393/1528717418</t>
  </si>
  <si>
    <t>https://pbs.twimg.com/profile_banners/1041921036852359168/1550180243</t>
  </si>
  <si>
    <t>nl</t>
  </si>
  <si>
    <t>en-gb</t>
  </si>
  <si>
    <t>ga</t>
  </si>
  <si>
    <t>en-GB</t>
  </si>
  <si>
    <t>en-AU</t>
  </si>
  <si>
    <t>http://abs.twimg.com/images/themes/theme1/bg.png</t>
  </si>
  <si>
    <t>http://abs.twimg.com/images/themes/theme2/bg.gif</t>
  </si>
  <si>
    <t>http://abs.twimg.com/images/themes/theme18/bg.gif</t>
  </si>
  <si>
    <t>http://abs.twimg.com/images/themes/theme17/bg.gif</t>
  </si>
  <si>
    <t>http://abs.twimg.com/images/themes/theme16/bg.gif</t>
  </si>
  <si>
    <t>http://abs.twimg.com/images/themes/theme14/bg.gif</t>
  </si>
  <si>
    <t>http://abs.twimg.com/images/themes/theme9/bg.gif</t>
  </si>
  <si>
    <t>http://abs.twimg.com/images/themes/theme15/bg.png</t>
  </si>
  <si>
    <t>http://abs.twimg.com/images/themes/theme10/bg.gif</t>
  </si>
  <si>
    <t>http://abs.twimg.com/images/themes/theme13/bg.gif</t>
  </si>
  <si>
    <t>http://abs.twimg.com/images/themes/theme4/bg.gif</t>
  </si>
  <si>
    <t>http://abs.twimg.com/images/themes/theme6/bg.gif</t>
  </si>
  <si>
    <t>http://abs.twimg.com/images/themes/theme19/bg.gif</t>
  </si>
  <si>
    <t>http://pbs.twimg.com/profile_images/1075083793302720513/4_DDO9le_normal.jpg</t>
  </si>
  <si>
    <t>http://pbs.twimg.com/profile_images/993958750934458370/uE_Emhhx_normal.jpg</t>
  </si>
  <si>
    <t>http://pbs.twimg.com/profile_images/991359366682042368/WLfybX8s_normal.jpg</t>
  </si>
  <si>
    <t>http://pbs.twimg.com/profile_images/948284485489102848/hcyhqyXs_normal.jpg</t>
  </si>
  <si>
    <t>http://pbs.twimg.com/profile_images/1028903578210115585/qrW4IjlV_normal.jpg</t>
  </si>
  <si>
    <t>http://pbs.twimg.com/profile_images/1024550136985411585/rvcOO9PP_normal.jpg</t>
  </si>
  <si>
    <t>http://pbs.twimg.com/profile_images/877599062819786753/AOlayBC3_normal.jpg</t>
  </si>
  <si>
    <t>http://pbs.twimg.com/profile_images/987365463662387200/SCFPahzy_normal.jpg</t>
  </si>
  <si>
    <t>http://pbs.twimg.com/profile_images/751791694631362560/gqs5VQal_normal.jpg</t>
  </si>
  <si>
    <t>http://pbs.twimg.com/profile_images/1100814730107719680/A4HmHX6j_normal.png</t>
  </si>
  <si>
    <t>http://pbs.twimg.com/profile_images/1062968998348906496/OaYb6DJv_normal.jpg</t>
  </si>
  <si>
    <t>http://pbs.twimg.com/profile_images/880427559057588224/59T3NHWP_normal.jpg</t>
  </si>
  <si>
    <t>http://pbs.twimg.com/profile_images/963756795067060225/hHNN-oib_normal.jpg</t>
  </si>
  <si>
    <t>http://pbs.twimg.com/profile_images/1056169164929462272/3J6fNHX-_normal.jpg</t>
  </si>
  <si>
    <t>http://pbs.twimg.com/profile_images/541611229425332224/ptG1Oql7_normal.jpeg</t>
  </si>
  <si>
    <t>http://pbs.twimg.com/profile_images/1081321487003471877/4o8BmB-Q_normal.jpg</t>
  </si>
  <si>
    <t>http://pbs.twimg.com/profile_images/956606778678095877/KpK0SKbC_normal.jpg</t>
  </si>
  <si>
    <t>http://pbs.twimg.com/profile_images/591651796155760640/eN3pxe32_normal.jpg</t>
  </si>
  <si>
    <t>http://pbs.twimg.com/profile_images/882283875057246211/A436yQaD_normal.jpg</t>
  </si>
  <si>
    <t>http://pbs.twimg.com/profile_images/472328815872462850/pXcCQlrX_normal.png</t>
  </si>
  <si>
    <t>http://pbs.twimg.com/profile_images/1043190550046932993/ENV-lQxd_normal.jpg</t>
  </si>
  <si>
    <t>Open Twitter Page for This Person</t>
  </si>
  <si>
    <t>https://twitter.com/jopike72</t>
  </si>
  <si>
    <t>https://twitter.com/senexchange</t>
  </si>
  <si>
    <t>https://twitter.com/rosannamcg</t>
  </si>
  <si>
    <t>https://twitter.com/wraparoundp</t>
  </si>
  <si>
    <t>https://twitter.com/reachoutasc</t>
  </si>
  <si>
    <t>https://twitter.com/cfletcherdos</t>
  </si>
  <si>
    <t>https://twitter.com/mrdavies_sen</t>
  </si>
  <si>
    <t>https://twitter.com/cherrylkd</t>
  </si>
  <si>
    <t>https://twitter.com/virtualsendconf</t>
  </si>
  <si>
    <t>https://twitter.com/grhluna24</t>
  </si>
  <si>
    <t>https://twitter.com/bjpren</t>
  </si>
  <si>
    <t>https://twitter.com/claire_ryan12</t>
  </si>
  <si>
    <t>https://twitter.com/mm684</t>
  </si>
  <si>
    <t>https://twitter.com/provisionmap</t>
  </si>
  <si>
    <t>https://twitter.com/csawteachme</t>
  </si>
  <si>
    <t>https://twitter.com/zebraw2015</t>
  </si>
  <si>
    <t>https://twitter.com/inclusivetweet</t>
  </si>
  <si>
    <t>https://twitter.com/mandyjwilding</t>
  </si>
  <si>
    <t>https://twitter.com/hazzdingo</t>
  </si>
  <si>
    <t>https://twitter.com/fionafromyorks</t>
  </si>
  <si>
    <t>https://twitter.com/muddle_ms</t>
  </si>
  <si>
    <t>https://twitter.com/epinsight</t>
  </si>
  <si>
    <t>https://twitter.com/jacob_posregard</t>
  </si>
  <si>
    <t>https://twitter.com/annamarie_mn</t>
  </si>
  <si>
    <t>https://twitter.com/giftpeer_haven</t>
  </si>
  <si>
    <t>https://twitter.com/mariamarinho6</t>
  </si>
  <si>
    <t>https://twitter.com/wellatschool</t>
  </si>
  <si>
    <t>https://twitter.com/roofie68</t>
  </si>
  <si>
    <t>https://twitter.com/sarah_naugh</t>
  </si>
  <si>
    <t>https://twitter.com/navsh_uk</t>
  </si>
  <si>
    <t>https://twitter.com/mellow_pascoe</t>
  </si>
  <si>
    <t>https://twitter.com/smsateaching</t>
  </si>
  <si>
    <t>https://twitter.com/allthingssend</t>
  </si>
  <si>
    <t>https://twitter.com/lisa_tidbury</t>
  </si>
  <si>
    <t>https://twitter.com/instituteofrp</t>
  </si>
  <si>
    <t>https://twitter.com/movemary</t>
  </si>
  <si>
    <t>https://twitter.com/itmustbemum</t>
  </si>
  <si>
    <t>https://twitter.com/clifton_yorks</t>
  </si>
  <si>
    <t>https://twitter.com/assignmenthelp</t>
  </si>
  <si>
    <t>https://twitter.com/rbellefortune</t>
  </si>
  <si>
    <t>https://twitter.com/samschoolstuff</t>
  </si>
  <si>
    <t>https://twitter.com/jo3grace</t>
  </si>
  <si>
    <t>https://twitter.com/bird1song</t>
  </si>
  <si>
    <t>https://twitter.com/backpocketteach</t>
  </si>
  <si>
    <t>https://twitter.com/acamh</t>
  </si>
  <si>
    <t>https://twitter.com/danversgemma</t>
  </si>
  <si>
    <t>https://twitter.com/mtafcharity</t>
  </si>
  <si>
    <t>https://twitter.com/jw_teach</t>
  </si>
  <si>
    <t>https://twitter.com/robbo1511</t>
  </si>
  <si>
    <t>https://twitter.com/elly_chapple</t>
  </si>
  <si>
    <t>https://twitter.com/sarahowens0</t>
  </si>
  <si>
    <t>https://twitter.com/annebarnes18</t>
  </si>
  <si>
    <t>https://twitter.com/gogunners2003</t>
  </si>
  <si>
    <t>https://twitter.com/specialedchat</t>
  </si>
  <si>
    <t>https://twitter.com/bitternedave</t>
  </si>
  <si>
    <t>https://twitter.com/roibeardofainin</t>
  </si>
  <si>
    <t>https://twitter.com/thereal_mrbeezy</t>
  </si>
  <si>
    <t>https://twitter.com/mannyawo</t>
  </si>
  <si>
    <t>https://twitter.com/mazboogz</t>
  </si>
  <si>
    <t>https://twitter.com/blackteachersco</t>
  </si>
  <si>
    <t>https://twitter.com/adeledevine</t>
  </si>
  <si>
    <t>https://twitter.com/teachwire</t>
  </si>
  <si>
    <t>https://twitter.com/teachearlyyrs</t>
  </si>
  <si>
    <t>https://twitter.com/classcharts</t>
  </si>
  <si>
    <t>https://twitter.com/lornamcnab1</t>
  </si>
  <si>
    <t>https://twitter.com/carolsmartsen</t>
  </si>
  <si>
    <t>https://twitter.com/stokoes_views</t>
  </si>
  <si>
    <t>https://twitter.com/katiecauson</t>
  </si>
  <si>
    <t>https://twitter.com/pippapyrah</t>
  </si>
  <si>
    <t>https://twitter.com/melwhittakerm</t>
  </si>
  <si>
    <t>https://twitter.com/cstinclusion</t>
  </si>
  <si>
    <t>https://twitter.com/annipoole</t>
  </si>
  <si>
    <t>https://twitter.com/emilie_london</t>
  </si>
  <si>
    <t>https://twitter.com/redsocksruby</t>
  </si>
  <si>
    <t>https://twitter.com/jordyjax</t>
  </si>
  <si>
    <t>https://twitter.com/theresaer</t>
  </si>
  <si>
    <t>https://twitter.com/louise_baldwin</t>
  </si>
  <si>
    <t>https://twitter.com/janefriswell</t>
  </si>
  <si>
    <t>https://twitter.com/lorrainep1957</t>
  </si>
  <si>
    <t>https://twitter.com/jwscattergood</t>
  </si>
  <si>
    <t>https://twitter.com/riatws4</t>
  </si>
  <si>
    <t>https://twitter.com/wssnorth</t>
  </si>
  <si>
    <t>https://twitter.com/cleverphonics</t>
  </si>
  <si>
    <t>https://twitter.com/senteacher_jen</t>
  </si>
  <si>
    <t>https://twitter.com/pdaaction</t>
  </si>
  <si>
    <t>https://twitter.com/sunsupport_sen</t>
  </si>
  <si>
    <t>https://twitter.com/fiightback</t>
  </si>
  <si>
    <t>https://twitter.com/pdasociety</t>
  </si>
  <si>
    <t>https://twitter.com/planet_autism</t>
  </si>
  <si>
    <t>https://twitter.com/carryonlearning</t>
  </si>
  <si>
    <t>https://twitter.com/josephine_kent_</t>
  </si>
  <si>
    <t>https://twitter.com/elizstanley_</t>
  </si>
  <si>
    <t>https://twitter.com/frankietweetart</t>
  </si>
  <si>
    <t>https://twitter.com/stpatsalliance</t>
  </si>
  <si>
    <t>https://twitter.com/mandyclark58</t>
  </si>
  <si>
    <t>https://twitter.com/dro_semh</t>
  </si>
  <si>
    <t>https://twitter.com/safewithdarryl</t>
  </si>
  <si>
    <t>https://twitter.com/sensorywand</t>
  </si>
  <si>
    <t>https://twitter.com/theheadsoffice</t>
  </si>
  <si>
    <t>https://twitter.com/mishwood1</t>
  </si>
  <si>
    <t>https://twitter.com/kerrywidowson7</t>
  </si>
  <si>
    <t>https://twitter.com/crimminskm</t>
  </si>
  <si>
    <t>https://twitter.com/linroweducation</t>
  </si>
  <si>
    <t>https://twitter.com/accidentaleader</t>
  </si>
  <si>
    <t>https://twitter.com/teachpmld</t>
  </si>
  <si>
    <t>https://twitter.com/misstarbuck</t>
  </si>
  <si>
    <t>https://twitter.com/callum_send</t>
  </si>
  <si>
    <t>https://twitter.com/autismpeterboro</t>
  </si>
  <si>
    <t>https://twitter.com/1hub2kids</t>
  </si>
  <si>
    <t>https://twitter.com/sendresourcesuk</t>
  </si>
  <si>
    <t>https://twitter.com/sharon_l_smith</t>
  </si>
  <si>
    <t>https://twitter.com/specialdirect</t>
  </si>
  <si>
    <t>https://twitter.com/spenyakko</t>
  </si>
  <si>
    <t>https://twitter.com/ballerina503</t>
  </si>
  <si>
    <t>https://twitter.com/kirstendavies8</t>
  </si>
  <si>
    <t>https://twitter.com/kate_brads</t>
  </si>
  <si>
    <t>https://twitter.com/mrsreynolds3816</t>
  </si>
  <si>
    <t>https://twitter.com/shelbyamercer</t>
  </si>
  <si>
    <t>https://twitter.com/devschsenco</t>
  </si>
  <si>
    <t>https://twitter.com/pipstockport</t>
  </si>
  <si>
    <t>https://twitter.com/mratm81</t>
  </si>
  <si>
    <t>https://twitter.com/send_gateway</t>
  </si>
  <si>
    <t>https://twitter.com/specialsenco</t>
  </si>
  <si>
    <t>Directed</t>
  </si>
  <si>
    <t>Graph Type</t>
  </si>
  <si>
    <t>Modularity</t>
  </si>
  <si>
    <t>NodeXL Version</t>
  </si>
  <si>
    <t>Not Applicable</t>
  </si>
  <si>
    <t>1.0.1.409</t>
  </si>
  <si>
    <t>Top URLs in Tweet in Entire Graph</t>
  </si>
  <si>
    <t>Entire Graph Count</t>
  </si>
  <si>
    <t>Top URLs in Tweet</t>
  </si>
  <si>
    <t>Top Domains in Tweet in Entire Graph</t>
  </si>
  <si>
    <t>Top Domains in Tweet</t>
  </si>
  <si>
    <t>Top Hashtags in Tweet in Entire Graph</t>
  </si>
  <si>
    <t>flipthenarrative</t>
  </si>
  <si>
    <t>sltchat</t>
  </si>
  <si>
    <t>sencology</t>
  </si>
  <si>
    <t>sencochat</t>
  </si>
  <si>
    <t>primaryrocks</t>
  </si>
  <si>
    <t>Top Hashtags in Tweet</t>
  </si>
  <si>
    <t>Top Words in Tweet in Entire Graph</t>
  </si>
  <si>
    <t>Words in Sentiment List#1: Positive</t>
  </si>
  <si>
    <t>Words in Sentiment List#2: Negative</t>
  </si>
  <si>
    <t>Words in Sentiment List#3: (Add your own word list)</t>
  </si>
  <si>
    <t>Non-categorized Words</t>
  </si>
  <si>
    <t>Total Words</t>
  </si>
  <si>
    <t>8</t>
  </si>
  <si>
    <t>topic</t>
  </si>
  <si>
    <t>discussion</t>
  </si>
  <si>
    <t>s</t>
  </si>
  <si>
    <t>Top Words in Tweet</t>
  </si>
  <si>
    <t>Top Word Pairs in Tweet in Entire Graph</t>
  </si>
  <si>
    <t>discussion,topic</t>
  </si>
  <si>
    <t>8,8</t>
  </si>
  <si>
    <t>new,discussion</t>
  </si>
  <si>
    <t>daily,transitions</t>
  </si>
  <si>
    <t>8,30pm</t>
  </si>
  <si>
    <t>autistic,pupils</t>
  </si>
  <si>
    <t>transitions,autistic</t>
  </si>
  <si>
    <t>topic,wednesday</t>
  </si>
  <si>
    <t>wednesday,march</t>
  </si>
  <si>
    <t>march,13th</t>
  </si>
  <si>
    <t>Top Word Pairs in Tweet</t>
  </si>
  <si>
    <t>Top Replied-To in Entire Graph</t>
  </si>
  <si>
    <t>Top Mentioned in Entire Graph</t>
  </si>
  <si>
    <t>Top Replied-To in Tweet</t>
  </si>
  <si>
    <t>Top Mentioned in Tweet</t>
  </si>
  <si>
    <t>Top Tweeters in Entire Graph</t>
  </si>
  <si>
    <t>Top Tweeters</t>
  </si>
  <si>
    <t>Top URLs in Tweet by Count</t>
  </si>
  <si>
    <t>https://twitter.com/senexchange/status/1105906775050600448 https://twitter.com/SENexchange/status/1104773476907450370</t>
  </si>
  <si>
    <t>https://twitter.com/senexchange/status/1105928549096214528 https://twitter.com/senexchange/status/1105925140574060545 https://twitter.com/senexchange/status/1105921522621956097 https://twitter.com/senexchange/status/1105924170809004035 https://twitter.com/SENexchange/status/1105927644191825921</t>
  </si>
  <si>
    <t>https://www.acamh.org/blog/inclusive-nature-bereavement/ http://backpocketteacher.co.uk/support</t>
  </si>
  <si>
    <t>https://twitter.com/SENexchange/status/1105927071879102465 https://twitter.com/SENexchange/status/1105924170809004035 https://twitter.com/senexchange/status/1105921522621956097</t>
  </si>
  <si>
    <t>Top URLs in Tweet by Salience</t>
  </si>
  <si>
    <t>Top Domains in Tweet by Count</t>
  </si>
  <si>
    <t>acamh.org co.uk</t>
  </si>
  <si>
    <t>Top Domains in Tweet by Salience</t>
  </si>
  <si>
    <t>Top Hashtags in Tweet by Count</t>
  </si>
  <si>
    <t>senexchange sen send asd autistic</t>
  </si>
  <si>
    <t>senexchange adhd</t>
  </si>
  <si>
    <t>senexchange asd</t>
  </si>
  <si>
    <t>senexchange sencology sencochat sltchat wellbeing mentalhealth parityofesteem pmld behaviourchat primaryrocks</t>
  </si>
  <si>
    <t>senexchange send inclusive bereavement children education edutwitter inclusion</t>
  </si>
  <si>
    <t>senexchange sencology sltchat primaryrocks sencochat flipthenarrative</t>
  </si>
  <si>
    <t>senexchange autistic</t>
  </si>
  <si>
    <t>senexchange sen empathy teacher ta send sendcrisis</t>
  </si>
  <si>
    <t>Top Hashtags in Tweet by Salience</t>
  </si>
  <si>
    <t>sen send asd autistic senexchange</t>
  </si>
  <si>
    <t>wellbeing mentalhealth parityofesteem pmld behaviourchat primaryrocks senco sencology sencochat sltchat</t>
  </si>
  <si>
    <t>send inclusive bereavement children education edutwitter inclusion senexchange</t>
  </si>
  <si>
    <t>sencology sltchat primaryrocks sencochat flipthenarrative senexchange</t>
  </si>
  <si>
    <t>sen empathy teacher ta send sendcrisis senexchange</t>
  </si>
  <si>
    <t>autistic autism transition asd send senexchange</t>
  </si>
  <si>
    <t>Top Words in Tweet by Count</t>
  </si>
  <si>
    <t>thank rosannamcg sharing new discussion topic week senexchange</t>
  </si>
  <si>
    <t>senexchange topic discussion thanks s thank new sharing reachoutasc week</t>
  </si>
  <si>
    <t>8 new discussion topic wednesday march 13th 30pm daily transitions</t>
  </si>
  <si>
    <t>senexchange amp school transitions autistic reachoutasc make 8 out children</t>
  </si>
  <si>
    <t>8 don t forget tomorrow evening discussing daily transitions autistic</t>
  </si>
  <si>
    <t>m looking forward senexchange evening reachoutasc s going good one</t>
  </si>
  <si>
    <t>classroom amp senexchange teachers ticket virtualsendconf 22 march better understanding</t>
  </si>
  <si>
    <t>out minutes a5 letting couple early best support calm quiet</t>
  </si>
  <si>
    <t>senexchange nice involved again claire_ryan12 good point s easy assume</t>
  </si>
  <si>
    <t>senexchange child provisionmap visit new place several times experience range</t>
  </si>
  <si>
    <t>even q5 moving one lesson another difficult same classroom more</t>
  </si>
  <si>
    <t>senexchange class reachoutasc fionafromyorks group know learners 8 between day</t>
  </si>
  <si>
    <t>5 need extra 10 seconds process instruction repeating quickly unhelpful</t>
  </si>
  <si>
    <t>senexchange amp out visual give need task school change class</t>
  </si>
  <si>
    <t>senexchange school another change even autistic children transition demands day</t>
  </si>
  <si>
    <t>senexchange time begin sand timers really helpful processing choices good</t>
  </si>
  <si>
    <t>out school senexchange different people car q2 think carefully aware</t>
  </si>
  <si>
    <t>sign up newsletter concise practical informative articles making school better</t>
  </si>
  <si>
    <t>senexchange out structure calm school minutes give know visual key</t>
  </si>
  <si>
    <t>change q6 another difficulty need control routines feel safe therefore</t>
  </si>
  <si>
    <t>senexchange autistic time out need children t minutes another difficulty</t>
  </si>
  <si>
    <t>senexchange new pictures 8 transitions reachoutasc s transition snows day</t>
  </si>
  <si>
    <t>q3 list transition demands autistic child process school day senexchange</t>
  </si>
  <si>
    <t>senexchange q2 think carefully aware school staff general transition demands</t>
  </si>
  <si>
    <t>carry itmustbemum working area complex parents kids sen much anxiety</t>
  </si>
  <si>
    <t>tips using document proofreading editing services online senexchange</t>
  </si>
  <si>
    <t>card new each senexchange transitions classes 30 discreet support needed</t>
  </si>
  <si>
    <t>promote health mental teachers responsibility both physical day teach profoundly</t>
  </si>
  <si>
    <t>senexchange promote health mental sencology sencochat behaviour sensory sltchat teachers</t>
  </si>
  <si>
    <t>senexchange amp education send day children transitions start teaching exactly</t>
  </si>
  <si>
    <t>behaviour stemming sensory cause needs different approach sencology senexchange sltchat</t>
  </si>
  <si>
    <t>lets discover childrens abilities before label disability senexchange flipthenarrative</t>
  </si>
  <si>
    <t>senexchange transitions reachoutasc 8 s child needs different topic 3</t>
  </si>
  <si>
    <t>use amp senexchange a7 mini whiteboards simple effective helping now</t>
  </si>
  <si>
    <t>up wake shake everything need successful within right now stop</t>
  </si>
  <si>
    <t>sencos recognised part senior leadership team schools red flag re</t>
  </si>
  <si>
    <t>senexchange amp school process sensorywand communicate help take q6 time</t>
  </si>
  <si>
    <t>senexchange amp q7 well visual timetables 'now next' find using</t>
  </si>
  <si>
    <t>many thanks provisionmap janefriswell supporting week s discussion topic senexchange</t>
  </si>
  <si>
    <t>pdaaction fiightback planet_autism pdasociety sunsupport_sen thank very much well add</t>
  </si>
  <si>
    <t>senexchange something transition demands autistic school day 8 q3 list</t>
  </si>
  <si>
    <t>senexchange amp 8 s child new topic discussion moving task</t>
  </si>
  <si>
    <t>cherrylkd over during meeting fester senexchange</t>
  </si>
  <si>
    <t>senexchange 8 between m discussion topic strategies pupils transitions s</t>
  </si>
  <si>
    <t>senexchange 8 discussion topic thanks pupils s reachoutasc kerrywidowson7 suggesting</t>
  </si>
  <si>
    <t>8 discussion topic pupils senexchange thanks kerrywidowson7 suggesting wed 20</t>
  </si>
  <si>
    <t>senexchange different bus seat driver classroom coat peg somewhere take</t>
  </si>
  <si>
    <t>senexchange claire_ryan12 reachoutasc test run always something much feel prepared</t>
  </si>
  <si>
    <t>8 thanks kerrywidowson7 suggesting discussion topic wed 20 3 19</t>
  </si>
  <si>
    <t>8 topic senexchange thanks discussion pupils new kerrywidowson7 suggesting wed</t>
  </si>
  <si>
    <t>Top Words in Tweet by Salience</t>
  </si>
  <si>
    <t>topic discussion thanks s thank new sharing reachoutasc 8 school</t>
  </si>
  <si>
    <t>amp school 8 out make transitions autistic things reachoutasc children</t>
  </si>
  <si>
    <t>claire_ryan12 good point s easy assume autistic children want visuals</t>
  </si>
  <si>
    <t>task amp s ppl etc thing generic visual know begin</t>
  </si>
  <si>
    <t>group 8 between day class reachoutasc fionafromyorks know learners always</t>
  </si>
  <si>
    <t>out class something each change amp task school structure going</t>
  </si>
  <si>
    <t>change even another autistic children transition demands day q6 difficulty</t>
  </si>
  <si>
    <t>begin sand timers really helpful processing choices good way demonstrate</t>
  </si>
  <si>
    <t>out different people car q2 think carefully aware staff general</t>
  </si>
  <si>
    <t>out structure school minutes know calm give visual key pupils</t>
  </si>
  <si>
    <t>time out children minutes change even processing 8 visual amp</t>
  </si>
  <si>
    <t>pictures 8 snows visual plan advance walking faces transitions reachoutasc</t>
  </si>
  <si>
    <t>q2 think carefully aware school staff general transition demands make</t>
  </si>
  <si>
    <t>education send oops etc home bus change many toilet playground</t>
  </si>
  <si>
    <t>8 child transitions make question look between reachoutasc s needs</t>
  </si>
  <si>
    <t>use amp a7 mini whiteboards simple effective helping now next</t>
  </si>
  <si>
    <t>process sensorywand time change easier accept child school communicate help</t>
  </si>
  <si>
    <t>something 8 transition demands autistic school day q3 list child</t>
  </si>
  <si>
    <t>between 8 school lessons really know m discussion topic strategies</t>
  </si>
  <si>
    <t>8 thanks pupils s reachoutasc kerrywidowson7 suggesting wed 20 3</t>
  </si>
  <si>
    <t>thanks kerrywidowson7 suggesting wed 20 3 19 30 p m</t>
  </si>
  <si>
    <t>change process car classroom time easier accept going bus pool</t>
  </si>
  <si>
    <t>different bus seat driver classroom coat peg somewhere take lunch</t>
  </si>
  <si>
    <t>8 kerrywidowson7 suggesting wed 20 3 19 30 p m</t>
  </si>
  <si>
    <t>Top Word Pairs in Tweet by Count</t>
  </si>
  <si>
    <t>thank,rosannamcg  rosannamcg,sharing  sharing,new  new,discussion  discussion,topic  topic,week  week,senexchange</t>
  </si>
  <si>
    <t>new,discussion  discussion,topic  topic,wednesday  wednesday,march  march,13th  13th,8  8,8  8,30pm  30pm,daily  daily,transitions</t>
  </si>
  <si>
    <t>don,t  t,forget  forget,tomorrow  tomorrow,evening  evening,discussing  discussing,daily  daily,transitions  transitions,autistic  autistic,pupils  pupils,join</t>
  </si>
  <si>
    <t>m,looking  looking,forward  forward,senexchange  senexchange,evening  evening,reachoutasc  reachoutasc,s  s,going  going,good  good,one</t>
  </si>
  <si>
    <t>8,8  8,30pm  new,discussion  discussion,topic  wednesday,march  march,13th  13th,8  share,knowledge  knowledge,senexchange  daily,transitions</t>
  </si>
  <si>
    <t>teachers,ticket  ticket,virtualsendconf  virtualsendconf,22  22,march  march,better  better,understanding  understanding,children  children,send  send,classroom  classroom,amp</t>
  </si>
  <si>
    <t>a5,letting  letting,out  out,couple  couple,minutes  minutes,early  early,best  best,support  support,calm  calm,quiet  quiet,corridors</t>
  </si>
  <si>
    <t>nice,involved  involved,senexchange  senexchange,again  claire_ryan12,good  good,point  point,s  s,easy  easy,assume  assume,autistic  autistic,children</t>
  </si>
  <si>
    <t>senexchange,provisionmap  provisionmap,child  child,visit  visit,new  new,place  place,several  several,times  times,experience  experience,range  range,bustle</t>
  </si>
  <si>
    <t>q5,moving  moving,one  one,lesson  lesson,another  another,difficult  difficult,even  even,same  same,classroom  classroom,even  even,more</t>
  </si>
  <si>
    <t>hero,cards  cards,visual  visual,schedules  schedules,now  now,next  next,boards  boards,timers  timers,pictures  pictures,people  people,seeing</t>
  </si>
  <si>
    <t>thanks,kerrywidowson7  kerrywidowson7,suggesting  suggesting,discussion  discussion,topic  topic,wed  wed,20  20,3  3,19  19,8  8,8</t>
  </si>
  <si>
    <t>fionafromyorks,senexchange  senexchange,group  group,profiles  profiles,each  each,class  class,another  another,member  member,staff  staff,go  go,cover</t>
  </si>
  <si>
    <t>need,extra  extra,5  5,10  10,seconds  seconds,process  process,instruction  instruction,repeating  repeating,quickly  quickly,unhelpful  unhelpful,verbal</t>
  </si>
  <si>
    <t>give,clear  between,tasks  each,class  visual,structure  structure,key  key,pupils  pupils,asd  asd,stressed  stressed,anxious  anxious,much</t>
  </si>
  <si>
    <t>transition,demands  day,senexchange  q6,another  another,difficulty  difficulty,need  need,control  control,routines  routines,feel  feel,safe  safe,therefore</t>
  </si>
  <si>
    <t>sand,timers  timers,really  really,helpful  helpful,processing  processing,time  time,senexchange  senexchange,choices  choices,good  good,way  way,demonstrate</t>
  </si>
  <si>
    <t>q2,think  think,carefully  carefully,aware  aware,school  school,staff  staff,general  general,transition  transition,demands  demands,make  make,children</t>
  </si>
  <si>
    <t>sign,up  up,newsletter  newsletter,concise  concise,practical  practical,informative  informative,articles  articles,making  making,school  school,better  better,place</t>
  </si>
  <si>
    <t>visual,structure  structure,key  key,pupils  pupils,asd  asd,stressed  stressed,anxious  anxious,much  much,language  language,overwhelming  overwhelming,confusing</t>
  </si>
  <si>
    <t>q6,another  another,difficulty  difficulty,need  need,control  control,routines  routines,feel  feel,safe  safe,therefore  therefore,change  change,extremely</t>
  </si>
  <si>
    <t>discussion,topic  8,8  new,discussion  wednesday,march  march,13th  13th,8  8,30pm  share,knowledge  knowledge,senexchange  senexchange,many</t>
  </si>
  <si>
    <t>q3,list  list,transition  transition,demands  demands,autistic  autistic,child  child,process  process,school  school,day  day,senexchange</t>
  </si>
  <si>
    <t>itmustbemum,working  working,area  area,complex  complex,parents  parents,kids  kids,sen  sen,carry  carry,much  much,anxiety  anxiety,anything</t>
  </si>
  <si>
    <t>tips,using  using,document  document,proofreading  proofreading,editing  editing,services  services,online  online,senexchange</t>
  </si>
  <si>
    <t>senexchange,transitions  transitions,classes  classes,30  30,discreet  discreet,support  support,needed  needed,made  made,small  small,cards  cards,coloured</t>
  </si>
  <si>
    <t>teachers,responsibility  responsibility,promote  promote,health  health,both  both,mental  mental,physical  physical,day  day,teach  teach,promote  promote,mental</t>
  </si>
  <si>
    <t>senexchange,sltchat  teachers,responsibility  responsibility,promote  promote,health  health,both  both,mental  mental,physical  physical,day  day,teach  teach,promote</t>
  </si>
  <si>
    <t>inclusive,nature  nature,bereavement  bereavement,children  children,grieve  grieve,acamh  acamh,senexchange  senexchange,education  use,musical  musical,cues  cues,support</t>
  </si>
  <si>
    <t>behaviour,stemming  stemming,sensory  sensory,cause  cause,needs  needs,different  different,approach  approach,sencology  sencology,senexchange  senexchange,sltchat  sltchat,primaryrocks</t>
  </si>
  <si>
    <t>lets,discover  discover,childrens  childrens,abilities  abilities,before  before,label  label,disability  disability,senexchange  senexchange,flipthenarrative</t>
  </si>
  <si>
    <t>8,8  etc,senexchange  transitions,between  behaviour,stemming  stemming,sensory  sensory,cause  cause,needs  needs,different  different,approach  approach,sencology</t>
  </si>
  <si>
    <t>a7,use  use,mini  mini,whiteboards  whiteboards,simple  simple,effective  effective,helping  helping,now  now,amp  amp,next  next,tas</t>
  </si>
  <si>
    <t>wake,up  up,shake  shake,up  up,everything  everything,need  need,successful  successful,within  within,right  right,now  now,stop</t>
  </si>
  <si>
    <t>sencos,recognised  recognised,part  part,senior  senior,leadership  leadership,team  team,schools  schools,red  red,flag  flag,re  re,senexchange</t>
  </si>
  <si>
    <t>senexchange,q6  senexchange,q7  q7,well  well,visual  visual,timetables  timetables,'now  'now,amp  amp,next'  next',find  find,using</t>
  </si>
  <si>
    <t>senexchange,q7  q7,well  well,visual  visual,timetables  timetables,'now  'now,amp  amp,next'  next',find  find,using  using,timers</t>
  </si>
  <si>
    <t>many,thanks  thanks,provisionmap  provisionmap,janefriswell  janefriswell,supporting  supporting,rt  rt,week  week,s  s,discussion  discussion,topic  topic,senexchange</t>
  </si>
  <si>
    <t>pdaaction,fiightback  fiightback,planet_autism  planet_autism,pdasociety  pdasociety,sunsupport_sen  sunsupport_sen,thank  thank,very  very,much  much,well  well,add  add,list</t>
  </si>
  <si>
    <t>transition,demands  day,senexchange  q3,list  list,transition  demands,autistic  autistic,child  child,process  process,school  school,day  q2,think</t>
  </si>
  <si>
    <t>discussion,topic  8,8  new,discussion  8,30pm  child,s  thank,stpatsalliance  stpatsalliance,helping  helping,spread  spread,word  word,new</t>
  </si>
  <si>
    <t>cherrylkd,over  over,during  during,meeting  meeting,fester  fester,senexchange</t>
  </si>
  <si>
    <t>discussion,topic  8,8  thanks,kerrywidowson7  kerrywidowson7,suggesting  suggesting,discussion  topic,wed  wed,20  20,3  3,19  19,8</t>
  </si>
  <si>
    <t>bus,different  senexchange,bus  different,seat  seat,different  different,driver  driver,bus  different,classroom  classroom,coat  coat,peg  peg,somewhere</t>
  </si>
  <si>
    <t>senexchange,claire_ryan12  claire_ryan12,reachoutasc  reachoutasc,test  test,run  run,always  always,something  something,much  much,feel  feel,prepared  prepared,know</t>
  </si>
  <si>
    <t>Top Word Pairs in Tweet by Salience</t>
  </si>
  <si>
    <t>claire_ryan12,good  good,point  point,s  s,easy  easy,assume  assume,autistic  autistic,children  children,want  want,visuals  visuals,actually</t>
  </si>
  <si>
    <t>each,class  give,clear  between,tasks  visual,structure  structure,key  key,pupils  pupils,asd  asd,stressed  stressed,anxious  anxious,much</t>
  </si>
  <si>
    <t>many,transitions  discussion,topic  8,8  new,discussion  wednesday,march  march,13th  13th,8  8,30pm  share,knowledge  knowledge,senexchange</t>
  </si>
  <si>
    <t>transitions,between  8,8  etc,senexchange  behaviour,stemming  stemming,sensory  sensory,cause  cause,needs  needs,different  different,approach  approach,sencology</t>
  </si>
  <si>
    <t>8,8  thanks,kerrywidowson7  kerrywidowson7,suggesting  suggesting,discussion  topic,wed  wed,20  20,3  3,19  19,8  8,30</t>
  </si>
  <si>
    <t>thanks,kerrywidowson7  kerrywidowson7,suggesting  suggesting,discussion  topic,wed  wed,20  20,3  3,19  19,8  8,30  30,p</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</si>
  <si>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</si>
  <si>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</si>
  <si>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</si>
  <si>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</si>
  <si>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</si>
  <si>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</si>
  <si>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</si>
  <si>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</si>
  <si>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</si>
  <si>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</si>
  <si>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</si>
  <si>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</si>
  <si>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</si>
  <si>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</si>
  <si>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</si>
  <si>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</si>
  <si>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</si>
  <si>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</si>
  <si>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</si>
  <si>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</si>
  <si>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</si>
  <si>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</si>
  <si>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</si>
  <si>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</si>
  <si>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</si>
  <si>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GraphSource░TwitterSearch▓GraphTerm░#senexchange▓LayoutAlgorithm░The graph was laid out using the Fruchterman-Reingold layout algorithm.▓GraphDirectedness░The graph is directed.▓GroupingDescription░The graph's vertices were grouped by cluster using the Clauset-Newman-Moore cluster algorithm.</t>
  </si>
  <si>
    <t>Group 1</t>
  </si>
  <si>
    <t>Group 2</t>
  </si>
  <si>
    <t>Edges</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</si>
  <si>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</si>
  <si>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</si>
  <si>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</si>
  <si>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</si>
  <si>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</si>
  <si>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</si>
  <si>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</si>
  <si>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</si>
  <si>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</si>
  <si>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</si>
  <si>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</si>
  <si>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</si>
  <si>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</si>
  <si>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</si>
  <si>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</si>
  <si>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</si>
  <si>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</si>
  <si>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</si>
  <si>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</si>
  <si>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</si>
  <si>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https://twitter.com/senexchange/status/1104773476907450370 https://twitter.com/SENexchange/status/1105927644191825921 https://twitter.com/senexchange/status/1105921522621956097 https://twitter.com/senexchange/status/1105928549096214528 https://twitter.com/senexchange/status/1105924170809004035 https://twitter.com/senexchange/status/1105925140574060545 https://twitter.com/SENexchange/status/1105924170809004035 https://twitter.com/SENexchange/status/1105927071879102465 https://twitter.com/senexchange/status/1105923112284155904 https://twitter.com/SLCA_Baumber/status/1083494198060482562?s=19</t>
  </si>
  <si>
    <t>https://www.eventbrite.co.uk/o/the-sensory-projects-9788075245 https://twitter.com/SENexchange/status/1104773476907450370</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</si>
  <si>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</si>
  <si>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</si>
  <si>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</si>
  <si>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</si>
  <si>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</si>
  <si>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</si>
  <si>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</si>
  <si>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</si>
  <si>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</si>
  <si>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</si>
  <si>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twitter.com releasingpotential.com eventbrite.com</t>
  </si>
  <si>
    <t>co.uk twitter.com</t>
  </si>
  <si>
    <t>Top Hashtags in Tweet in G1</t>
  </si>
  <si>
    <t>transition</t>
  </si>
  <si>
    <t>intrigued</t>
  </si>
  <si>
    <t>Top Hashtags in Tweet in G2</t>
  </si>
  <si>
    <t>rpconf19</t>
  </si>
  <si>
    <t>teachers</t>
  </si>
  <si>
    <t>classroom</t>
  </si>
  <si>
    <t>Top Hashtags in Tweet in G3</t>
  </si>
  <si>
    <t>sendcrisis</t>
  </si>
  <si>
    <t>teacher</t>
  </si>
  <si>
    <t>ta</t>
  </si>
  <si>
    <t>empathy</t>
  </si>
  <si>
    <t>adhd</t>
  </si>
  <si>
    <t>Top Hashtags in Tweet in G4</t>
  </si>
  <si>
    <t>Top Hashtags in Tweet in G5</t>
  </si>
  <si>
    <t>wellbeing</t>
  </si>
  <si>
    <t>mentalhealth</t>
  </si>
  <si>
    <t>parityofesteem</t>
  </si>
  <si>
    <t>pmld</t>
  </si>
  <si>
    <t>Top Hashtags in Tweet in G6</t>
  </si>
  <si>
    <t>mrbeezy</t>
  </si>
  <si>
    <t>nogrindnoglory</t>
  </si>
  <si>
    <t>morningmotivation</t>
  </si>
  <si>
    <t>ukedchat</t>
  </si>
  <si>
    <t>bameed</t>
  </si>
  <si>
    <t>teamenglish</t>
  </si>
  <si>
    <t>teacher5aday</t>
  </si>
  <si>
    <t>newtosltchat</t>
  </si>
  <si>
    <t>Top Hashtags in Tweet in G7</t>
  </si>
  <si>
    <t>Top Hashtags in Tweet in G8</t>
  </si>
  <si>
    <t>Top Hashtags in Tweet in G9</t>
  </si>
  <si>
    <t>Top Hashtags in Tweet in G10</t>
  </si>
  <si>
    <t>inclusive</t>
  </si>
  <si>
    <t>bereavement</t>
  </si>
  <si>
    <t>children</t>
  </si>
  <si>
    <t>education</t>
  </si>
  <si>
    <t>inclusion</t>
  </si>
  <si>
    <t>edutwitter</t>
  </si>
  <si>
    <t>senexchange send autistic asd sen rpconf19 teachers classroom</t>
  </si>
  <si>
    <t>senexchange asd send sen sendcrisis teacher ta empathy adhd autistic</t>
  </si>
  <si>
    <t>senexchange flipthenarrative sencology sencochat sltchat primaryrocks wellbeing mentalhealth parityofesteem pmld</t>
  </si>
  <si>
    <t>senexchange send inclusive bereavement children education inclusion edutwitter</t>
  </si>
  <si>
    <t>Top Words in Tweet in G1</t>
  </si>
  <si>
    <t>transitions</t>
  </si>
  <si>
    <t>pupils</t>
  </si>
  <si>
    <t>join</t>
  </si>
  <si>
    <t>Top Words in Tweet in G2</t>
  </si>
  <si>
    <t>new</t>
  </si>
  <si>
    <t>thanks</t>
  </si>
  <si>
    <t>thank</t>
  </si>
  <si>
    <t>school</t>
  </si>
  <si>
    <t>Top Words in Tweet in G3</t>
  </si>
  <si>
    <t>amp</t>
  </si>
  <si>
    <t>visual</t>
  </si>
  <si>
    <t>Top Words in Tweet in G4</t>
  </si>
  <si>
    <t>suggesting</t>
  </si>
  <si>
    <t>wed</t>
  </si>
  <si>
    <t>20</t>
  </si>
  <si>
    <t>Top Words in Tweet in G5</t>
  </si>
  <si>
    <t>before</t>
  </si>
  <si>
    <t>lets</t>
  </si>
  <si>
    <t>discover</t>
  </si>
  <si>
    <t>childrens</t>
  </si>
  <si>
    <t>abilities</t>
  </si>
  <si>
    <t>label</t>
  </si>
  <si>
    <t>disability</t>
  </si>
  <si>
    <t>Top Words in Tweet in G6</t>
  </si>
  <si>
    <t>up</t>
  </si>
  <si>
    <t>wake</t>
  </si>
  <si>
    <t>shake</t>
  </si>
  <si>
    <t>everything</t>
  </si>
  <si>
    <t>need</t>
  </si>
  <si>
    <t>successful</t>
  </si>
  <si>
    <t>within</t>
  </si>
  <si>
    <t>right</t>
  </si>
  <si>
    <t>now</t>
  </si>
  <si>
    <t>stop</t>
  </si>
  <si>
    <t>Top Words in Tweet in G7</t>
  </si>
  <si>
    <t>q7</t>
  </si>
  <si>
    <t>helpful</t>
  </si>
  <si>
    <t>process</t>
  </si>
  <si>
    <t>well</t>
  </si>
  <si>
    <t>timetables</t>
  </si>
  <si>
    <t>'now</t>
  </si>
  <si>
    <t>Top Words in Tweet in G8</t>
  </si>
  <si>
    <t>sign</t>
  </si>
  <si>
    <t>newsletter</t>
  </si>
  <si>
    <t>concise</t>
  </si>
  <si>
    <t>practical</t>
  </si>
  <si>
    <t>informative</t>
  </si>
  <si>
    <t>articles</t>
  </si>
  <si>
    <t>making</t>
  </si>
  <si>
    <t>better</t>
  </si>
  <si>
    <t>Top Words in Tweet in G9</t>
  </si>
  <si>
    <t>card</t>
  </si>
  <si>
    <t>each</t>
  </si>
  <si>
    <t>red</t>
  </si>
  <si>
    <t>Top Words in Tweet in G10</t>
  </si>
  <si>
    <t>day</t>
  </si>
  <si>
    <t>exactly</t>
  </si>
  <si>
    <t>home</t>
  </si>
  <si>
    <t>bus</t>
  </si>
  <si>
    <t>senexchange s amp 8 reachoutasc autistic school pupils new visual</t>
  </si>
  <si>
    <t>8 senexchange topic discussion pupils thanks kerrywidowson7 suggesting wed 20</t>
  </si>
  <si>
    <t>senexchange before lets discover childrens abilities label disability flipthenarrative sencology</t>
  </si>
  <si>
    <t>senexchange amp q7 visual helpful school process well timetables 'now</t>
  </si>
  <si>
    <t>card senexchange new each red</t>
  </si>
  <si>
    <t>senexchange amp education day send children exactly transitions home bus</t>
  </si>
  <si>
    <t>carry</t>
  </si>
  <si>
    <t>Top Word Pairs in Tweet in G1</t>
  </si>
  <si>
    <t>13th,8</t>
  </si>
  <si>
    <t>Top Word Pairs in Tweet in G2</t>
  </si>
  <si>
    <t>topic,senexchange</t>
  </si>
  <si>
    <t>topic,week</t>
  </si>
  <si>
    <t>sharing,new</t>
  </si>
  <si>
    <t>week,senexchange</t>
  </si>
  <si>
    <t>supportive,rt</t>
  </si>
  <si>
    <t>Top Word Pairs in Tweet in G3</t>
  </si>
  <si>
    <t>Top Word Pairs in Tweet in G4</t>
  </si>
  <si>
    <t>thanks,kerrywidowson7</t>
  </si>
  <si>
    <t>kerrywidowson7,suggesting</t>
  </si>
  <si>
    <t>suggesting,discussion</t>
  </si>
  <si>
    <t>topic,wed</t>
  </si>
  <si>
    <t>wed,20</t>
  </si>
  <si>
    <t>20,3</t>
  </si>
  <si>
    <t>3,19</t>
  </si>
  <si>
    <t>19,8</t>
  </si>
  <si>
    <t>Top Word Pairs in Tweet in G5</t>
  </si>
  <si>
    <t>lets,discover</t>
  </si>
  <si>
    <t>discover,childrens</t>
  </si>
  <si>
    <t>childrens,abilities</t>
  </si>
  <si>
    <t>abilities,before</t>
  </si>
  <si>
    <t>before,label</t>
  </si>
  <si>
    <t>label,disability</t>
  </si>
  <si>
    <t>disability,senexchange</t>
  </si>
  <si>
    <t>senexchange,flipthenarrative</t>
  </si>
  <si>
    <t>senexchange,sltchat</t>
  </si>
  <si>
    <t>behaviour,stemming</t>
  </si>
  <si>
    <t>Top Word Pairs in Tweet in G6</t>
  </si>
  <si>
    <t>wake,up</t>
  </si>
  <si>
    <t>up,shake</t>
  </si>
  <si>
    <t>shake,up</t>
  </si>
  <si>
    <t>up,everything</t>
  </si>
  <si>
    <t>everything,need</t>
  </si>
  <si>
    <t>need,successful</t>
  </si>
  <si>
    <t>successful,within</t>
  </si>
  <si>
    <t>within,right</t>
  </si>
  <si>
    <t>right,now</t>
  </si>
  <si>
    <t>now,stop</t>
  </si>
  <si>
    <t>Top Word Pairs in Tweet in G7</t>
  </si>
  <si>
    <t>senexchange,q7</t>
  </si>
  <si>
    <t>q7,well</t>
  </si>
  <si>
    <t>well,visual</t>
  </si>
  <si>
    <t>visual,timetables</t>
  </si>
  <si>
    <t>timetables,'now</t>
  </si>
  <si>
    <t>'now,amp</t>
  </si>
  <si>
    <t>amp,next'</t>
  </si>
  <si>
    <t>next',find</t>
  </si>
  <si>
    <t>find,using</t>
  </si>
  <si>
    <t>using,timers</t>
  </si>
  <si>
    <t>Top Word Pairs in Tweet in G8</t>
  </si>
  <si>
    <t>sign,up</t>
  </si>
  <si>
    <t>up,newsletter</t>
  </si>
  <si>
    <t>newsletter,concise</t>
  </si>
  <si>
    <t>concise,practical</t>
  </si>
  <si>
    <t>practical,informative</t>
  </si>
  <si>
    <t>informative,articles</t>
  </si>
  <si>
    <t>articles,making</t>
  </si>
  <si>
    <t>making,school</t>
  </si>
  <si>
    <t>school,better</t>
  </si>
  <si>
    <t>better,place</t>
  </si>
  <si>
    <t>Top Word Pairs in Tweet in G9</t>
  </si>
  <si>
    <t>Top Word Pairs in Tweet in G10</t>
  </si>
  <si>
    <t>autistic,pupils  8,8  daily,transitions  8,30pm  discussion,topic  transitions,autistic  new,discussion  wednesday,march  march,13th  13th,8</t>
  </si>
  <si>
    <t>8,8  discussion,topic  8,30pm  new,discussion  daily,transitions  transitions,autistic  autistic,pupils  wednesday,march  march,13th  13th,8</t>
  </si>
  <si>
    <t>lets,discover  discover,childrens  childrens,abilities  abilities,before  before,label  label,disability  disability,senexchange  senexchange,flipthenarrative  senexchange,sltchat  behaviour,stemming</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</si>
  <si>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</si>
  <si>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</si>
  <si>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</si>
  <si>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</si>
  <si>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</si>
  <si>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</si>
  <si>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</si>
  <si>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</si>
  <si>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</si>
  <si>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</si>
  <si>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</si>
  <si>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</si>
  <si>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</si>
  <si>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</si>
  <si>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</si>
  <si>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</si>
  <si>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</si>
  <si>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</si>
  <si>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</si>
  <si>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</si>
  <si>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reachoutasc senexchange autismpeterboro</t>
  </si>
  <si>
    <t>senexchange jordyjax reachoutasc</t>
  </si>
  <si>
    <t>senexchange sensorywand</t>
  </si>
  <si>
    <t>reachoutasc senexchange kerrywidowson7 adeledevine cherrylkd redsocksruby linroweducation</t>
  </si>
  <si>
    <t>reachoutasc senexchange kerrywidowson7 sensorywand callum_send stpatsalliance claire_ryan12 allthingssend</t>
  </si>
  <si>
    <t>kerrywidowson7 reachoutasc senexchange callum_send mratm81 autismpeterboro shelbyamercer</t>
  </si>
  <si>
    <t>reachoutasc kerrywidowson7 senexchange</t>
  </si>
  <si>
    <t>teachearlyyrs teachwire senexchange</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</si>
  <si>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</si>
  <si>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</si>
  <si>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</si>
  <si>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</si>
  <si>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</si>
  <si>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</si>
  <si>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</si>
  <si>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</si>
  <si>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</si>
  <si>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</si>
  <si>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theheadsoffice cherrylkd jordyjax mishwood1 grhluna24 jwscattergood carryonlearning mandyjwilding senteacher_jen wraparoundp</t>
  </si>
  <si>
    <t>mm684 provisionmap senexchange elizstanley_ planet_autism lorrainep1957 pdaaction spenyakko pdasociety giftpeer_haven</t>
  </si>
  <si>
    <t>claire_ryan12 bjpren mandyclark58 callum_send fionafromyorks crimminskm 1hub2kids annamarie_mn mellow_pascoe stpatsalliance</t>
  </si>
  <si>
    <t>pipstockport sharon_l_smith autismpeterboro devschsenco mratm81 mrsreynolds3816 sendresourcesuk specialdirect kate_brads kirstendavies8</t>
  </si>
  <si>
    <t>jo3grace samschoolstuff elly_chapple jw_teach sarahowens0 gogunners2003 bird1song bitternedave annebarnes18 specialedchat</t>
  </si>
  <si>
    <t>thereal_mrbeezy mazboogz roibeardofainin blackteachersco</t>
  </si>
  <si>
    <t>classcharts teachwire teachearlyyrs adeledevine</t>
  </si>
  <si>
    <t>wellatschool sarah_naugh mariamarinho6</t>
  </si>
  <si>
    <t>mannyawo assignmenthelp rbellefortune</t>
  </si>
  <si>
    <t>acamh backpocketteach</t>
  </si>
  <si>
    <t>itmustbemum movemary</t>
  </si>
  <si>
    <t>Workbook Settings 2</t>
  </si>
  <si>
    <t>0.333</t>
  </si>
  <si>
    <t>0.500</t>
  </si>
  <si>
    <t>1.000</t>
  </si>
  <si>
    <t>0.000</t>
  </si>
  <si>
    <t>0.917</t>
  </si>
  <si>
    <t>0.833</t>
  </si>
  <si>
    <t>0.750</t>
  </si>
  <si>
    <t>0.700</t>
  </si>
  <si>
    <t>0.667</t>
  </si>
  <si>
    <t>0.650</t>
  </si>
  <si>
    <t>0.633</t>
  </si>
  <si>
    <t>0.600</t>
  </si>
  <si>
    <t>0.571</t>
  </si>
  <si>
    <t>0.567</t>
  </si>
  <si>
    <t>0.533</t>
  </si>
  <si>
    <t>0.524</t>
  </si>
  <si>
    <t>0.450</t>
  </si>
  <si>
    <t>0.429</t>
  </si>
  <si>
    <t>0.417</t>
  </si>
  <si>
    <t>0.400</t>
  </si>
  <si>
    <t>0.367</t>
  </si>
  <si>
    <t>0.357</t>
  </si>
  <si>
    <t>0.319</t>
  </si>
  <si>
    <t>0.286</t>
  </si>
  <si>
    <t>0.204</t>
  </si>
  <si>
    <t>0.167</t>
  </si>
  <si>
    <t>0.145</t>
  </si>
  <si>
    <t>0.114</t>
  </si>
  <si>
    <t>0.038</t>
  </si>
  <si>
    <t>0.020</t>
  </si>
  <si>
    <t>https://twitter.com/senexchange/status/1105906775050600448 https://twitter.com/SENexchange/status/1104773476907450370 https://twitter.com/SENexchange/status/1105924170809004035 https://twitter.com/SENexchange/status/1105925140574060545 https://twitter.com/senexchange/status/1104773476907450370 https://twitter.com/SENexchange/status/1105929648406441985 https://twitter.com/smsateaching/status/1105925816276475904 https://twitter.com/misstarbuck/status/1105929907153047552 https://twitter.com/teachpmld/status/1105922598796439553 https://twitter.com/SENexchange/status/1105923112284155904</t>
  </si>
  <si>
    <t>https://twitter.com/SENexchange/status/1104773476907450370 https://twitter.com/SLCA_Baumber/status/1083494198060482562?s=19 https://twitter.com/smsateaching/status/1105925816276475904 https://twitter.com/Mishwood1/status/1105923780570988544 https://twitter.com/teachpmld/status/1105925124836986885 https://twitter.com/misstarbuck/status/1105929907153047552 https://twitter.com/reachoutasc/status/1105921904827908096 https://twitter.com/callum_send/status/1106288599757144064 https://twitter.com/senexchange/status/1105906775050600448 https://twitter.com/jw_teach/status/1105925045921161216</t>
  </si>
  <si>
    <t>senexchange transition autistic flipthenarrative asd sencology sltchat primaryrocks sencochat intrigued</t>
  </si>
  <si>
    <t>week</t>
  </si>
  <si>
    <t>senexchange 8 autistic reachoutasc transitions s join pupils discussion topic</t>
  </si>
  <si>
    <t>senexchange topic discussion s new thanks thank reachoutasc school week</t>
  </si>
  <si>
    <t>s,discussion</t>
  </si>
  <si>
    <t>discussion,topic  new,discussion  topic,senexchange  topic,week  topic,wednesday  sharing,new  week,senexchange  supportive,rt  8,8  s,discussion</t>
  </si>
  <si>
    <t>senexchange cherrylkd reachoutasc hazzdingo inclusivetweet smsateaching sensorywand elly_chapple theheadsoffice mandyjwilding</t>
  </si>
  <si>
    <t>senexchange reachoutasc sensorywand pdaaction claire_ryan12 kerrywidowson7 cherrylkd specialsenco 1hub2kids allthingssend</t>
  </si>
  <si>
    <t>senexchange reachoutasc 1hub2kids sensorywand fionafromyorks claire_ryan12 adeledevine jordyjax smsateaching elly_chapple</t>
  </si>
  <si>
    <t>reachoutasc senexchange provisionmap sensorywand smsateaching kerrywidowson7 fiightback planet_autism pdasociety sunsupport_sen</t>
  </si>
  <si>
    <t>https://twitter.com/SENexchange/status/1104773476907450370 https://twitter.com/SENexchange/status/1105927644191825921 https://twitter.com/epinsight/status/1105930996363468804 https://twitter.com/teachpmld/status/1105922598796439553 https://twitter.com/sensorywand/status/1105925561904451586 https://twitter.com/jw_teach/status/1105925045921161216 https://twitter.com/senexchange/status/1105906775050600448 https://twitter.com/callum_send/status/1106288599757144064 https://twitter.com/reachoutasc/status/1105921904827908096 https://twitter.com/misstarbuck/status/1105929907153047552</t>
  </si>
  <si>
    <t>https://twitter.com/SENexchange/status/1105925140574060545 https://twitter.com/SENexchange/status/1105924170809004035 https://twitter.com/Mishwood1/status/1105924882544627712 https://twitter.com/Claire_Ryan12/status/1105926033532956673 https://twitter.com/AllthingsSend/status/1105927847649177605 https://twitter.com/AllthingsSend/status/1105924175468859393 https://twitter.com/BackPocketTeach/status/1105924118996754434 https://twitter.com/Accidentaleader/status/1105926930774188032 https://twitter.com/Mishwood1/status/1105923780570988544 https://twitter.com/teachPMLD/status/1105925124836986885</t>
  </si>
  <si>
    <t>senexchange intrigued sencology sltchat primaryrocks sencochat asd flipthenarrative autistic transition</t>
  </si>
  <si>
    <t>senexchange flipthenarrative sencology sltchat primaryrocks sencochat</t>
  </si>
  <si>
    <t>intrigued sencology sltchat primaryrocks sencochat asd flipthenarrative autistic transition senexchange</t>
  </si>
  <si>
    <t>flipthenarrative sencology sltchat primaryrocks sencochat senexchange</t>
  </si>
  <si>
    <t>senexchange amp s etc ppl reachoutasc autistic trust sensorywand good</t>
  </si>
  <si>
    <t>senexchange reachoutasc make 8 before joined tonight btw welcome s</t>
  </si>
  <si>
    <t>senexchange change discussion topic know going mandyjwilding reasonable adjustments place</t>
  </si>
  <si>
    <t>senexchange 8 reachoutasc pupils s know child make transitions discussion</t>
  </si>
  <si>
    <t>senexchange change m process s car classroom time easier accept</t>
  </si>
  <si>
    <t>senexchange nursery amp really school story reachoutasc one having now</t>
  </si>
  <si>
    <t>senexchange 8 pupils discussion topic visual structure need 5 thanks</t>
  </si>
  <si>
    <t>senexchange 8 pupils reachoutasc discussion topic transition transitions 3d signs</t>
  </si>
  <si>
    <t>senexchange 8 discussion transitions topic many thanks pupils primary new</t>
  </si>
  <si>
    <t>senexchange join 8 reachoutasc discussion topic wednesday 30pm s late</t>
  </si>
  <si>
    <t>senexchange autistic pupils discussion unknown stress same day daily transitions</t>
  </si>
  <si>
    <t>senexchange many daily transitions autistic discussion topic 8 s q7</t>
  </si>
  <si>
    <t>senexchange autistic q3 list transition demands child process school day</t>
  </si>
  <si>
    <t>senexchange 8 transition reachoutasc each hero cards visual schedules now</t>
  </si>
  <si>
    <t>senexchange amp q7 many visual helpful visuals use autistic activities</t>
  </si>
  <si>
    <t>senexchange s 1hub2kids sensorywand exactly key dude incredible progress academically</t>
  </si>
  <si>
    <t>make 8 reachoutasc before joined tonight btw welcome s start</t>
  </si>
  <si>
    <t>change topic going discussion know mandyjwilding reasonable adjustments place thank</t>
  </si>
  <si>
    <t>out 8 know make really structure school minutes interesting reachoutasc</t>
  </si>
  <si>
    <t>nursery amp story one having bike 8 really school reachoutasc</t>
  </si>
  <si>
    <t>8 structure 5 pupils discussion topic visual need thanks autismpeterboro</t>
  </si>
  <si>
    <t>8 pupils 3d classroom please reachoutasc discussion topic transition transitions</t>
  </si>
  <si>
    <t>8 school interesting many transitions topic thanks pupils primary new</t>
  </si>
  <si>
    <t>8 late discussion topic wednesday 30pm s reachoutasc m new</t>
  </si>
  <si>
    <t>8 task amp s child know happening new topic discussion</t>
  </si>
  <si>
    <t>unknown timetable alleviate out safe 8 discussion stress same day</t>
  </si>
  <si>
    <t>8 many daily transitions autistic discussion topic s q7 activities</t>
  </si>
  <si>
    <t>autistic q3 list transition demands child process school day nice</t>
  </si>
  <si>
    <t>8 transition reachoutasc each hero cards visual schedules now next</t>
  </si>
  <si>
    <t>amp q7 many visual helpful visuals use autistic activities communication</t>
  </si>
  <si>
    <t>1hub2kids sensorywand exactly key dude incredible progress academically socially emotionally</t>
  </si>
  <si>
    <t>discussion,topic  new,discussion  topic,senexchange  topic,week  sharing,new  supportive,rt  week,senexchange  evening,senexchange  topic,wednesday  s,discussion</t>
  </si>
  <si>
    <t>don,t  daily,transitions  autistic,pupils  reachoutasc,s  8,8  autistic,children  8,30pm  now,amp  amp,next  etc,senexchange</t>
  </si>
  <si>
    <t>sensorywand,senexchange  senexchange,reachoutasc  autistic,ppl  amp,s  etc,senexchange  1hub2kids,sensorywand  elly_chapple,senexchange  reachoutasc,think  think,huge  huge,amount</t>
  </si>
  <si>
    <t>joined,tonight  tonight,btw  btw,senexchange  welcome,reachoutasc  reachoutasc,s  s,make  make,start  start,q1  q1,transitions  transitions,changes</t>
  </si>
  <si>
    <t>mandyjwilding,reasonable  reasonable,adjustments  adjustments,place  place,senexchange  thank,both  both,redsocksruby  redsocksruby,linroweducation  linroweducation,helping  helping,spread  spread,word</t>
  </si>
  <si>
    <t>discussion,topic  8,8  daily,transitions  transitions,autistic  autistic,pupils  senexchange,s  s,quite  quite,personal  personal,bespoke  bespoke,through</t>
  </si>
  <si>
    <t>verbal,language  change,rooms  senexchange,q6  q6,time  time,allow  allow,processing  processing,time  time,communicating  communicating,change  change,amp</t>
  </si>
  <si>
    <t>adeledevine,senexchange  mandyjwilding,one  one,school  school,lives  lives,nursery  nursery,having  having,problems  problems,son  son,fixating  fixating,one</t>
  </si>
  <si>
    <t>discussion,topic  8,8  new,discussion  visual,structure  structure,key  key,pupils  pupils,asd  asd,stressed  stressed,anxious  anxious,much</t>
  </si>
  <si>
    <t>autistic,children  processing,time  don,t  q6,another  another,difficulty  difficulty,need  need,control  control,routines  routines,feel  feel,safe</t>
  </si>
  <si>
    <t>autistic,pupils  daily,transitions  thanks,great  great,discussion  discussion,senexchange  senexchange,situation  situation,unknown  unknown,factor  factor,greater  greater,unknown</t>
  </si>
  <si>
    <t>daily,transitions  discussion,topic  q7,many  many,activities  activities,visual  visual,communication  communication,really  really,helpful  helpful,visuals  visuals,use</t>
  </si>
  <si>
    <t>q3,list  list,transition  transition,demands  demands,autistic  autistic,child  child,process  process,school  school,day  day,senexchange  nice,involved</t>
  </si>
  <si>
    <t>q7,many  many,activities  activities,visual  visual,communication  communication,really  really,helpful  helpful,visuals  visuals,use  use,support  support,daily</t>
  </si>
  <si>
    <t>1hub2kids,sensorywand  sensorywand,senexchange  senexchange,s  s,exactly  exactly,key  key,dude  dude,s  s,incredible  incredible,progress  progress,academically</t>
  </si>
  <si>
    <t>don,t  autistic,children  daily,transitions  autistic,pupils  reachoutasc,s  8,8  8,30pm  social,story  processing,time  now,amp</t>
  </si>
  <si>
    <t>amp,s  sensorywand,senexchange  senexchange,reachoutasc  autistic,ppl  etc,senexchange  1hub2kids,sensorywand  elly_chapple,senexchange  reachoutasc,think  think,huge  huge,amount</t>
  </si>
  <si>
    <t>change,rooms  verbal,language  senexchange,q6  q6,time  time,allow  allow,processing  processing,time  time,communicating  communicating,change  change,amp</t>
  </si>
  <si>
    <t>daily,transitions  autistic,pupils  thanks,great  great,discussion  discussion,senexchange  senexchange,situation  situation,unknown  unknown,factor  factor,greater  greater,unknown</t>
  </si>
  <si>
    <t>▓0▓0▓0▓True▓Black▓Black▓▓▓0▓0▓0▓0▓0▓False▓▓0▓0▓0▓0▓0▓False▓▓0▓0▓0▓True▓Black▓Black▓▓Out-Degree▓0▓75▓0▓1▓25▓False▓Betweenness Centrality▓0▓7609.752381▓3▓55▓100▓False▓▓0▓0▓0▓0▓0▓False▓▓0▓0▓0▓0▓0▓False</t>
  </si>
  <si>
    <t>Group Name</t>
  </si>
  <si>
    <t>Reachoutasc Group</t>
  </si>
  <si>
    <t>Senexchange Group</t>
  </si>
  <si>
    <t>Workbook Settings 3</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</si>
  <si>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&lt;LayoutUserSettings&gt;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&lt;setting name="Layout" serializeAs="String"&gt;
        &lt;value&gt;Null&lt;/value&gt;
      &lt;/setting&gt;
    &lt;/LayoutUserSettings&gt;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name="GroupCollapsedSourceColumnName" serializeAs="String"&gt;
        &lt;value /&gt;
      &lt;/setting&gt;
      &lt;setting name="EdgeWidthSourceColumnName" serializeAs="String"&gt;
        &lt;value /&gt;
      &lt;/setting&gt;
      &lt;setting name="VertexColorSourceColumnName" serializeAs="String"&gt;
        &lt;value /&gt;
      &lt;/setting&gt;
      &lt;setting name="VertexRadiusSourceColumnName" serializeAs="String"&gt;
        &lt;value&gt;Out-Degree&lt;/value&gt;
      &lt;/setting&gt;
      &lt;setting name="VertexRadiusDetails" serializeAs="String"&gt;
        &lt;value&gt;False False 0 0 1 25 False False&lt;/value&gt;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
      &lt;/setting&gt;
      &lt;setting name="VertexShapeSourceColumnName" serializeAs="String"&gt;
        &lt;value /&gt;
      &lt;/setting&gt;
      &lt;setting name="VertexAlphaSourceColumnName" serializeAs="String"&gt;
        &lt;value&gt;Betweenness Centrality&lt;/value&gt;
      &lt;/setting&gt;
      &lt;setting name="VertexLayoutOrderSourceColumnName" serializeAs="String"&gt;
        &lt;value /&gt;
     </t>
  </si>
  <si>
    <t xml:space="preserve"> &lt;/setting&gt;
      &lt;setting name="EdgeVisibilityDetails" serializeAs="String"&gt;
        &lt;value&gt;GreaterThan 0 Show Skip&lt;/value&gt;
      &lt;/setting&gt;
      &lt;setting name="VertexVisibilitySourceColumnName" serializeAs="String"&gt;
        &lt;value /&gt;
      &lt;/setting&gt;
      &lt;setting name="GroupLabelSourceColumnName" serializeAs="String"&gt;
        &lt;value&gt;Group Name&lt;/value&gt;
      &lt;/setting&gt;
      &lt;setting name="EdgeColorSourceColumnName" serializeAs="String"&gt;
        &lt;value /&gt;
      &lt;/setting&gt;
      &lt;setting name="VertexLabelSourceColumnName" serializeAs="String"&gt;
        &lt;value /&gt;
      &lt;/setting&gt;
      &lt;setting name="VertexLabelFillColorSourceColumnName" serializeAs="String"&gt;
        &lt;value /&gt;
      &lt;/setting&gt;
      &lt;setting name="VertexColorDetails" serializeAs="String"&gt;
        &lt;value&gt;False False 0 10 241, 137, 4 46, 7, 195 False False True&lt;/value&gt;
      &lt;/setting&gt;
      &lt;setting name="VertexPolarAngleSourceColumnName" serializeAs="String"&gt;
        &lt;value /&gt;
      &lt;/setting&gt;
      &lt;setting name="VertexPolarRDetails" serializeAs="String"&gt;
        &lt;value&gt;False False 0 0 0 1 False False&lt;/value&gt;
      &lt;/setting&gt;
      &lt;setting name="VertexToolTipSourceColumnName" serializeAs="String"&gt;
        &lt;value&gt;Clustering Coefficient&lt;/value&gt;
      &lt;/setting&gt;
      &lt;setting name="EdgeAlphaSourceColumnName" serializeAs="String"&gt;
        &lt;value /&gt;
      &lt;/setting&gt;
      &lt;setting name="VertexLabelPositionSourceColumnName" serializeAs="String"&gt;
        &lt;value /&gt;
      &lt;/setting&gt;
      &lt;setting name="VertexShapeDetails" serializeAs="String"&gt;
        &lt;value&gt;GreaterThan 0 Solid Square Disk&lt;/value&gt;
      &lt;/setting&gt;
      &lt;setting name="EdgeStyleSourceColumnName" serializeAs="String"&gt;
        &lt;value /&gt;
      &lt;/setting&gt;
      &lt;setting name="VertexLabelFillColorDetails" serializeAs="String"&gt;
        &lt;value&gt;False False 0 10 241, 137, 4 46, 7, 195 False False True&lt;/value&gt;
      &lt;/setting&gt;
      &lt;setting name="VertexYSourceColumnName" serializeAs="String"&gt;
        &lt;value /&gt;
      &lt;/setting&gt;
      &lt;setting name="VertexAlphaDetails" serializeAs="String"&gt;
        &lt;value&gt;False False 0 0 55 100 False False&lt;/value&gt;
      &lt;/setting&gt;
      &lt;setting name="EdgeVisibilitySourceColumnName" serializeAs="String"&gt;
        &lt;value /&gt;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1 10 1 10 False False&lt;/value&gt;
      &lt;/setting&gt;
      &lt;setting name="VertexXSourceColumnName" serializeAs="String"&gt;
        &lt;value /&gt;
      &lt;/setting&gt;
      &lt;setting name="EdgeColorDetails" serializeAs="String"&gt;
        &lt;value&gt;False False 0 10 241, 137, 4 46, 7, 195 False False True&lt;/value&gt;
      &lt;/setting&gt;
      &lt;setting name="GroupLabelDetails" serializeAs="String"&gt;
        &lt;value&gt;False&lt;/value&gt;
      &lt;/setting&gt;
    &lt;/AutoFillUserSettings3&gt;
    &lt;GroupUserSettings&gt;
      &lt;setting name="ReadGroups" serializeAs="String"&gt;
        &lt;value&gt;True&lt;/value&gt;
      &lt;/setting&gt;
      &lt;setting name="ReadVertexShapeFromGroups" serializeAs="String"&gt;
        &lt;value&gt;True&lt;/value&gt;
      &lt;/setting&gt;
      &lt;setting name="ReadVertexColorFromGroups" serializeAs="String"&gt;
        &lt;value&gt;False&lt;/value&gt;
      &lt;/setting&gt;
    &lt;/GroupUserSettings&gt;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&lt;GeneralUserSettings4&gt;
      &lt;setting name="NewWorkbookGraphDirectedness" serializeAs="String"&gt;
        &lt;value&gt;Directed&lt;/value&gt;
      &lt;/setting&gt;
      &lt;setting name="ShowGraphLegend" serializeAs="String"&gt;
        &lt;value&gt;True&lt;/value&gt;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&lt;setting name="VertexRadius"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&lt;value&gt;Microsoft Sans Serif, 8.25pt White BottomCenter 2147483647 2147483647 Black True 200 Black 86 BottomLeft Microsoft Sans Serif, 8.25pt Microsoft Sans Serif, 14.25pt&lt;/</t>
  </si>
  <si>
    <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</si>
</sst>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6" fillId="5" borderId="1" xfId="25"/>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164" fontId="0" fillId="3" borderId="1" xfId="23" applyNumberFormat="1" applyFont="1"/>
    <xf numFmtId="0" fontId="0" fillId="3" borderId="1" xfId="23" applyNumberFormat="1" applyFont="1"/>
    <xf numFmtId="1" fontId="0" fillId="3" borderId="1" xfId="23" applyNumberFormat="1" applyFont="1"/>
    <xf numFmtId="0" fontId="0" fillId="2" borderId="1" xfId="20" applyNumberFormat="1" applyFont="1"/>
    <xf numFmtId="164" fontId="0" fillId="6" borderId="1" xfId="26" applyFont="1"/>
    <xf numFmtId="165" fontId="0" fillId="6" borderId="1" xfId="26" applyNumberFormat="1" applyFont="1"/>
    <xf numFmtId="166" fontId="0" fillId="6" borderId="1" xfId="26" applyNumberFormat="1" applyFont="1"/>
    <xf numFmtId="0" fontId="0" fillId="2" borderId="1" xfId="20" applyNumberFormat="1" applyFont="1"/>
    <xf numFmtId="22" fontId="0" fillId="0" borderId="0" xfId="0" applyNumberFormat="1"/>
    <xf numFmtId="0" fontId="10" fillId="0" borderId="0" xfId="28"/>
    <xf numFmtId="0" fontId="0" fillId="0" borderId="0" xfId="0" quotePrefix="1"/>
    <xf numFmtId="1" fontId="0" fillId="4" borderId="1" xfId="24" applyNumberFormat="1" applyFont="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Border="1"/>
    <xf numFmtId="164" fontId="0" fillId="6" borderId="11" xfId="26"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xf numFmtId="0" fontId="0" fillId="2" borderId="11" xfId="20" applyNumberFormat="1" applyFont="1" applyBorder="1"/>
    <xf numFmtId="0" fontId="10" fillId="3" borderId="1" xfId="28" applyFill="1" applyBorder="1"/>
    <xf numFmtId="0" fontId="10" fillId="3" borderId="11" xfId="28" applyFill="1" applyBorder="1"/>
    <xf numFmtId="0" fontId="0" fillId="3" borderId="1" xfId="27" applyNumberFormat="1"/>
    <xf numFmtId="49" fontId="0" fillId="4" borderId="1" xfId="24" applyAlignment="1">
      <alignment wrapText="1"/>
    </xf>
    <xf numFmtId="1" fontId="0" fillId="4" borderId="1" xfId="24" applyNumberFormat="1" quotePrefix="1"/>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0" fontId="0" fillId="0" borderId="0" xfId="22" applyFont="1"/>
    <xf numFmtId="49" fontId="0" fillId="0" borderId="7" xfId="22" applyNumberFormat="1" applyFont="1" applyBorder="1"/>
    <xf numFmtId="0" fontId="0" fillId="0" borderId="0" xfId="22" applyFont="1" applyAlignment="1">
      <alignment wrapText="1"/>
    </xf>
    <xf numFmtId="0" fontId="0" fillId="0" borderId="7" xfId="22" applyFont="1" applyBorder="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8">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7"/>
      <tableStyleElement type="headerRow" dxfId="376"/>
    </tableStyle>
    <tableStyle name="NodeXL Table" pivot="0" count="1">
      <tableStyleElement type="headerRow" dxfId="37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4102359"/>
        <c:axId val="38485776"/>
      </c:barChart>
      <c:catAx>
        <c:axId val="341023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485776"/>
        <c:crosses val="autoZero"/>
        <c:auto val="1"/>
        <c:lblOffset val="100"/>
        <c:noMultiLvlLbl val="0"/>
      </c:catAx>
      <c:valAx>
        <c:axId val="38485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02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0827665"/>
        <c:axId val="30340122"/>
      </c:barChart>
      <c:catAx>
        <c:axId val="108276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340122"/>
        <c:crosses val="autoZero"/>
        <c:auto val="1"/>
        <c:lblOffset val="100"/>
        <c:noMultiLvlLbl val="0"/>
      </c:catAx>
      <c:valAx>
        <c:axId val="30340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27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625643"/>
        <c:axId val="41630788"/>
      </c:barChart>
      <c:catAx>
        <c:axId val="46256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630788"/>
        <c:crosses val="autoZero"/>
        <c:auto val="1"/>
        <c:lblOffset val="100"/>
        <c:noMultiLvlLbl val="0"/>
      </c:catAx>
      <c:valAx>
        <c:axId val="41630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5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9132773"/>
        <c:axId val="16650638"/>
      </c:barChart>
      <c:catAx>
        <c:axId val="391327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650638"/>
        <c:crosses val="autoZero"/>
        <c:auto val="1"/>
        <c:lblOffset val="100"/>
        <c:noMultiLvlLbl val="0"/>
      </c:catAx>
      <c:valAx>
        <c:axId val="16650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32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5638015"/>
        <c:axId val="6524408"/>
      </c:barChart>
      <c:catAx>
        <c:axId val="156380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24408"/>
        <c:crosses val="autoZero"/>
        <c:auto val="1"/>
        <c:lblOffset val="100"/>
        <c:noMultiLvlLbl val="0"/>
      </c:catAx>
      <c:valAx>
        <c:axId val="6524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38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8719673"/>
        <c:axId val="58715010"/>
      </c:barChart>
      <c:catAx>
        <c:axId val="587196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715010"/>
        <c:crosses val="autoZero"/>
        <c:auto val="1"/>
        <c:lblOffset val="100"/>
        <c:noMultiLvlLbl val="0"/>
      </c:catAx>
      <c:valAx>
        <c:axId val="58715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19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8673043"/>
        <c:axId val="58295340"/>
      </c:barChart>
      <c:catAx>
        <c:axId val="586730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295340"/>
        <c:crosses val="autoZero"/>
        <c:auto val="1"/>
        <c:lblOffset val="100"/>
        <c:noMultiLvlLbl val="0"/>
      </c:catAx>
      <c:valAx>
        <c:axId val="58295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73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4896013"/>
        <c:axId val="24302070"/>
      </c:barChart>
      <c:catAx>
        <c:axId val="548960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302070"/>
        <c:crosses val="autoZero"/>
        <c:auto val="1"/>
        <c:lblOffset val="100"/>
        <c:noMultiLvlLbl val="0"/>
      </c:catAx>
      <c:valAx>
        <c:axId val="24302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96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7392039"/>
        <c:axId val="22310624"/>
      </c:barChart>
      <c:catAx>
        <c:axId val="17392039"/>
        <c:scaling>
          <c:orientation val="minMax"/>
        </c:scaling>
        <c:axPos val="b"/>
        <c:delete val="1"/>
        <c:majorTickMark val="out"/>
        <c:minorTickMark val="none"/>
        <c:tickLblPos val="none"/>
        <c:crossAx val="22310624"/>
        <c:crosses val="autoZero"/>
        <c:auto val="1"/>
        <c:lblOffset val="100"/>
        <c:noMultiLvlLbl val="0"/>
      </c:catAx>
      <c:valAx>
        <c:axId val="22310624"/>
        <c:scaling>
          <c:orientation val="minMax"/>
        </c:scaling>
        <c:axPos val="l"/>
        <c:delete val="1"/>
        <c:majorTickMark val="out"/>
        <c:minorTickMark val="none"/>
        <c:tickLblPos val="none"/>
        <c:crossAx val="173920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B787" totalsRowShown="0" headerRowDxfId="374" dataDxfId="338">
  <autoFilter ref="A2:BB787"/>
  <sortState ref="A3:BB787">
    <sortCondition sortBy="value" ref="A3:A787"/>
  </sortState>
  <tableColumns count="54">
    <tableColumn id="1" name="Vertex 1" dataDxfId="323"/>
    <tableColumn id="2" name="Vertex 2" dataDxfId="321"/>
    <tableColumn id="3" name="Color" dataDxfId="322"/>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6"/>
    <tableColumn id="7" name="ID" dataDxfId="340"/>
    <tableColumn id="9" name="Dynamic Filter" dataDxfId="339"/>
    <tableColumn id="8" name="Add Your Own Columns Here" dataDxfId="320"/>
    <tableColumn id="15" name="Relationship" dataDxfId="319"/>
    <tableColumn id="16" name="Relationship Date (UTC)" dataDxfId="318"/>
    <tableColumn id="17" name="Tweet" dataDxfId="317"/>
    <tableColumn id="18" name="URLs in Tweet" dataDxfId="316"/>
    <tableColumn id="19" name="Domains in Tweet" dataDxfId="315"/>
    <tableColumn id="20" name="Hashtags in Tweet" dataDxfId="314"/>
    <tableColumn id="21" name="Media in Tweet" dataDxfId="313"/>
    <tableColumn id="22" name="Tweet Image File" dataDxfId="312"/>
    <tableColumn id="23" name="Tweet Date (UTC)" dataDxfId="311"/>
    <tableColumn id="24" name="Twitter Page for Tweet" dataDxfId="310"/>
    <tableColumn id="25" name="Latitude" dataDxfId="309"/>
    <tableColumn id="26" name="Longitude" dataDxfId="308"/>
    <tableColumn id="27" name="Imported ID" dataDxfId="307"/>
    <tableColumn id="28" name="In-Reply-To Tweet ID" dataDxfId="306"/>
    <tableColumn id="29" name="Favorited" dataDxfId="305"/>
    <tableColumn id="30" name="Favorite Count" dataDxfId="304"/>
    <tableColumn id="31" name="In-Reply-To User ID" dataDxfId="303"/>
    <tableColumn id="32" name="Is Quote Status" dataDxfId="302"/>
    <tableColumn id="33" name="Language" dataDxfId="301"/>
    <tableColumn id="34" name="Possibly Sensitive" dataDxfId="300"/>
    <tableColumn id="35" name="Quoted Status ID" dataDxfId="299"/>
    <tableColumn id="36" name="Retweeted" dataDxfId="298"/>
    <tableColumn id="37" name="Retweet Count" dataDxfId="297"/>
    <tableColumn id="38" name="Retweet ID" dataDxfId="296"/>
    <tableColumn id="39" name="Source" dataDxfId="295"/>
    <tableColumn id="40" name="Truncated" dataDxfId="294"/>
    <tableColumn id="41" name="Unified Twitter ID" dataDxfId="293"/>
    <tableColumn id="42" name="Imported Tweet Type" dataDxfId="292"/>
    <tableColumn id="43" name="Added By Extended Analysis" dataDxfId="291"/>
    <tableColumn id="44" name="Corrected By Extended Analysis" dataDxfId="290"/>
    <tableColumn id="45" name="Place Bounding Box" dataDxfId="289"/>
    <tableColumn id="46" name="Place Country" dataDxfId="288"/>
    <tableColumn id="47" name="Place Country Code" dataDxfId="287"/>
    <tableColumn id="48" name="Place Full Name" dataDxfId="286"/>
    <tableColumn id="49" name="Place ID" dataDxfId="285"/>
    <tableColumn id="50" name="Place Name" dataDxfId="284"/>
    <tableColumn id="51" name="Place Type" dataDxfId="283"/>
    <tableColumn id="52" name="Place URL" dataDxfId="247"/>
    <tableColumn id="53" name="Vertex 1 Group" dataDxfId="246">
      <calculatedColumnFormula>REPLACE(INDEX(GroupVertices[Group], MATCH(Edges[[#This Row],[Vertex 1]],GroupVertices[Vertex],0)),1,1,"")</calculatedColumnFormula>
    </tableColumn>
    <tableColumn id="54" name="Vertex 2 Group" dataDxfId="24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8" name="TwitterSearchNetworkTopItems_1" displayName="TwitterSearchNetworkTopItems_1" ref="A1:V11" totalsRowShown="0" headerRowDxfId="237" dataDxfId="236">
  <autoFilter ref="A1:V11"/>
  <tableColumns count="22">
    <tableColumn id="1" name="Top URLs in Tweet in Entire Graph" dataDxfId="235"/>
    <tableColumn id="2" name="Entire Graph Count" dataDxfId="234"/>
    <tableColumn id="3" name="Top URLs in Tweet in G1" dataDxfId="233"/>
    <tableColumn id="4" name="G1 Count" dataDxfId="232"/>
    <tableColumn id="5" name="Top URLs in Tweet in G2" dataDxfId="231"/>
    <tableColumn id="6" name="G2 Count" dataDxfId="230"/>
    <tableColumn id="7" name="Top URLs in Tweet in G3" dataDxfId="229"/>
    <tableColumn id="8" name="G3 Count" dataDxfId="228"/>
    <tableColumn id="9" name="Top URLs in Tweet in G4" dataDxfId="227"/>
    <tableColumn id="10" name="G4 Count" dataDxfId="226"/>
    <tableColumn id="11" name="Top URLs in Tweet in G5" dataDxfId="225"/>
    <tableColumn id="12" name="G5 Count" dataDxfId="224"/>
    <tableColumn id="13" name="Top URLs in Tweet in G6" dataDxfId="223"/>
    <tableColumn id="14" name="G6 Count" dataDxfId="222"/>
    <tableColumn id="15" name="Top URLs in Tweet in G7" dataDxfId="221"/>
    <tableColumn id="16" name="G7 Count" dataDxfId="220"/>
    <tableColumn id="17" name="Top URLs in Tweet in G8" dataDxfId="219"/>
    <tableColumn id="18" name="G8 Count" dataDxfId="218"/>
    <tableColumn id="19" name="Top URLs in Tweet in G9" dataDxfId="217"/>
    <tableColumn id="20" name="G9 Count" dataDxfId="216"/>
    <tableColumn id="21" name="Top URLs in Tweet in G10" dataDxfId="215"/>
    <tableColumn id="22" name="G10 Count" dataDxfId="214"/>
  </tableColumns>
  <tableStyleInfo name="NodeXL Table" showFirstColumn="0" showLastColumn="0" showRowStripes="1" showColumnStripes="0"/>
</table>
</file>

<file path=xl/tables/table12.xml><?xml version="1.0" encoding="utf-8"?>
<table xmlns="http://schemas.openxmlformats.org/spreadsheetml/2006/main" id="29" name="TwitterSearchNetworkTopItems_2" displayName="TwitterSearchNetworkTopItems_2" ref="A14:V22" totalsRowShown="0" headerRowDxfId="213" dataDxfId="212">
  <autoFilter ref="A14:V22"/>
  <tableColumns count="22">
    <tableColumn id="1" name="Top Domains in Tweet in Entire Graph" dataDxfId="211"/>
    <tableColumn id="2" name="Entire Graph Count" dataDxfId="210"/>
    <tableColumn id="3" name="Top Domains in Tweet in G1" dataDxfId="209"/>
    <tableColumn id="4" name="G1 Count" dataDxfId="208"/>
    <tableColumn id="5" name="Top Domains in Tweet in G2" dataDxfId="207"/>
    <tableColumn id="6" name="G2 Count" dataDxfId="206"/>
    <tableColumn id="7" name="Top Domains in Tweet in G3" dataDxfId="205"/>
    <tableColumn id="8" name="G3 Count" dataDxfId="204"/>
    <tableColumn id="9" name="Top Domains in Tweet in G4" dataDxfId="203"/>
    <tableColumn id="10" name="G4 Count" dataDxfId="202"/>
    <tableColumn id="11" name="Top Domains in Tweet in G5" dataDxfId="201"/>
    <tableColumn id="12" name="G5 Count" dataDxfId="200"/>
    <tableColumn id="13" name="Top Domains in Tweet in G6" dataDxfId="199"/>
    <tableColumn id="14" name="G6 Count" dataDxfId="198"/>
    <tableColumn id="15" name="Top Domains in Tweet in G7" dataDxfId="197"/>
    <tableColumn id="16" name="G7 Count" dataDxfId="196"/>
    <tableColumn id="17" name="Top Domains in Tweet in G8" dataDxfId="195"/>
    <tableColumn id="18" name="G8 Count" dataDxfId="194"/>
    <tableColumn id="19" name="Top Domains in Tweet in G9" dataDxfId="193"/>
    <tableColumn id="20" name="G9 Count" dataDxfId="192"/>
    <tableColumn id="21" name="Top Domains in Tweet in G10" dataDxfId="191"/>
    <tableColumn id="22" name="G10 Count" dataDxfId="190"/>
  </tableColumns>
  <tableStyleInfo name="NodeXL Table" showFirstColumn="0" showLastColumn="0" showRowStripes="1" showColumnStripes="0"/>
</table>
</file>

<file path=xl/tables/table13.xml><?xml version="1.0" encoding="utf-8"?>
<table xmlns="http://schemas.openxmlformats.org/spreadsheetml/2006/main" id="30" name="TwitterSearchNetworkTopItems_3" displayName="TwitterSearchNetworkTopItems_3" ref="A25:V35" totalsRowShown="0" headerRowDxfId="189" dataDxfId="188">
  <autoFilter ref="A25:V35"/>
  <tableColumns count="22">
    <tableColumn id="1" name="Top Hashtags in Tweet in Entire Graph" dataDxfId="187"/>
    <tableColumn id="2" name="Entire Graph Count" dataDxfId="186"/>
    <tableColumn id="3" name="Top Hashtags in Tweet in G1" dataDxfId="185"/>
    <tableColumn id="4" name="G1 Count" dataDxfId="184"/>
    <tableColumn id="5" name="Top Hashtags in Tweet in G2" dataDxfId="183"/>
    <tableColumn id="6" name="G2 Count" dataDxfId="182"/>
    <tableColumn id="7" name="Top Hashtags in Tweet in G3" dataDxfId="181"/>
    <tableColumn id="8" name="G3 Count" dataDxfId="180"/>
    <tableColumn id="9" name="Top Hashtags in Tweet in G4" dataDxfId="179"/>
    <tableColumn id="10" name="G4 Count" dataDxfId="178"/>
    <tableColumn id="11" name="Top Hashtags in Tweet in G5" dataDxfId="177"/>
    <tableColumn id="12" name="G5 Count" dataDxfId="176"/>
    <tableColumn id="13" name="Top Hashtags in Tweet in G6" dataDxfId="175"/>
    <tableColumn id="14" name="G6 Count" dataDxfId="174"/>
    <tableColumn id="15" name="Top Hashtags in Tweet in G7" dataDxfId="173"/>
    <tableColumn id="16" name="G7 Count" dataDxfId="172"/>
    <tableColumn id="17" name="Top Hashtags in Tweet in G8" dataDxfId="171"/>
    <tableColumn id="18" name="G8 Count" dataDxfId="170"/>
    <tableColumn id="19" name="Top Hashtags in Tweet in G9" dataDxfId="169"/>
    <tableColumn id="20" name="G9 Count" dataDxfId="168"/>
    <tableColumn id="21" name="Top Hashtags in Tweet in G10" dataDxfId="167"/>
    <tableColumn id="22" name="G10 Count" dataDxfId="166"/>
  </tableColumns>
  <tableStyleInfo name="NodeXL Table" showFirstColumn="0" showLastColumn="0" showRowStripes="1" showColumnStripes="0"/>
</table>
</file>

<file path=xl/tables/table14.xml><?xml version="1.0" encoding="utf-8"?>
<table xmlns="http://schemas.openxmlformats.org/spreadsheetml/2006/main" id="31" name="TwitterSearchNetworkTopItems_4" displayName="TwitterSearchNetworkTopItems_4" ref="A38:V48" totalsRowShown="0" headerRowDxfId="164" dataDxfId="163">
  <autoFilter ref="A38:V48"/>
  <tableColumns count="22">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 id="15" name="Top Words in Tweet in G7" dataDxfId="148"/>
    <tableColumn id="16" name="G7 Count" dataDxfId="147"/>
    <tableColumn id="17" name="Top Words in Tweet in G8" dataDxfId="146"/>
    <tableColumn id="18" name="G8 Count" dataDxfId="145"/>
    <tableColumn id="19" name="Top Words in Tweet in G9" dataDxfId="144"/>
    <tableColumn id="20" name="G9 Count" dataDxfId="143"/>
    <tableColumn id="21" name="Top Words in Tweet in G10" dataDxfId="142"/>
    <tableColumn id="22" name="G10 Count" dataDxfId="141"/>
  </tableColumns>
  <tableStyleInfo name="NodeXL Table" showFirstColumn="0" showLastColumn="0" showRowStripes="1" showColumnStripes="0"/>
</table>
</file>

<file path=xl/tables/table15.xml><?xml version="1.0" encoding="utf-8"?>
<table xmlns="http://schemas.openxmlformats.org/spreadsheetml/2006/main" id="32" name="TwitterSearchNetworkTopItems_5" displayName="TwitterSearchNetworkTopItems_5" ref="A51:V61" totalsRowShown="0" headerRowDxfId="139" dataDxfId="138">
  <autoFilter ref="A51:V61"/>
  <tableColumns count="2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 id="13" name="Top Word Pairs in Tweet in G6" dataDxfId="125"/>
    <tableColumn id="14" name="G6 Count" dataDxfId="124"/>
    <tableColumn id="15" name="Top Word Pairs in Tweet in G7" dataDxfId="123"/>
    <tableColumn id="16" name="G7 Count" dataDxfId="122"/>
    <tableColumn id="17" name="Top Word Pairs in Tweet in G8" dataDxfId="121"/>
    <tableColumn id="18" name="G8 Count" dataDxfId="120"/>
    <tableColumn id="19" name="Top Word Pairs in Tweet in G9" dataDxfId="119"/>
    <tableColumn id="20" name="G9 Count" dataDxfId="118"/>
    <tableColumn id="21" name="Top Word Pairs in Tweet in G10" dataDxfId="117"/>
    <tableColumn id="22" name="G10 Count" dataDxfId="116"/>
  </tableColumns>
  <tableStyleInfo name="NodeXL Table" showFirstColumn="0" showLastColumn="0" showRowStripes="1" showColumnStripes="0"/>
</table>
</file>

<file path=xl/tables/table16.xml><?xml version="1.0" encoding="utf-8"?>
<table xmlns="http://schemas.openxmlformats.org/spreadsheetml/2006/main" id="33" name="TwitterSearchNetworkTopItems_6" displayName="TwitterSearchNetworkTopItems_6" ref="A64:V74" totalsRowShown="0" headerRowDxfId="114" dataDxfId="113">
  <autoFilter ref="A64:V74"/>
  <tableColumns count="22">
    <tableColumn id="1" name="Top Replied-To in Entire Graph" dataDxfId="112"/>
    <tableColumn id="2" name="Entire Graph Count" dataDxfId="108"/>
    <tableColumn id="3" name="Top Replied-To in G1" dataDxfId="107"/>
    <tableColumn id="4" name="G1 Count" dataDxfId="104"/>
    <tableColumn id="5" name="Top Replied-To in G2" dataDxfId="103"/>
    <tableColumn id="6" name="G2 Count" dataDxfId="100"/>
    <tableColumn id="7" name="Top Replied-To in G3" dataDxfId="99"/>
    <tableColumn id="8" name="G3 Count" dataDxfId="96"/>
    <tableColumn id="9" name="Top Replied-To in G4" dataDxfId="95"/>
    <tableColumn id="10" name="G4 Count" dataDxfId="92"/>
    <tableColumn id="11" name="Top Replied-To in G5" dataDxfId="91"/>
    <tableColumn id="12" name="G5 Count" dataDxfId="88"/>
    <tableColumn id="13" name="Top Replied-To in G6" dataDxfId="87"/>
    <tableColumn id="14" name="G6 Count" dataDxfId="84"/>
    <tableColumn id="15" name="Top Replied-To in G7" dataDxfId="83"/>
    <tableColumn id="16" name="G7 Count" dataDxfId="80"/>
    <tableColumn id="17" name="Top Replied-To in G8" dataDxfId="79"/>
    <tableColumn id="18" name="G8 Count" dataDxfId="76"/>
    <tableColumn id="19" name="Top Replied-To in G9" dataDxfId="75"/>
    <tableColumn id="20" name="G9 Count" dataDxfId="72"/>
    <tableColumn id="21" name="Top Replied-To in G10" dataDxfId="71"/>
    <tableColumn id="22" name="G10 Count" dataDxfId="70"/>
  </tableColumns>
  <tableStyleInfo name="NodeXL Table" showFirstColumn="0" showLastColumn="0" showRowStripes="1" showColumnStripes="0"/>
</table>
</file>

<file path=xl/tables/table17.xml><?xml version="1.0" encoding="utf-8"?>
<table xmlns="http://schemas.openxmlformats.org/spreadsheetml/2006/main" id="34" name="TwitterSearchNetworkTopItems_7" displayName="TwitterSearchNetworkTopItems_7" ref="A77:V87" totalsRowShown="0" headerRowDxfId="111" dataDxfId="110">
  <autoFilter ref="A77:V87"/>
  <tableColumns count="22">
    <tableColumn id="1" name="Top Mentioned in Entire Graph" dataDxfId="109"/>
    <tableColumn id="2" name="Entire Graph Count" dataDxfId="106"/>
    <tableColumn id="3" name="Top Mentioned in G1" dataDxfId="105"/>
    <tableColumn id="4" name="G1 Count" dataDxfId="102"/>
    <tableColumn id="5" name="Top Mentioned in G2" dataDxfId="101"/>
    <tableColumn id="6" name="G2 Count" dataDxfId="98"/>
    <tableColumn id="7" name="Top Mentioned in G3" dataDxfId="97"/>
    <tableColumn id="8" name="G3 Count" dataDxfId="94"/>
    <tableColumn id="9" name="Top Mentioned in G4" dataDxfId="93"/>
    <tableColumn id="10" name="G4 Count" dataDxfId="90"/>
    <tableColumn id="11" name="Top Mentioned in G5" dataDxfId="89"/>
    <tableColumn id="12" name="G5 Count" dataDxfId="86"/>
    <tableColumn id="13" name="Top Mentioned in G6" dataDxfId="85"/>
    <tableColumn id="14" name="G6 Count" dataDxfId="82"/>
    <tableColumn id="15" name="Top Mentioned in G7" dataDxfId="81"/>
    <tableColumn id="16" name="G7 Count" dataDxfId="78"/>
    <tableColumn id="17" name="Top Mentioned in G8" dataDxfId="77"/>
    <tableColumn id="18" name="G8 Count" dataDxfId="74"/>
    <tableColumn id="19" name="Top Mentioned in G9" dataDxfId="73"/>
    <tableColumn id="20" name="G9 Count" dataDxfId="69"/>
    <tableColumn id="21" name="Top Mentioned in G10" dataDxfId="68"/>
    <tableColumn id="22" name="G10 Count" dataDxfId="67"/>
  </tableColumns>
  <tableStyleInfo name="NodeXL Table" showFirstColumn="0" showLastColumn="0" showRowStripes="1" showColumnStripes="0"/>
</table>
</file>

<file path=xl/tables/table18.xml><?xml version="1.0" encoding="utf-8"?>
<table xmlns="http://schemas.openxmlformats.org/spreadsheetml/2006/main" id="35" name="TwitterSearchNetworkTopItems_8" displayName="TwitterSearchNetworkTopItems_8" ref="A90:V100" totalsRowShown="0" headerRowDxfId="64" dataDxfId="63">
  <autoFilter ref="A90:V100"/>
  <tableColumns count="22">
    <tableColumn id="1" name="Top Tweeters in Entire Graph" dataDxfId="62"/>
    <tableColumn id="2" name="Entire Graph Count" dataDxfId="61"/>
    <tableColumn id="3" name="Top Tweeters in G1" dataDxfId="60"/>
    <tableColumn id="4" name="G1 Count" dataDxfId="59"/>
    <tableColumn id="5" name="Top Tweeters in G2" dataDxfId="58"/>
    <tableColumn id="6" name="G2 Count" dataDxfId="57"/>
    <tableColumn id="7" name="Top Tweeters in G3" dataDxfId="56"/>
    <tableColumn id="8" name="G3 Count" dataDxfId="55"/>
    <tableColumn id="9" name="Top Tweeters in G4" dataDxfId="54"/>
    <tableColumn id="10" name="G4 Count" dataDxfId="53"/>
    <tableColumn id="11" name="Top Tweeters in G5" dataDxfId="52"/>
    <tableColumn id="12" name="G5 Count" dataDxfId="51"/>
    <tableColumn id="13" name="Top Tweeters in G6" dataDxfId="50"/>
    <tableColumn id="14" name="G6 Count" dataDxfId="49"/>
    <tableColumn id="15" name="Top Tweeters in G7" dataDxfId="48"/>
    <tableColumn id="16" name="G7 Count" dataDxfId="47"/>
    <tableColumn id="17" name="Top Tweeters in G8" dataDxfId="46"/>
    <tableColumn id="18" name="G8 Count" dataDxfId="45"/>
    <tableColumn id="19" name="Top Tweeters in G9" dataDxfId="44"/>
    <tableColumn id="20" name="G9 Count" dataDxfId="43"/>
    <tableColumn id="21" name="Top Tweeters in G10" dataDxfId="42"/>
    <tableColumn id="22" name="G10 Count" dataDxfId="41"/>
  </tableColumns>
  <tableStyleInfo name="NodeXL Table" showFirstColumn="0" showLastColumn="0" showRowStripes="1" showColumnStripes="0"/>
</table>
</file>

<file path=xl/tables/table19.xml><?xml version="1.0" encoding="utf-8"?>
<table xmlns="http://schemas.openxmlformats.org/spreadsheetml/2006/main" id="19" name="GroupEdges" displayName="GroupEdges" ref="A2:C38" totalsRowShown="0" headerRowDxfId="244" dataDxfId="243">
  <autoFilter ref="A2:C38"/>
  <tableColumns count="3">
    <tableColumn id="1" name="Group 1" dataDxfId="242"/>
    <tableColumn id="2" name="Group 2" dataDxfId="241"/>
    <tableColumn id="3" name="Edges" dataDxfId="24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J125" totalsRowShown="0" headerRowDxfId="373" dataDxfId="324">
  <autoFilter ref="A2:BJ125"/>
  <sortState ref="A3:BJ125">
    <sortCondition descending="1" sortBy="value" ref="U3:U125"/>
  </sortState>
  <tableColumns count="62">
    <tableColumn id="1" name="Vertex" dataDxfId="337"/>
    <tableColumn id="2" name="Color" dataDxfId="336"/>
    <tableColumn id="5" name="Shape" dataDxfId="335"/>
    <tableColumn id="6" name="Size" dataDxfId="334"/>
    <tableColumn id="4" name="Opacity" dataDxfId="263"/>
    <tableColumn id="7" name="Image File" dataDxfId="261"/>
    <tableColumn id="3" name="Visibility" dataDxfId="262"/>
    <tableColumn id="10" name="Label" dataDxfId="333"/>
    <tableColumn id="16" name="Label Fill Color" dataDxfId="332"/>
    <tableColumn id="9" name="Label Position" dataDxfId="257"/>
    <tableColumn id="8" name="Tooltip" dataDxfId="255"/>
    <tableColumn id="18" name="Layout Order" dataDxfId="256"/>
    <tableColumn id="13" name="X" dataDxfId="331"/>
    <tableColumn id="14" name="Y" dataDxfId="330"/>
    <tableColumn id="12" name="Locked?" dataDxfId="329"/>
    <tableColumn id="19" name="Polar R" dataDxfId="328"/>
    <tableColumn id="20" name="Polar Angle" dataDxfId="327"/>
    <tableColumn id="21" name="Degree" dataDxfId="9">
      <calculatedColumnFormula>S3+T3</calculatedColumnFormula>
    </tableColumn>
    <tableColumn id="22" name="In-Degree" dataDxfId="8"/>
    <tableColumn id="23" name="Out-Degree" dataDxfId="5"/>
    <tableColumn id="24" name="Betweenness Centrality" dataDxfId="4"/>
    <tableColumn id="25" name="Closeness Centrality" dataDxfId="3"/>
    <tableColumn id="26" name="Eigenvector Centrality" dataDxfId="1"/>
    <tableColumn id="15" name="PageRank" dataDxfId="2"/>
    <tableColumn id="27" name="Clustering Coefficient" dataDxfId="6"/>
    <tableColumn id="29" name="Reciprocated Vertex Pair Ratio" dataDxfId="7"/>
    <tableColumn id="11" name="ID" dataDxfId="326"/>
    <tableColumn id="28" name="Dynamic Filter" dataDxfId="325"/>
    <tableColumn id="17" name="Add Your Own Columns Here" dataDxfId="282"/>
    <tableColumn id="30" name="Name" dataDxfId="281"/>
    <tableColumn id="31" name="Followed" dataDxfId="280"/>
    <tableColumn id="32" name="Followers" dataDxfId="279"/>
    <tableColumn id="33" name="Tweets" dataDxfId="278"/>
    <tableColumn id="34" name="Favorites" dataDxfId="277"/>
    <tableColumn id="35" name="Time Zone UTC Offset (Seconds)" dataDxfId="276"/>
    <tableColumn id="36" name="Description" dataDxfId="275"/>
    <tableColumn id="37" name="Location" dataDxfId="274"/>
    <tableColumn id="38" name="Web" dataDxfId="273"/>
    <tableColumn id="39" name="Time Zone" dataDxfId="272"/>
    <tableColumn id="40" name="Joined Twitter Date (UTC)" dataDxfId="271"/>
    <tableColumn id="41" name="Profile Banner Url" dataDxfId="270"/>
    <tableColumn id="42" name="Default Profile" dataDxfId="269"/>
    <tableColumn id="43" name="Default Profile Image" dataDxfId="268"/>
    <tableColumn id="44" name="Geo Enabled" dataDxfId="267"/>
    <tableColumn id="45" name="Language" dataDxfId="266"/>
    <tableColumn id="46" name="Listed Count" dataDxfId="265"/>
    <tableColumn id="47" name="Profile Background Image Url" dataDxfId="264"/>
    <tableColumn id="48" name="Verified" dataDxfId="260"/>
    <tableColumn id="49" name="Custom Menu Item Text" dataDxfId="259"/>
    <tableColumn id="50" name="Custom Menu Item Action" dataDxfId="258"/>
    <tableColumn id="51" name="Tweeted Search Term?" dataDxfId="38"/>
    <tableColumn id="52" name="Top URLs in Tweet by Count" dataDxfId="37"/>
    <tableColumn id="53" name="Top URLs in Tweet by Salience" dataDxfId="36"/>
    <tableColumn id="54" name="Top Domains in Tweet by Count" dataDxfId="35"/>
    <tableColumn id="55" name="Top Domains in Tweet by Salience" dataDxfId="34"/>
    <tableColumn id="56" name="Top Hashtags in Tweet by Count" dataDxfId="33"/>
    <tableColumn id="57" name="Top Hashtags in Tweet by Salience" dataDxfId="32"/>
    <tableColumn id="58" name="Top Words in Tweet by Count" dataDxfId="31"/>
    <tableColumn id="59" name="Top Words in Tweet by Salience" dataDxfId="30"/>
    <tableColumn id="60" name="Top Word Pairs in Tweet by Count" dataDxfId="29"/>
    <tableColumn id="61" name="Top Word Pairs in Tweet by Salience" dataDxfId="27"/>
    <tableColumn id="62" name="Vertex Group" dataDxfId="28">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AG13" totalsRowShown="0" headerRowDxfId="372">
  <autoFilter ref="A2:AG13"/>
  <tableColumns count="33">
    <tableColumn id="1" name="Group" dataDxfId="254"/>
    <tableColumn id="2" name="Vertex Color" dataDxfId="253"/>
    <tableColumn id="3" name="Vertex Shape" dataDxfId="251"/>
    <tableColumn id="22" name="Visibility" dataDxfId="252"/>
    <tableColumn id="4" name="Collapsed?"/>
    <tableColumn id="18" name="Label" dataDxfId="371"/>
    <tableColumn id="20" name="Collapsed X"/>
    <tableColumn id="21" name="Collapsed Y"/>
    <tableColumn id="6" name="ID" dataDxfId="370"/>
    <tableColumn id="19" name="Collapsed Properties" dataDxfId="25"/>
    <tableColumn id="5" name="Vertices" dataDxfId="24"/>
    <tableColumn id="7" name="Unique Edges" dataDxfId="23"/>
    <tableColumn id="8" name="Edges With Duplicates" dataDxfId="22"/>
    <tableColumn id="9" name="Total Edges" dataDxfId="21"/>
    <tableColumn id="10" name="Self-Loops" dataDxfId="20"/>
    <tableColumn id="24" name="Reciprocated Vertex Pair Ratio" dataDxfId="19"/>
    <tableColumn id="25" name="Reciprocated Edge Ratio" dataDxfId="18"/>
    <tableColumn id="11" name="Connected Components" dataDxfId="17"/>
    <tableColumn id="12" name="Single-Vertex Connected Components" dataDxfId="16"/>
    <tableColumn id="13" name="Maximum Vertices in a Connected Component" dataDxfId="15"/>
    <tableColumn id="14" name="Maximum Edges in a Connected Component" dataDxfId="14"/>
    <tableColumn id="15" name="Maximum Geodesic Distance (Diameter)" dataDxfId="13"/>
    <tableColumn id="16" name="Average Geodesic Distance" dataDxfId="12"/>
    <tableColumn id="17" name="Graph Density" dataDxfId="10"/>
    <tableColumn id="23" name="Top URLs in Tweet" dataDxfId="11"/>
    <tableColumn id="26" name="Top Domains in Tweet" dataDxfId="165"/>
    <tableColumn id="27" name="Top Hashtags in Tweet" dataDxfId="140"/>
    <tableColumn id="28" name="Top Words in Tweet" dataDxfId="115"/>
    <tableColumn id="29" name="Top Word Pairs in Tweet" dataDxfId="66"/>
    <tableColumn id="30" name="Top Replied-To in Tweet" dataDxfId="65"/>
    <tableColumn id="31" name="Top Mentioned in Tweet" dataDxfId="40"/>
    <tableColumn id="32" name="Top Tweeters" dataDxfId="39"/>
    <tableColumn id="33" name="Group Name" dataDxfId="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4" totalsRowShown="0" headerRowDxfId="369" dataDxfId="368">
  <autoFilter ref="A1:C124"/>
  <tableColumns count="3">
    <tableColumn id="1" name="Group" dataDxfId="250"/>
    <tableColumn id="2" name="Vertex" dataDxfId="249"/>
    <tableColumn id="3" name="Vertex ID" dataDxfId="2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39"/>
    <tableColumn id="2" name="Value" dataDxfId="23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67"/>
    <tableColumn id="2" name="Degree Frequency" dataDxfId="366">
      <calculatedColumnFormula>COUNTIF(Vertices[Degree], "&gt;= " &amp; D2) - COUNTIF(Vertices[Degree], "&gt;=" &amp; D3)</calculatedColumnFormula>
    </tableColumn>
    <tableColumn id="3" name="In-Degree Bin" dataDxfId="365"/>
    <tableColumn id="4" name="In-Degree Frequency" dataDxfId="364">
      <calculatedColumnFormula>COUNTIF(Vertices[In-Degree], "&gt;= " &amp; F2) - COUNTIF(Vertices[In-Degree], "&gt;=" &amp; F3)</calculatedColumnFormula>
    </tableColumn>
    <tableColumn id="5" name="Out-Degree Bin" dataDxfId="363"/>
    <tableColumn id="6" name="Out-Degree Frequency" dataDxfId="362">
      <calculatedColumnFormula>COUNTIF(Vertices[Out-Degree], "&gt;= " &amp; H2) - COUNTIF(Vertices[Out-Degree], "&gt;=" &amp; H3)</calculatedColumnFormula>
    </tableColumn>
    <tableColumn id="7" name="Betweenness Centrality Bin" dataDxfId="361"/>
    <tableColumn id="8" name="Betweenness Centrality Frequency" dataDxfId="360">
      <calculatedColumnFormula>COUNTIF(Vertices[Betweenness Centrality], "&gt;= " &amp; J2) - COUNTIF(Vertices[Betweenness Centrality], "&gt;=" &amp; J3)</calculatedColumnFormula>
    </tableColumn>
    <tableColumn id="9" name="Closeness Centrality Bin" dataDxfId="359"/>
    <tableColumn id="10" name="Closeness Centrality Frequency" dataDxfId="358">
      <calculatedColumnFormula>COUNTIF(Vertices[Closeness Centrality], "&gt;= " &amp; L2) - COUNTIF(Vertices[Closeness Centrality], "&gt;=" &amp; L3)</calculatedColumnFormula>
    </tableColumn>
    <tableColumn id="11" name="Eigenvector Centrality Bin" dataDxfId="357"/>
    <tableColumn id="12" name="Eigenvector Centrality Frequency" dataDxfId="356">
      <calculatedColumnFormula>COUNTIF(Vertices[Eigenvector Centrality], "&gt;= " &amp; N2) - COUNTIF(Vertices[Eigenvector Centrality], "&gt;=" &amp; N3)</calculatedColumnFormula>
    </tableColumn>
    <tableColumn id="18" name="PageRank Bin" dataDxfId="355"/>
    <tableColumn id="17" name="PageRank Frequency" dataDxfId="354">
      <calculatedColumnFormula>COUNTIF(Vertices[Eigenvector Centrality], "&gt;= " &amp; P2) - COUNTIF(Vertices[Eigenvector Centrality], "&gt;=" &amp; P3)</calculatedColumnFormula>
    </tableColumn>
    <tableColumn id="13" name="Clustering Coefficient Bin" dataDxfId="353"/>
    <tableColumn id="14" name="Clustering Coefficient Frequency" dataDxfId="352">
      <calculatedColumnFormula>COUNTIF(Vertices[Clustering Coefficient], "&gt;= " &amp; R2) - COUNTIF(Vertices[Clustering Coefficient], "&gt;=" &amp; R3)</calculatedColumnFormula>
    </tableColumn>
    <tableColumn id="15" name="Dynamic Filter Bin" dataDxfId="351"/>
    <tableColumn id="16" name="Dynamic Filter Frequency" dataDxfId="3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349">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ventbrite.com/e/virtual-send-conference-tickets-54347358412?aff=Twitter" TargetMode="External" /><Relationship Id="rId2" Type="http://schemas.openxmlformats.org/officeDocument/2006/relationships/hyperlink" Target="https://twitter.com/senexchange/status/1104773476907450370" TargetMode="External" /><Relationship Id="rId3" Type="http://schemas.openxmlformats.org/officeDocument/2006/relationships/hyperlink" Target="https://twitter.com/senexchange/status/1104773476907450370" TargetMode="External" /><Relationship Id="rId4" Type="http://schemas.openxmlformats.org/officeDocument/2006/relationships/hyperlink" Target="https://twitter.com/senexchange/status/1104773476907450370" TargetMode="External" /><Relationship Id="rId5" Type="http://schemas.openxmlformats.org/officeDocument/2006/relationships/hyperlink" Target="https://twitter.com/SENexchange/status/1105927644191825921" TargetMode="External" /><Relationship Id="rId6" Type="http://schemas.openxmlformats.org/officeDocument/2006/relationships/hyperlink" Target="https://www.wellatschool.org/" TargetMode="External" /><Relationship Id="rId7" Type="http://schemas.openxmlformats.org/officeDocument/2006/relationships/hyperlink" Target="https://www.wellatschool.org/" TargetMode="External" /><Relationship Id="rId8" Type="http://schemas.openxmlformats.org/officeDocument/2006/relationships/hyperlink" Target="https://www.wellatschool.org/" TargetMode="External" /><Relationship Id="rId9" Type="http://schemas.openxmlformats.org/officeDocument/2006/relationships/hyperlink" Target="https://www.releasingpotential.com/institute/conference-2019/" TargetMode="External" /><Relationship Id="rId10" Type="http://schemas.openxmlformats.org/officeDocument/2006/relationships/hyperlink" Target="https://www.releasingpotential.com/institute/conference-2019/" TargetMode="External" /><Relationship Id="rId11" Type="http://schemas.openxmlformats.org/officeDocument/2006/relationships/hyperlink" Target="https://www.myassignmenthelp.net/blog/tips-for-using-document-proofreading-and-editing-services-online/?platform=hootsuite" TargetMode="External" /><Relationship Id="rId12" Type="http://schemas.openxmlformats.org/officeDocument/2006/relationships/hyperlink" Target="https://www.acamh.org/blog/inclusive-nature-bereavement/" TargetMode="External" /><Relationship Id="rId13" Type="http://schemas.openxmlformats.org/officeDocument/2006/relationships/hyperlink" Target="https://www.eventbrite.co.uk/o/the-sensory-projects-9788075245" TargetMode="External" /><Relationship Id="rId14" Type="http://schemas.openxmlformats.org/officeDocument/2006/relationships/hyperlink" Target="https://www.eventbrite.co.uk/o/the-sensory-projects-9788075245" TargetMode="External" /><Relationship Id="rId15" Type="http://schemas.openxmlformats.org/officeDocument/2006/relationships/hyperlink" Target="https://www.eventbrite.co.uk/o/the-sensory-projects-9788075245" TargetMode="External" /><Relationship Id="rId16" Type="http://schemas.openxmlformats.org/officeDocument/2006/relationships/hyperlink" Target="https://www.teachwire.net/news/against-the-clock" TargetMode="External" /><Relationship Id="rId17" Type="http://schemas.openxmlformats.org/officeDocument/2006/relationships/hyperlink" Target="https://www.teachwire.net/news/against-the-clock" TargetMode="External" /><Relationship Id="rId18" Type="http://schemas.openxmlformats.org/officeDocument/2006/relationships/hyperlink" Target="https://twitter.com/senexchange/status/1105906775050600448" TargetMode="External" /><Relationship Id="rId19" Type="http://schemas.openxmlformats.org/officeDocument/2006/relationships/hyperlink" Target="http://backpocketteacher.co.uk/support" TargetMode="External" /><Relationship Id="rId20" Type="http://schemas.openxmlformats.org/officeDocument/2006/relationships/hyperlink" Target="https://twitter.com/senexchange/status/1105921522621956097" TargetMode="External" /><Relationship Id="rId21" Type="http://schemas.openxmlformats.org/officeDocument/2006/relationships/hyperlink" Target="https://twitter.com/SENexchange/status/1105924170809004035" TargetMode="External" /><Relationship Id="rId22" Type="http://schemas.openxmlformats.org/officeDocument/2006/relationships/hyperlink" Target="https://twitter.com/SENexchange/status/1105927071879102465" TargetMode="External" /><Relationship Id="rId23" Type="http://schemas.openxmlformats.org/officeDocument/2006/relationships/hyperlink" Target="https://www.teachwire.net/news/against-the-clock" TargetMode="External" /><Relationship Id="rId24" Type="http://schemas.openxmlformats.org/officeDocument/2006/relationships/hyperlink" Target="https://twitter.com/senexchange/status/1105921522621956097" TargetMode="External" /><Relationship Id="rId25" Type="http://schemas.openxmlformats.org/officeDocument/2006/relationships/hyperlink" Target="https://twitter.com/senexchange/status/1105924170809004035" TargetMode="External" /><Relationship Id="rId26" Type="http://schemas.openxmlformats.org/officeDocument/2006/relationships/hyperlink" Target="https://twitter.com/senexchange/status/1105925140574060545" TargetMode="External" /><Relationship Id="rId27" Type="http://schemas.openxmlformats.org/officeDocument/2006/relationships/hyperlink" Target="https://twitter.com/SENexchange/status/1105927644191825921" TargetMode="External" /><Relationship Id="rId28" Type="http://schemas.openxmlformats.org/officeDocument/2006/relationships/hyperlink" Target="https://twitter.com/senexchange/status/1105928549096214528" TargetMode="External" /><Relationship Id="rId29" Type="http://schemas.openxmlformats.org/officeDocument/2006/relationships/hyperlink" Target="https://twitter.com/senexchange/status/1105923112284155904" TargetMode="External" /><Relationship Id="rId30" Type="http://schemas.openxmlformats.org/officeDocument/2006/relationships/hyperlink" Target="https://twitter.com/senexchange/status/1105923112284155904" TargetMode="External" /><Relationship Id="rId31" Type="http://schemas.openxmlformats.org/officeDocument/2006/relationships/hyperlink" Target="https://twitter.com/SENexchange/status/1104773476907450370" TargetMode="External" /><Relationship Id="rId32" Type="http://schemas.openxmlformats.org/officeDocument/2006/relationships/hyperlink" Target="https://twitter.com/SENexchange/status/1104773476907450370" TargetMode="External" /><Relationship Id="rId33" Type="http://schemas.openxmlformats.org/officeDocument/2006/relationships/hyperlink" Target="https://twitter.com/SENexchange/status/1104773476907450370" TargetMode="External" /><Relationship Id="rId34" Type="http://schemas.openxmlformats.org/officeDocument/2006/relationships/hyperlink" Target="https://twitter.com/senexchange/status/1105906775050600448" TargetMode="External" /><Relationship Id="rId35" Type="http://schemas.openxmlformats.org/officeDocument/2006/relationships/hyperlink" Target="https://twitter.com/SENexchange/status/1104773476907450370" TargetMode="External" /><Relationship Id="rId36" Type="http://schemas.openxmlformats.org/officeDocument/2006/relationships/hyperlink" Target="https://twitter.com/SENexchange/status/1104773476907450370" TargetMode="External" /><Relationship Id="rId37" Type="http://schemas.openxmlformats.org/officeDocument/2006/relationships/hyperlink" Target="https://twitter.com/SLCA_Baumber/status/1083494198060482562?s=19" TargetMode="External" /><Relationship Id="rId38" Type="http://schemas.openxmlformats.org/officeDocument/2006/relationships/hyperlink" Target="https://twitter.com/SLCA_Baumber/status/1083494198060482562?s=19" TargetMode="External" /><Relationship Id="rId39" Type="http://schemas.openxmlformats.org/officeDocument/2006/relationships/hyperlink" Target="https://twitter.com/senexchange/status/1105927644191825921" TargetMode="External" /><Relationship Id="rId40" Type="http://schemas.openxmlformats.org/officeDocument/2006/relationships/hyperlink" Target="https://twitter.com/senexchange/status/1104773476907450370" TargetMode="External" /><Relationship Id="rId41" Type="http://schemas.openxmlformats.org/officeDocument/2006/relationships/hyperlink" Target="https://twitter.com/senexchange/status/1104773476907450370" TargetMode="External" /><Relationship Id="rId42" Type="http://schemas.openxmlformats.org/officeDocument/2006/relationships/hyperlink" Target="https://twitter.com/SENexchange/status/1104773476907450370" TargetMode="External" /><Relationship Id="rId43" Type="http://schemas.openxmlformats.org/officeDocument/2006/relationships/hyperlink" Target="https://twitter.com/senexchange/status/1105906775050600448" TargetMode="External" /><Relationship Id="rId44" Type="http://schemas.openxmlformats.org/officeDocument/2006/relationships/hyperlink" Target="https://twitter.com/EPInsight/status/1105922735937593344" TargetMode="External" /><Relationship Id="rId45" Type="http://schemas.openxmlformats.org/officeDocument/2006/relationships/hyperlink" Target="https://twitter.com/teachpmld/status/1105922598796439553" TargetMode="External" /><Relationship Id="rId46" Type="http://schemas.openxmlformats.org/officeDocument/2006/relationships/hyperlink" Target="https://twitter.com/SENexchange/status/1105923112284155904" TargetMode="External" /><Relationship Id="rId47" Type="http://schemas.openxmlformats.org/officeDocument/2006/relationships/hyperlink" Target="https://twitter.com/Mishwood1/status/1105923780570988544" TargetMode="External" /><Relationship Id="rId48" Type="http://schemas.openxmlformats.org/officeDocument/2006/relationships/hyperlink" Target="https://twitter.com/BackPocketTeach/status/1105924118996754434" TargetMode="External" /><Relationship Id="rId49" Type="http://schemas.openxmlformats.org/officeDocument/2006/relationships/hyperlink" Target="https://twitter.com/AllthingsSend/status/1105924175468859393" TargetMode="External" /><Relationship Id="rId50" Type="http://schemas.openxmlformats.org/officeDocument/2006/relationships/hyperlink" Target="https://twitter.com/SENexchange/status/1105924170809004035" TargetMode="External" /><Relationship Id="rId51" Type="http://schemas.openxmlformats.org/officeDocument/2006/relationships/hyperlink" Target="https://twitter.com/SENexchange/status/1105924170809004035" TargetMode="External" /><Relationship Id="rId52" Type="http://schemas.openxmlformats.org/officeDocument/2006/relationships/hyperlink" Target="https://twitter.com/Mishwood1/status/1105924882544627712" TargetMode="External" /><Relationship Id="rId53" Type="http://schemas.openxmlformats.org/officeDocument/2006/relationships/hyperlink" Target="https://twitter.com/teachPMLD/status/1105925124836986885" TargetMode="External" /><Relationship Id="rId54" Type="http://schemas.openxmlformats.org/officeDocument/2006/relationships/hyperlink" Target="https://twitter.com/SENexchange/status/1105925140574060545" TargetMode="External" /><Relationship Id="rId55" Type="http://schemas.openxmlformats.org/officeDocument/2006/relationships/hyperlink" Target="https://twitter.com/SENexchange/status/1105925140574060545" TargetMode="External" /><Relationship Id="rId56" Type="http://schemas.openxmlformats.org/officeDocument/2006/relationships/hyperlink" Target="https://twitter.com/Claire_Ryan12/status/1105926033532956673" TargetMode="External" /><Relationship Id="rId57" Type="http://schemas.openxmlformats.org/officeDocument/2006/relationships/hyperlink" Target="https://twitter.com/smsateaching/status/1105925816276475904" TargetMode="External" /><Relationship Id="rId58" Type="http://schemas.openxmlformats.org/officeDocument/2006/relationships/hyperlink" Target="https://twitter.com/SENexchange/status/1105926357081604097" TargetMode="External" /><Relationship Id="rId59" Type="http://schemas.openxmlformats.org/officeDocument/2006/relationships/hyperlink" Target="https://twitter.com/Accidentaleader/status/1105926930774188032" TargetMode="External" /><Relationship Id="rId60" Type="http://schemas.openxmlformats.org/officeDocument/2006/relationships/hyperlink" Target="https://twitter.com/SENexchange/status/1105927071879102465" TargetMode="External" /><Relationship Id="rId61" Type="http://schemas.openxmlformats.org/officeDocument/2006/relationships/hyperlink" Target="https://twitter.com/AllthingsSend/status/1105927847649177605" TargetMode="External" /><Relationship Id="rId62" Type="http://schemas.openxmlformats.org/officeDocument/2006/relationships/hyperlink" Target="https://twitter.com/Accidentaleader/status/1105927930062868480" TargetMode="External" /><Relationship Id="rId63" Type="http://schemas.openxmlformats.org/officeDocument/2006/relationships/hyperlink" Target="https://twitter.com/SENexchange/status/1105927644191825921" TargetMode="External" /><Relationship Id="rId64" Type="http://schemas.openxmlformats.org/officeDocument/2006/relationships/hyperlink" Target="https://twitter.com/SENexchange/status/1105929648406441985" TargetMode="External" /><Relationship Id="rId65" Type="http://schemas.openxmlformats.org/officeDocument/2006/relationships/hyperlink" Target="https://twitter.com/misstarbuck/status/1105929907153047552" TargetMode="External" /><Relationship Id="rId66" Type="http://schemas.openxmlformats.org/officeDocument/2006/relationships/hyperlink" Target="https://twitter.com/AdeleDevine/status/1105930237320351744" TargetMode="External" /><Relationship Id="rId67" Type="http://schemas.openxmlformats.org/officeDocument/2006/relationships/hyperlink" Target="https://twitter.com/mandyjwilding/status/1105930328353501187" TargetMode="External" /><Relationship Id="rId68" Type="http://schemas.openxmlformats.org/officeDocument/2006/relationships/hyperlink" Target="https://twitter.com/AllthingsSend/status/1105930545689776134" TargetMode="External" /><Relationship Id="rId69" Type="http://schemas.openxmlformats.org/officeDocument/2006/relationships/hyperlink" Target="https://twitter.com/SENexchange/status/1104773476907450370" TargetMode="External" /><Relationship Id="rId70" Type="http://schemas.openxmlformats.org/officeDocument/2006/relationships/hyperlink" Target="https://twitter.com/SENexchange/status/1104773476907450370" TargetMode="External" /><Relationship Id="rId71" Type="http://schemas.openxmlformats.org/officeDocument/2006/relationships/hyperlink" Target="https://twitter.com/SENexchange/status/1105927644191825921" TargetMode="External" /><Relationship Id="rId72" Type="http://schemas.openxmlformats.org/officeDocument/2006/relationships/hyperlink" Target="https://twitter.com/epinsight/status/1105930996363468804" TargetMode="External" /><Relationship Id="rId73" Type="http://schemas.openxmlformats.org/officeDocument/2006/relationships/hyperlink" Target="https://twitter.com/senexchange/status/1105906775050600448" TargetMode="External" /><Relationship Id="rId74" Type="http://schemas.openxmlformats.org/officeDocument/2006/relationships/hyperlink" Target="https://twitter.com/reachoutasc/status/1105921904827908096" TargetMode="External" /><Relationship Id="rId75" Type="http://schemas.openxmlformats.org/officeDocument/2006/relationships/hyperlink" Target="https://twitter.com/teachpmld/status/1105922598796439553" TargetMode="External" /><Relationship Id="rId76" Type="http://schemas.openxmlformats.org/officeDocument/2006/relationships/hyperlink" Target="https://twitter.com/Mishwood1/status/1105923780570988544" TargetMode="External" /><Relationship Id="rId77" Type="http://schemas.openxmlformats.org/officeDocument/2006/relationships/hyperlink" Target="https://twitter.com/jw_teach/status/1105925045921161216" TargetMode="External" /><Relationship Id="rId78" Type="http://schemas.openxmlformats.org/officeDocument/2006/relationships/hyperlink" Target="https://twitter.com/teachpmld/status/1105925124836986885" TargetMode="External" /><Relationship Id="rId79" Type="http://schemas.openxmlformats.org/officeDocument/2006/relationships/hyperlink" Target="https://twitter.com/sensorywand/status/1105925561904451586" TargetMode="External" /><Relationship Id="rId80" Type="http://schemas.openxmlformats.org/officeDocument/2006/relationships/hyperlink" Target="https://twitter.com/smsateaching/status/1105925816276475904" TargetMode="External" /><Relationship Id="rId81" Type="http://schemas.openxmlformats.org/officeDocument/2006/relationships/hyperlink" Target="https://twitter.com/misstarbuck/status/1105929907153047552" TargetMode="External" /><Relationship Id="rId82" Type="http://schemas.openxmlformats.org/officeDocument/2006/relationships/hyperlink" Target="https://twitter.com/callum_send/status/1106288599757144064" TargetMode="External" /><Relationship Id="rId83" Type="http://schemas.openxmlformats.org/officeDocument/2006/relationships/hyperlink" Target="https://pbs.twimg.com/ext_tw_video_thumb/1105918971495268354/pu/img/kZIZgKXvFs1rPs_Q.jpg" TargetMode="External" /><Relationship Id="rId84" Type="http://schemas.openxmlformats.org/officeDocument/2006/relationships/hyperlink" Target="https://pbs.twimg.com/media/D1d-J1wWkAIPIDA.jpg" TargetMode="External" /><Relationship Id="rId85" Type="http://schemas.openxmlformats.org/officeDocument/2006/relationships/hyperlink" Target="https://pbs.twimg.com/media/D14Zy4sWwAEiIYN.jpg" TargetMode="External" /><Relationship Id="rId86" Type="http://schemas.openxmlformats.org/officeDocument/2006/relationships/hyperlink" Target="https://pbs.twimg.com/media/D1xquz3WwAA3JIB.jpg" TargetMode="External" /><Relationship Id="rId87" Type="http://schemas.openxmlformats.org/officeDocument/2006/relationships/hyperlink" Target="https://pbs.twimg.com/media/D13KEoOWwAA4k9F.jpg" TargetMode="External" /><Relationship Id="rId88" Type="http://schemas.openxmlformats.org/officeDocument/2006/relationships/hyperlink" Target="https://pbs.twimg.com/media/D13TdY9XgAAyVai.jpg" TargetMode="External" /><Relationship Id="rId89" Type="http://schemas.openxmlformats.org/officeDocument/2006/relationships/hyperlink" Target="https://pbs.twimg.com/media/D14Zy4sWwAEiIYN.jpg" TargetMode="External" /><Relationship Id="rId90" Type="http://schemas.openxmlformats.org/officeDocument/2006/relationships/hyperlink" Target="https://pbs.twimg.com/media/D14Zy4sWwAEiIYN.jpg" TargetMode="External" /><Relationship Id="rId91" Type="http://schemas.openxmlformats.org/officeDocument/2006/relationships/hyperlink" Target="https://pbs.twimg.com/media/D14Zy4sWwAEiIYN.jpg" TargetMode="External" /><Relationship Id="rId92" Type="http://schemas.openxmlformats.org/officeDocument/2006/relationships/hyperlink" Target="https://pbs.twimg.com/media/D14Zy4sWwAEiIYN.jpg" TargetMode="External" /><Relationship Id="rId93" Type="http://schemas.openxmlformats.org/officeDocument/2006/relationships/hyperlink" Target="https://pbs.twimg.com/media/D14Zy4sWwAEiIYN.jpg" TargetMode="External" /><Relationship Id="rId94" Type="http://schemas.openxmlformats.org/officeDocument/2006/relationships/hyperlink" Target="https://pbs.twimg.com/ext_tw_video_thumb/1107525903297466368/pu/img/dYzF0EsF44L0QrHz.jpg" TargetMode="External" /><Relationship Id="rId95" Type="http://schemas.openxmlformats.org/officeDocument/2006/relationships/hyperlink" Target="https://pbs.twimg.com/media/D1e4HBDX4AAxJgH.jpg" TargetMode="External" /><Relationship Id="rId96" Type="http://schemas.openxmlformats.org/officeDocument/2006/relationships/hyperlink" Target="https://pbs.twimg.com/media/D13uGTqXcAIx7Bu.jpg" TargetMode="External" /><Relationship Id="rId97" Type="http://schemas.openxmlformats.org/officeDocument/2006/relationships/hyperlink" Target="https://pbs.twimg.com/media/D14Zy4sWwAEiIYN.jpg" TargetMode="External" /><Relationship Id="rId98" Type="http://schemas.openxmlformats.org/officeDocument/2006/relationships/hyperlink" Target="https://pbs.twimg.com/media/D14Zy4sWwAEiIYN.jpg" TargetMode="External" /><Relationship Id="rId99" Type="http://schemas.openxmlformats.org/officeDocument/2006/relationships/hyperlink" Target="https://pbs.twimg.com/media/D14Zy4sWwAEiIYN.jpg" TargetMode="External" /><Relationship Id="rId100" Type="http://schemas.openxmlformats.org/officeDocument/2006/relationships/hyperlink" Target="https://pbs.twimg.com/media/D1kOK82X0AATYFX.jpg" TargetMode="External" /><Relationship Id="rId101" Type="http://schemas.openxmlformats.org/officeDocument/2006/relationships/hyperlink" Target="https://pbs.twimg.com/tweet_video_thumb/D1kEGwzWsAAPZc1.jpg" TargetMode="External" /><Relationship Id="rId102" Type="http://schemas.openxmlformats.org/officeDocument/2006/relationships/hyperlink" Target="https://pbs.twimg.com/tweet_video_thumb/D1kNJbRWkAAMwH7.jpg" TargetMode="External" /><Relationship Id="rId103" Type="http://schemas.openxmlformats.org/officeDocument/2006/relationships/hyperlink" Target="https://pbs.twimg.com/tweet_video_thumb/D1kE3RxXgAAkr2R.jpg" TargetMode="External" /><Relationship Id="rId104" Type="http://schemas.openxmlformats.org/officeDocument/2006/relationships/hyperlink" Target="http://pbs.twimg.com/profile_images/1034562218053066753/ovxTSCqs_normal.jpg" TargetMode="External" /><Relationship Id="rId105" Type="http://schemas.openxmlformats.org/officeDocument/2006/relationships/hyperlink" Target="http://pbs.twimg.com/profile_images/1034562218053066753/ovxTSCqs_normal.jpg" TargetMode="External" /><Relationship Id="rId106" Type="http://schemas.openxmlformats.org/officeDocument/2006/relationships/hyperlink" Target="http://pbs.twimg.com/profile_images/882365634436149248/bQ33kPal_normal.jpg" TargetMode="External" /><Relationship Id="rId107" Type="http://schemas.openxmlformats.org/officeDocument/2006/relationships/hyperlink" Target="http://pbs.twimg.com/profile_images/882365634436149248/bQ33kPal_normal.jpg" TargetMode="External" /><Relationship Id="rId108" Type="http://schemas.openxmlformats.org/officeDocument/2006/relationships/hyperlink" Target="http://pbs.twimg.com/profile_images/1005353445866594304/OL7M7JNu_normal.jpg" TargetMode="External" /><Relationship Id="rId109" Type="http://schemas.openxmlformats.org/officeDocument/2006/relationships/hyperlink" Target="http://pbs.twimg.com/profile_images/1005353445866594304/OL7M7JNu_normal.jpg" TargetMode="External" /><Relationship Id="rId110" Type="http://schemas.openxmlformats.org/officeDocument/2006/relationships/hyperlink" Target="http://pbs.twimg.com/profile_images/1051379582962728960/IKcllz-R_normal.jpg" TargetMode="External" /><Relationship Id="rId111" Type="http://schemas.openxmlformats.org/officeDocument/2006/relationships/hyperlink" Target="http://pbs.twimg.com/profile_images/1051379582962728960/IKcllz-R_normal.jpg" TargetMode="External" /><Relationship Id="rId112" Type="http://schemas.openxmlformats.org/officeDocument/2006/relationships/hyperlink" Target="https://pbs.twimg.com/ext_tw_video_thumb/1105918971495268354/pu/img/kZIZgKXvFs1rPs_Q.jpg" TargetMode="External" /><Relationship Id="rId113" Type="http://schemas.openxmlformats.org/officeDocument/2006/relationships/hyperlink" Target="http://pbs.twimg.com/profile_images/921792196499697664/S-U9SQi6_normal.jpg" TargetMode="External" /><Relationship Id="rId114" Type="http://schemas.openxmlformats.org/officeDocument/2006/relationships/hyperlink" Target="http://pbs.twimg.com/profile_images/932623931927859201/zwrH1jTw_normal.jpg" TargetMode="External" /><Relationship Id="rId115" Type="http://schemas.openxmlformats.org/officeDocument/2006/relationships/hyperlink" Target="http://pbs.twimg.com/profile_images/932623931927859201/zwrH1jTw_normal.jpg" TargetMode="External" /><Relationship Id="rId116" Type="http://schemas.openxmlformats.org/officeDocument/2006/relationships/hyperlink" Target="http://pbs.twimg.com/profile_images/932623931927859201/zwrH1jTw_normal.jpg" TargetMode="External" /><Relationship Id="rId117" Type="http://schemas.openxmlformats.org/officeDocument/2006/relationships/hyperlink" Target="http://pbs.twimg.com/profile_images/932623931927859201/zwrH1jTw_normal.jpg" TargetMode="External" /><Relationship Id="rId118" Type="http://schemas.openxmlformats.org/officeDocument/2006/relationships/hyperlink" Target="http://pbs.twimg.com/profile_images/866567264409194496/P0EElKKT_normal.jpg" TargetMode="External" /><Relationship Id="rId119" Type="http://schemas.openxmlformats.org/officeDocument/2006/relationships/hyperlink" Target="http://pbs.twimg.com/profile_images/866567264409194496/P0EElKKT_normal.jpg" TargetMode="External" /><Relationship Id="rId120" Type="http://schemas.openxmlformats.org/officeDocument/2006/relationships/hyperlink" Target="http://pbs.twimg.com/profile_images/914237659828154368/6_JOO67l_normal.jpg" TargetMode="External" /><Relationship Id="rId121" Type="http://schemas.openxmlformats.org/officeDocument/2006/relationships/hyperlink" Target="http://pbs.twimg.com/profile_images/1020430414891175936/Q_izI796_normal.jpg" TargetMode="External" /><Relationship Id="rId122" Type="http://schemas.openxmlformats.org/officeDocument/2006/relationships/hyperlink" Target="http://pbs.twimg.com/profile_images/1020430414891175936/Q_izI796_normal.jpg" TargetMode="External" /><Relationship Id="rId123" Type="http://schemas.openxmlformats.org/officeDocument/2006/relationships/hyperlink" Target="http://pbs.twimg.com/profile_images/1020430414891175936/Q_izI796_normal.jpg" TargetMode="External" /><Relationship Id="rId124" Type="http://schemas.openxmlformats.org/officeDocument/2006/relationships/hyperlink" Target="http://pbs.twimg.com/profile_images/1020430414891175936/Q_izI796_normal.jpg" TargetMode="External" /><Relationship Id="rId125" Type="http://schemas.openxmlformats.org/officeDocument/2006/relationships/hyperlink" Target="http://pbs.twimg.com/profile_images/879382886717239296/8xhLlIYe_normal.jpg" TargetMode="External" /><Relationship Id="rId126" Type="http://schemas.openxmlformats.org/officeDocument/2006/relationships/hyperlink" Target="http://pbs.twimg.com/profile_images/879382886717239296/8xhLlIYe_normal.jpg" TargetMode="External" /><Relationship Id="rId127" Type="http://schemas.openxmlformats.org/officeDocument/2006/relationships/hyperlink" Target="http://pbs.twimg.com/profile_images/943945960534827008/WnZ5lCbW_normal.jpg" TargetMode="External" /><Relationship Id="rId128" Type="http://schemas.openxmlformats.org/officeDocument/2006/relationships/hyperlink" Target="http://pbs.twimg.com/profile_images/1106099205997805573/-7GKxtFV_normal.jpg" TargetMode="External" /><Relationship Id="rId129" Type="http://schemas.openxmlformats.org/officeDocument/2006/relationships/hyperlink" Target="http://pbs.twimg.com/profile_images/1106099205997805573/-7GKxtFV_normal.jpg" TargetMode="External" /><Relationship Id="rId130" Type="http://schemas.openxmlformats.org/officeDocument/2006/relationships/hyperlink" Target="http://pbs.twimg.com/profile_images/1106099205997805573/-7GKxtFV_normal.jpg" TargetMode="External" /><Relationship Id="rId131" Type="http://schemas.openxmlformats.org/officeDocument/2006/relationships/hyperlink" Target="http://pbs.twimg.com/profile_images/1106099205997805573/-7GKxtFV_normal.jpg" TargetMode="External" /><Relationship Id="rId132" Type="http://schemas.openxmlformats.org/officeDocument/2006/relationships/hyperlink" Target="http://pbs.twimg.com/profile_images/902173848400936960/OUp_Ko_X_normal.jpg" TargetMode="External" /><Relationship Id="rId133" Type="http://schemas.openxmlformats.org/officeDocument/2006/relationships/hyperlink" Target="http://pbs.twimg.com/profile_images/902173848400936960/OUp_Ko_X_normal.jpg" TargetMode="External" /><Relationship Id="rId134" Type="http://schemas.openxmlformats.org/officeDocument/2006/relationships/hyperlink" Target="http://pbs.twimg.com/profile_images/902173848400936960/OUp_Ko_X_normal.jpg" TargetMode="External" /><Relationship Id="rId135" Type="http://schemas.openxmlformats.org/officeDocument/2006/relationships/hyperlink" Target="http://pbs.twimg.com/profile_images/863071292198703104/JCApZF_p_normal.jpg" TargetMode="External" /><Relationship Id="rId136" Type="http://schemas.openxmlformats.org/officeDocument/2006/relationships/hyperlink" Target="http://pbs.twimg.com/profile_images/863071292198703104/JCApZF_p_normal.jpg" TargetMode="External" /><Relationship Id="rId137" Type="http://schemas.openxmlformats.org/officeDocument/2006/relationships/hyperlink" Target="http://pbs.twimg.com/profile_images/1062004962165710848/mlXVTyQS_normal.jpg" TargetMode="External" /><Relationship Id="rId138" Type="http://schemas.openxmlformats.org/officeDocument/2006/relationships/hyperlink" Target="http://pbs.twimg.com/profile_images/540899459841130498/sqdxD8Zc_normal.jpeg" TargetMode="External" /><Relationship Id="rId139" Type="http://schemas.openxmlformats.org/officeDocument/2006/relationships/hyperlink" Target="http://pbs.twimg.com/profile_images/540899459841130498/sqdxD8Zc_normal.jpeg" TargetMode="External" /><Relationship Id="rId140" Type="http://schemas.openxmlformats.org/officeDocument/2006/relationships/hyperlink" Target="http://pbs.twimg.com/profile_images/540899459841130498/sqdxD8Zc_normal.jpeg" TargetMode="External" /><Relationship Id="rId141" Type="http://schemas.openxmlformats.org/officeDocument/2006/relationships/hyperlink" Target="http://pbs.twimg.com/profile_images/540899459841130498/sqdxD8Zc_normal.jpeg" TargetMode="External" /><Relationship Id="rId142" Type="http://schemas.openxmlformats.org/officeDocument/2006/relationships/hyperlink" Target="http://pbs.twimg.com/profile_images/540899459841130498/sqdxD8Zc_normal.jpeg" TargetMode="External" /><Relationship Id="rId143" Type="http://schemas.openxmlformats.org/officeDocument/2006/relationships/hyperlink" Target="http://pbs.twimg.com/profile_images/722716760227627008/z3Ne0xrd_normal.jpg" TargetMode="External" /><Relationship Id="rId144" Type="http://schemas.openxmlformats.org/officeDocument/2006/relationships/hyperlink" Target="http://abs.twimg.com/sticky/default_profile_images/default_profile_normal.png" TargetMode="External" /><Relationship Id="rId145" Type="http://schemas.openxmlformats.org/officeDocument/2006/relationships/hyperlink" Target="http://pbs.twimg.com/profile_images/710132646580510721/VLRTEYXg_normal.jpg" TargetMode="External" /><Relationship Id="rId146" Type="http://schemas.openxmlformats.org/officeDocument/2006/relationships/hyperlink" Target="http://pbs.twimg.com/profile_images/1107196369708699648/mF87W6M8_normal.jpg" TargetMode="External" /><Relationship Id="rId147" Type="http://schemas.openxmlformats.org/officeDocument/2006/relationships/hyperlink" Target="http://pbs.twimg.com/profile_images/1107196369708699648/mF87W6M8_normal.jpg" TargetMode="External" /><Relationship Id="rId148" Type="http://schemas.openxmlformats.org/officeDocument/2006/relationships/hyperlink" Target="http://pbs.twimg.com/profile_images/1107196369708699648/mF87W6M8_normal.jpg" TargetMode="External" /><Relationship Id="rId149" Type="http://schemas.openxmlformats.org/officeDocument/2006/relationships/hyperlink" Target="http://pbs.twimg.com/profile_images/1107196369708699648/mF87W6M8_normal.jpg" TargetMode="External" /><Relationship Id="rId150" Type="http://schemas.openxmlformats.org/officeDocument/2006/relationships/hyperlink" Target="http://pbs.twimg.com/profile_images/1107196369708699648/mF87W6M8_normal.jpg" TargetMode="External" /><Relationship Id="rId151" Type="http://schemas.openxmlformats.org/officeDocument/2006/relationships/hyperlink" Target="http://pbs.twimg.com/profile_images/1107196369708699648/mF87W6M8_normal.jpg" TargetMode="External" /><Relationship Id="rId152" Type="http://schemas.openxmlformats.org/officeDocument/2006/relationships/hyperlink" Target="http://pbs.twimg.com/profile_images/1107196369708699648/mF87W6M8_normal.jpg" TargetMode="External" /><Relationship Id="rId153" Type="http://schemas.openxmlformats.org/officeDocument/2006/relationships/hyperlink" Target="http://pbs.twimg.com/profile_images/1107196369708699648/mF87W6M8_normal.jpg" TargetMode="External" /><Relationship Id="rId154" Type="http://schemas.openxmlformats.org/officeDocument/2006/relationships/hyperlink" Target="http://pbs.twimg.com/profile_images/1107196369708699648/mF87W6M8_normal.jpg" TargetMode="External" /><Relationship Id="rId155" Type="http://schemas.openxmlformats.org/officeDocument/2006/relationships/hyperlink" Target="http://pbs.twimg.com/profile_images/1107196369708699648/mF87W6M8_normal.jpg" TargetMode="External" /><Relationship Id="rId156" Type="http://schemas.openxmlformats.org/officeDocument/2006/relationships/hyperlink" Target="http://pbs.twimg.com/profile_images/1107196369708699648/mF87W6M8_normal.jpg" TargetMode="External" /><Relationship Id="rId157" Type="http://schemas.openxmlformats.org/officeDocument/2006/relationships/hyperlink" Target="http://pbs.twimg.com/profile_images/1107196369708699648/mF87W6M8_normal.jpg" TargetMode="External" /><Relationship Id="rId158" Type="http://schemas.openxmlformats.org/officeDocument/2006/relationships/hyperlink" Target="http://pbs.twimg.com/profile_images/1098843636928794624/yO2H8LNm_normal.jpg" TargetMode="External" /><Relationship Id="rId159" Type="http://schemas.openxmlformats.org/officeDocument/2006/relationships/hyperlink" Target="http://pbs.twimg.com/profile_images/1057202967353401344/h0gEEGm1_normal.jpg" TargetMode="External" /><Relationship Id="rId160" Type="http://schemas.openxmlformats.org/officeDocument/2006/relationships/hyperlink" Target="http://pbs.twimg.com/profile_images/1057202967353401344/h0gEEGm1_normal.jpg" TargetMode="External" /><Relationship Id="rId161" Type="http://schemas.openxmlformats.org/officeDocument/2006/relationships/hyperlink" Target="http://pbs.twimg.com/profile_images/1057202967353401344/h0gEEGm1_normal.jpg" TargetMode="External" /><Relationship Id="rId162" Type="http://schemas.openxmlformats.org/officeDocument/2006/relationships/hyperlink" Target="http://pbs.twimg.com/profile_images/1105046499480821760/LHMH-mJi_normal.jpg" TargetMode="External" /><Relationship Id="rId163" Type="http://schemas.openxmlformats.org/officeDocument/2006/relationships/hyperlink" Target="http://pbs.twimg.com/profile_images/724285970816864256/nYWxh1Ea_normal.jpg" TargetMode="External" /><Relationship Id="rId164" Type="http://schemas.openxmlformats.org/officeDocument/2006/relationships/hyperlink" Target="http://pbs.twimg.com/profile_images/480544465610735616/Y_viD_Ii_normal.jpeg" TargetMode="External" /><Relationship Id="rId165" Type="http://schemas.openxmlformats.org/officeDocument/2006/relationships/hyperlink" Target="http://pbs.twimg.com/profile_images/878634464418689024/e4DmTXCR_normal.jpg" TargetMode="External" /><Relationship Id="rId166" Type="http://schemas.openxmlformats.org/officeDocument/2006/relationships/hyperlink" Target="http://pbs.twimg.com/profile_images/878515282406453248/QWHUzBw4_normal.jpg" TargetMode="External" /><Relationship Id="rId167" Type="http://schemas.openxmlformats.org/officeDocument/2006/relationships/hyperlink" Target="http://abs.twimg.com/sticky/default_profile_images/default_profile_normal.png" TargetMode="External" /><Relationship Id="rId168" Type="http://schemas.openxmlformats.org/officeDocument/2006/relationships/hyperlink" Target="https://pbs.twimg.com/media/D1d-J1wWkAIPIDA.jpg" TargetMode="External" /><Relationship Id="rId169" Type="http://schemas.openxmlformats.org/officeDocument/2006/relationships/hyperlink" Target="http://pbs.twimg.com/profile_images/1107037464261263360/cJjXzRm8_normal.png" TargetMode="External" /><Relationship Id="rId170" Type="http://schemas.openxmlformats.org/officeDocument/2006/relationships/hyperlink" Target="https://pbs.twimg.com/media/D14Zy4sWwAEiIYN.jpg" TargetMode="External" /><Relationship Id="rId171" Type="http://schemas.openxmlformats.org/officeDocument/2006/relationships/hyperlink" Target="http://pbs.twimg.com/profile_images/1024363036558192640/_gC3sduW_normal.jpg" TargetMode="External" /><Relationship Id="rId172" Type="http://schemas.openxmlformats.org/officeDocument/2006/relationships/hyperlink" Target="http://pbs.twimg.com/profile_images/1024363036558192640/_gC3sduW_normal.jpg" TargetMode="External" /><Relationship Id="rId173" Type="http://schemas.openxmlformats.org/officeDocument/2006/relationships/hyperlink" Target="http://pbs.twimg.com/profile_images/1100792228031664128/MJV2a2Nq_normal.jpg" TargetMode="External" /><Relationship Id="rId174" Type="http://schemas.openxmlformats.org/officeDocument/2006/relationships/hyperlink" Target="http://pbs.twimg.com/profile_images/1100792228031664128/MJV2a2Nq_normal.jpg" TargetMode="External" /><Relationship Id="rId175" Type="http://schemas.openxmlformats.org/officeDocument/2006/relationships/hyperlink" Target="https://pbs.twimg.com/media/D1xquz3WwAA3JIB.jpg" TargetMode="External" /><Relationship Id="rId176" Type="http://schemas.openxmlformats.org/officeDocument/2006/relationships/hyperlink" Target="https://pbs.twimg.com/media/D13KEoOWwAA4k9F.jpg" TargetMode="External" /><Relationship Id="rId177" Type="http://schemas.openxmlformats.org/officeDocument/2006/relationships/hyperlink" Target="https://pbs.twimg.com/media/D13TdY9XgAAyVai.jpg" TargetMode="External" /><Relationship Id="rId178" Type="http://schemas.openxmlformats.org/officeDocument/2006/relationships/hyperlink" Target="http://pbs.twimg.com/profile_images/962087516395458560/udOeypnq_normal.jpg" TargetMode="External" /><Relationship Id="rId179" Type="http://schemas.openxmlformats.org/officeDocument/2006/relationships/hyperlink" Target="http://pbs.twimg.com/profile_images/1099672139232350211/zOpCI-vi_normal.jpg" TargetMode="External" /><Relationship Id="rId180" Type="http://schemas.openxmlformats.org/officeDocument/2006/relationships/hyperlink" Target="http://pbs.twimg.com/profile_images/1100792228031664128/MJV2a2Nq_normal.jpg" TargetMode="External" /><Relationship Id="rId181" Type="http://schemas.openxmlformats.org/officeDocument/2006/relationships/hyperlink" Target="https://pbs.twimg.com/media/D14Zy4sWwAEiIYN.jpg" TargetMode="External" /><Relationship Id="rId182" Type="http://schemas.openxmlformats.org/officeDocument/2006/relationships/hyperlink" Target="https://pbs.twimg.com/media/D14Zy4sWwAEiIYN.jpg" TargetMode="External" /><Relationship Id="rId183" Type="http://schemas.openxmlformats.org/officeDocument/2006/relationships/hyperlink" Target="https://pbs.twimg.com/media/D14Zy4sWwAEiIYN.jpg" TargetMode="External" /><Relationship Id="rId184" Type="http://schemas.openxmlformats.org/officeDocument/2006/relationships/hyperlink" Target="https://pbs.twimg.com/media/D14Zy4sWwAEiIYN.jpg" TargetMode="External" /><Relationship Id="rId185" Type="http://schemas.openxmlformats.org/officeDocument/2006/relationships/hyperlink" Target="https://pbs.twimg.com/media/D14Zy4sWwAEiIYN.jpg" TargetMode="External" /><Relationship Id="rId186" Type="http://schemas.openxmlformats.org/officeDocument/2006/relationships/hyperlink" Target="http://pbs.twimg.com/profile_images/1018745795649007619/VOKfIpwf_normal.jpg" TargetMode="External" /><Relationship Id="rId187" Type="http://schemas.openxmlformats.org/officeDocument/2006/relationships/hyperlink" Target="http://pbs.twimg.com/profile_images/1041702900815278080/VRo3XTP-_normal.jpg" TargetMode="External" /><Relationship Id="rId188" Type="http://schemas.openxmlformats.org/officeDocument/2006/relationships/hyperlink" Target="http://pbs.twimg.com/profile_images/1096593775818878976/TFC2g42g_normal.jpg" TargetMode="External" /><Relationship Id="rId189" Type="http://schemas.openxmlformats.org/officeDocument/2006/relationships/hyperlink" Target="https://pbs.twimg.com/ext_tw_video_thumb/1107525903297466368/pu/img/dYzF0EsF44L0QrHz.jpg" TargetMode="External" /><Relationship Id="rId190" Type="http://schemas.openxmlformats.org/officeDocument/2006/relationships/hyperlink" Target="http://pbs.twimg.com/profile_images/1061739901010542592/aKI6zESA_normal.jpg" TargetMode="External" /><Relationship Id="rId191" Type="http://schemas.openxmlformats.org/officeDocument/2006/relationships/hyperlink" Target="http://pbs.twimg.com/profile_images/628861919236112384/lru5TJMj_normal.jpg" TargetMode="External" /><Relationship Id="rId192" Type="http://schemas.openxmlformats.org/officeDocument/2006/relationships/hyperlink" Target="http://pbs.twimg.com/profile_images/973501772277927936/Jj5lxcjl_normal.jpg" TargetMode="External" /><Relationship Id="rId193" Type="http://schemas.openxmlformats.org/officeDocument/2006/relationships/hyperlink" Target="http://pbs.twimg.com/profile_images/1020311162469208071/tmtJiRpT_normal.jpg" TargetMode="External" /><Relationship Id="rId194" Type="http://schemas.openxmlformats.org/officeDocument/2006/relationships/hyperlink" Target="http://pbs.twimg.com/profile_images/628861919236112384/lru5TJMj_normal.jpg" TargetMode="External" /><Relationship Id="rId195" Type="http://schemas.openxmlformats.org/officeDocument/2006/relationships/hyperlink" Target="http://pbs.twimg.com/profile_images/973501772277927936/Jj5lxcjl_normal.jpg" TargetMode="External" /><Relationship Id="rId196" Type="http://schemas.openxmlformats.org/officeDocument/2006/relationships/hyperlink" Target="http://pbs.twimg.com/profile_images/973501772277927936/Jj5lxcjl_normal.jpg" TargetMode="External" /><Relationship Id="rId197" Type="http://schemas.openxmlformats.org/officeDocument/2006/relationships/hyperlink" Target="http://pbs.twimg.com/profile_images/1020311162469208071/tmtJiRpT_normal.jpg" TargetMode="External" /><Relationship Id="rId198" Type="http://schemas.openxmlformats.org/officeDocument/2006/relationships/hyperlink" Target="http://pbs.twimg.com/profile_images/1020311162469208071/tmtJiRpT_normal.jpg" TargetMode="External" /><Relationship Id="rId199" Type="http://schemas.openxmlformats.org/officeDocument/2006/relationships/hyperlink" Target="http://pbs.twimg.com/profile_images/1020311162469208071/tmtJiRpT_normal.jpg" TargetMode="External" /><Relationship Id="rId200" Type="http://schemas.openxmlformats.org/officeDocument/2006/relationships/hyperlink" Target="http://pbs.twimg.com/profile_images/1020311162469208071/tmtJiRpT_normal.jpg" TargetMode="External" /><Relationship Id="rId201" Type="http://schemas.openxmlformats.org/officeDocument/2006/relationships/hyperlink" Target="http://pbs.twimg.com/profile_images/1020311162469208071/tmtJiRpT_normal.jpg" TargetMode="External" /><Relationship Id="rId202" Type="http://schemas.openxmlformats.org/officeDocument/2006/relationships/hyperlink" Target="http://pbs.twimg.com/profile_images/1020311162469208071/tmtJiRpT_normal.jpg" TargetMode="External" /><Relationship Id="rId203" Type="http://schemas.openxmlformats.org/officeDocument/2006/relationships/hyperlink" Target="http://pbs.twimg.com/profile_images/1020311162469208071/tmtJiRpT_normal.jpg" TargetMode="External" /><Relationship Id="rId204" Type="http://schemas.openxmlformats.org/officeDocument/2006/relationships/hyperlink" Target="http://pbs.twimg.com/profile_images/457403390436605953/-U1YhJ4h_normal.jpeg" TargetMode="External" /><Relationship Id="rId205" Type="http://schemas.openxmlformats.org/officeDocument/2006/relationships/hyperlink" Target="http://pbs.twimg.com/profile_images/457403390436605953/-U1YhJ4h_normal.jpeg" TargetMode="External" /><Relationship Id="rId206" Type="http://schemas.openxmlformats.org/officeDocument/2006/relationships/hyperlink" Target="http://pbs.twimg.com/profile_images/571253000754360320/cX5k8JHf_normal.jpeg" TargetMode="External" /><Relationship Id="rId207" Type="http://schemas.openxmlformats.org/officeDocument/2006/relationships/hyperlink" Target="http://pbs.twimg.com/profile_images/834716708107583488/m5C4zAyW_normal.jpg" TargetMode="External" /><Relationship Id="rId208" Type="http://schemas.openxmlformats.org/officeDocument/2006/relationships/hyperlink" Target="http://pbs.twimg.com/profile_images/834716708107583488/m5C4zAyW_normal.jpg" TargetMode="External" /><Relationship Id="rId209" Type="http://schemas.openxmlformats.org/officeDocument/2006/relationships/hyperlink" Target="http://pbs.twimg.com/profile_images/571253000754360320/cX5k8JHf_normal.jpeg" TargetMode="External" /><Relationship Id="rId210" Type="http://schemas.openxmlformats.org/officeDocument/2006/relationships/hyperlink" Target="http://pbs.twimg.com/profile_images/959121006450429952/CGSGqvrV_normal.jpg" TargetMode="External" /><Relationship Id="rId211" Type="http://schemas.openxmlformats.org/officeDocument/2006/relationships/hyperlink" Target="http://pbs.twimg.com/profile_images/959121006450429952/CGSGqvrV_normal.jpg" TargetMode="External" /><Relationship Id="rId212" Type="http://schemas.openxmlformats.org/officeDocument/2006/relationships/hyperlink" Target="http://pbs.twimg.com/profile_images/571253000754360320/cX5k8JHf_normal.jpeg" TargetMode="External" /><Relationship Id="rId213" Type="http://schemas.openxmlformats.org/officeDocument/2006/relationships/hyperlink" Target="http://pbs.twimg.com/profile_images/949737631604203521/zfTmIU9l_normal.jpg" TargetMode="External" /><Relationship Id="rId214" Type="http://schemas.openxmlformats.org/officeDocument/2006/relationships/hyperlink" Target="http://pbs.twimg.com/profile_images/949737631604203521/zfTmIU9l_normal.jpg" TargetMode="External" /><Relationship Id="rId215" Type="http://schemas.openxmlformats.org/officeDocument/2006/relationships/hyperlink" Target="http://pbs.twimg.com/profile_images/571253000754360320/cX5k8JHf_normal.jpeg" TargetMode="External" /><Relationship Id="rId216" Type="http://schemas.openxmlformats.org/officeDocument/2006/relationships/hyperlink" Target="http://pbs.twimg.com/profile_images/614421882000023553/6C37P511_normal.jpg" TargetMode="External" /><Relationship Id="rId217" Type="http://schemas.openxmlformats.org/officeDocument/2006/relationships/hyperlink" Target="http://pbs.twimg.com/profile_images/614421882000023553/6C37P511_normal.jpg" TargetMode="External" /><Relationship Id="rId218" Type="http://schemas.openxmlformats.org/officeDocument/2006/relationships/hyperlink" Target="http://pbs.twimg.com/profile_images/571253000754360320/cX5k8JHf_normal.jpeg" TargetMode="External" /><Relationship Id="rId219" Type="http://schemas.openxmlformats.org/officeDocument/2006/relationships/hyperlink" Target="http://pbs.twimg.com/profile_images/1052558150451249152/CL3Cv0-V_normal.jpg" TargetMode="External" /><Relationship Id="rId220" Type="http://schemas.openxmlformats.org/officeDocument/2006/relationships/hyperlink" Target="http://pbs.twimg.com/profile_images/1052558150451249152/CL3Cv0-V_normal.jpg" TargetMode="External" /><Relationship Id="rId221" Type="http://schemas.openxmlformats.org/officeDocument/2006/relationships/hyperlink" Target="http://pbs.twimg.com/profile_images/571253000754360320/cX5k8JHf_normal.jpeg" TargetMode="External" /><Relationship Id="rId222" Type="http://schemas.openxmlformats.org/officeDocument/2006/relationships/hyperlink" Target="http://pbs.twimg.com/profile_images/1034586406558031872/2jY99rAG_normal.jpg" TargetMode="External" /><Relationship Id="rId223" Type="http://schemas.openxmlformats.org/officeDocument/2006/relationships/hyperlink" Target="http://pbs.twimg.com/profile_images/1034586406558031872/2jY99rAG_normal.jpg" TargetMode="External" /><Relationship Id="rId224" Type="http://schemas.openxmlformats.org/officeDocument/2006/relationships/hyperlink" Target="http://pbs.twimg.com/profile_images/571253000754360320/cX5k8JHf_normal.jpeg" TargetMode="External" /><Relationship Id="rId225" Type="http://schemas.openxmlformats.org/officeDocument/2006/relationships/hyperlink" Target="http://pbs.twimg.com/profile_images/972063985515319297/456t6mHd_normal.jpg" TargetMode="External" /><Relationship Id="rId226" Type="http://schemas.openxmlformats.org/officeDocument/2006/relationships/hyperlink" Target="http://pbs.twimg.com/profile_images/972063985515319297/456t6mHd_normal.jpg" TargetMode="External" /><Relationship Id="rId227" Type="http://schemas.openxmlformats.org/officeDocument/2006/relationships/hyperlink" Target="http://pbs.twimg.com/profile_images/571253000754360320/cX5k8JHf_normal.jpeg" TargetMode="External" /><Relationship Id="rId228" Type="http://schemas.openxmlformats.org/officeDocument/2006/relationships/hyperlink" Target="http://pbs.twimg.com/profile_images/879866836724088832/T-YERAKm_normal.jpg" TargetMode="External" /><Relationship Id="rId229" Type="http://schemas.openxmlformats.org/officeDocument/2006/relationships/hyperlink" Target="http://pbs.twimg.com/profile_images/879866836724088832/T-YERAKm_normal.jpg" TargetMode="External" /><Relationship Id="rId230" Type="http://schemas.openxmlformats.org/officeDocument/2006/relationships/hyperlink" Target="http://pbs.twimg.com/profile_images/571253000754360320/cX5k8JHf_normal.jpeg" TargetMode="External" /><Relationship Id="rId231" Type="http://schemas.openxmlformats.org/officeDocument/2006/relationships/hyperlink" Target="http://abs.twimg.com/sticky/default_profile_images/default_profile_normal.png" TargetMode="External" /><Relationship Id="rId232" Type="http://schemas.openxmlformats.org/officeDocument/2006/relationships/hyperlink" Target="http://abs.twimg.com/sticky/default_profile_images/default_profile_normal.png" TargetMode="External" /><Relationship Id="rId233" Type="http://schemas.openxmlformats.org/officeDocument/2006/relationships/hyperlink" Target="http://pbs.twimg.com/profile_images/571253000754360320/cX5k8JHf_normal.jpeg" TargetMode="External" /><Relationship Id="rId234" Type="http://schemas.openxmlformats.org/officeDocument/2006/relationships/hyperlink" Target="http://pbs.twimg.com/profile_images/422482236647022592/c6xCTnoT_normal.png" TargetMode="External" /><Relationship Id="rId235" Type="http://schemas.openxmlformats.org/officeDocument/2006/relationships/hyperlink" Target="http://pbs.twimg.com/profile_images/422482236647022592/c6xCTnoT_normal.png" TargetMode="External" /><Relationship Id="rId236" Type="http://schemas.openxmlformats.org/officeDocument/2006/relationships/hyperlink" Target="http://pbs.twimg.com/profile_images/796414675365658624/sEvDOOdr_normal.jpg" TargetMode="External" /><Relationship Id="rId237" Type="http://schemas.openxmlformats.org/officeDocument/2006/relationships/hyperlink" Target="http://pbs.twimg.com/profile_images/571253000754360320/cX5k8JHf_normal.jpeg" TargetMode="External" /><Relationship Id="rId238" Type="http://schemas.openxmlformats.org/officeDocument/2006/relationships/hyperlink" Target="http://pbs.twimg.com/profile_images/1087450571781689346/lkUoGmXT_normal.jpg" TargetMode="External" /><Relationship Id="rId239" Type="http://schemas.openxmlformats.org/officeDocument/2006/relationships/hyperlink" Target="http://pbs.twimg.com/profile_images/1087450571781689346/lkUoGmXT_normal.jpg" TargetMode="External" /><Relationship Id="rId240" Type="http://schemas.openxmlformats.org/officeDocument/2006/relationships/hyperlink" Target="http://pbs.twimg.com/profile_images/571253000754360320/cX5k8JHf_normal.jpeg" TargetMode="External" /><Relationship Id="rId241" Type="http://schemas.openxmlformats.org/officeDocument/2006/relationships/hyperlink" Target="http://pbs.twimg.com/profile_images/1107230944983949317/z1TKbofO_normal.jpg" TargetMode="External" /><Relationship Id="rId242" Type="http://schemas.openxmlformats.org/officeDocument/2006/relationships/hyperlink" Target="http://pbs.twimg.com/profile_images/1107230944983949317/z1TKbofO_normal.jpg" TargetMode="External" /><Relationship Id="rId243" Type="http://schemas.openxmlformats.org/officeDocument/2006/relationships/hyperlink" Target="http://pbs.twimg.com/profile_images/571253000754360320/cX5k8JHf_normal.jpeg" TargetMode="External" /><Relationship Id="rId244" Type="http://schemas.openxmlformats.org/officeDocument/2006/relationships/hyperlink" Target="http://pbs.twimg.com/profile_images/742599967823532032/G_2gPI4t_normal.jpg" TargetMode="External" /><Relationship Id="rId245" Type="http://schemas.openxmlformats.org/officeDocument/2006/relationships/hyperlink" Target="http://pbs.twimg.com/profile_images/742599967823532032/G_2gPI4t_normal.jpg" TargetMode="External" /><Relationship Id="rId246" Type="http://schemas.openxmlformats.org/officeDocument/2006/relationships/hyperlink" Target="http://pbs.twimg.com/profile_images/1008096328147243011/Rya15OOR_normal.jpg" TargetMode="External" /><Relationship Id="rId247" Type="http://schemas.openxmlformats.org/officeDocument/2006/relationships/hyperlink" Target="http://pbs.twimg.com/profile_images/717305317332221952/1-mjs0CX_normal.jpg" TargetMode="External" /><Relationship Id="rId248" Type="http://schemas.openxmlformats.org/officeDocument/2006/relationships/hyperlink" Target="http://pbs.twimg.com/profile_images/571253000754360320/cX5k8JHf_normal.jpeg" TargetMode="External" /><Relationship Id="rId249" Type="http://schemas.openxmlformats.org/officeDocument/2006/relationships/hyperlink" Target="http://pbs.twimg.com/profile_images/1008096328147243011/Rya15OOR_normal.jpg" TargetMode="External" /><Relationship Id="rId250" Type="http://schemas.openxmlformats.org/officeDocument/2006/relationships/hyperlink" Target="http://pbs.twimg.com/profile_images/717305317332221952/1-mjs0CX_normal.jpg" TargetMode="External" /><Relationship Id="rId251" Type="http://schemas.openxmlformats.org/officeDocument/2006/relationships/hyperlink" Target="http://pbs.twimg.com/profile_images/717305317332221952/1-mjs0CX_normal.jpg" TargetMode="External" /><Relationship Id="rId252" Type="http://schemas.openxmlformats.org/officeDocument/2006/relationships/hyperlink" Target="http://pbs.twimg.com/profile_images/717305317332221952/1-mjs0CX_normal.jpg" TargetMode="External" /><Relationship Id="rId253" Type="http://schemas.openxmlformats.org/officeDocument/2006/relationships/hyperlink" Target="http://pbs.twimg.com/profile_images/717305317332221952/1-mjs0CX_normal.jpg" TargetMode="External" /><Relationship Id="rId254" Type="http://schemas.openxmlformats.org/officeDocument/2006/relationships/hyperlink" Target="http://pbs.twimg.com/profile_images/717305317332221952/1-mjs0CX_normal.jpg" TargetMode="External" /><Relationship Id="rId255" Type="http://schemas.openxmlformats.org/officeDocument/2006/relationships/hyperlink" Target="http://pbs.twimg.com/profile_images/571253000754360320/cX5k8JHf_normal.jpeg" TargetMode="External" /><Relationship Id="rId256" Type="http://schemas.openxmlformats.org/officeDocument/2006/relationships/hyperlink" Target="http://pbs.twimg.com/profile_images/783242849374597121/4DQGiX5p_normal.jpg" TargetMode="External" /><Relationship Id="rId257" Type="http://schemas.openxmlformats.org/officeDocument/2006/relationships/hyperlink" Target="http://pbs.twimg.com/profile_images/783242849374597121/4DQGiX5p_normal.jpg" TargetMode="External" /><Relationship Id="rId258" Type="http://schemas.openxmlformats.org/officeDocument/2006/relationships/hyperlink" Target="http://pbs.twimg.com/profile_images/571253000754360320/cX5k8JHf_normal.jpeg" TargetMode="External" /><Relationship Id="rId259" Type="http://schemas.openxmlformats.org/officeDocument/2006/relationships/hyperlink" Target="http://pbs.twimg.com/profile_images/1102559450249027585/Xkbcu3SJ_normal.png" TargetMode="External" /><Relationship Id="rId260" Type="http://schemas.openxmlformats.org/officeDocument/2006/relationships/hyperlink" Target="http://pbs.twimg.com/profile_images/1102559450249027585/Xkbcu3SJ_normal.png" TargetMode="External" /><Relationship Id="rId261" Type="http://schemas.openxmlformats.org/officeDocument/2006/relationships/hyperlink" Target="http://pbs.twimg.com/profile_images/571253000754360320/cX5k8JHf_normal.jpeg" TargetMode="External" /><Relationship Id="rId262" Type="http://schemas.openxmlformats.org/officeDocument/2006/relationships/hyperlink" Target="http://pbs.twimg.com/profile_images/1014141159562731520/zqTAp16b_normal.jpg" TargetMode="External" /><Relationship Id="rId263" Type="http://schemas.openxmlformats.org/officeDocument/2006/relationships/hyperlink" Target="http://pbs.twimg.com/profile_images/1014141159562731520/zqTAp16b_normal.jpg" TargetMode="External" /><Relationship Id="rId264" Type="http://schemas.openxmlformats.org/officeDocument/2006/relationships/hyperlink" Target="http://pbs.twimg.com/profile_images/571253000754360320/cX5k8JHf_normal.jpeg" TargetMode="External" /><Relationship Id="rId265" Type="http://schemas.openxmlformats.org/officeDocument/2006/relationships/hyperlink" Target="http://pbs.twimg.com/profile_images/924240928939892737/4TcKDjZ7_normal.jpg" TargetMode="External" /><Relationship Id="rId266" Type="http://schemas.openxmlformats.org/officeDocument/2006/relationships/hyperlink" Target="http://pbs.twimg.com/profile_images/924240928939892737/4TcKDjZ7_normal.jpg" TargetMode="External" /><Relationship Id="rId267" Type="http://schemas.openxmlformats.org/officeDocument/2006/relationships/hyperlink" Target="http://pbs.twimg.com/profile_images/571253000754360320/cX5k8JHf_normal.jpeg" TargetMode="External" /><Relationship Id="rId268" Type="http://schemas.openxmlformats.org/officeDocument/2006/relationships/hyperlink" Target="http://pbs.twimg.com/profile_images/3358009404/bee17e637b1182949731dbf450d4dfbd_normal.jpeg" TargetMode="External" /><Relationship Id="rId269" Type="http://schemas.openxmlformats.org/officeDocument/2006/relationships/hyperlink" Target="http://pbs.twimg.com/profile_images/3358009404/bee17e637b1182949731dbf450d4dfbd_normal.jpeg" TargetMode="External" /><Relationship Id="rId270" Type="http://schemas.openxmlformats.org/officeDocument/2006/relationships/hyperlink" Target="http://pbs.twimg.com/profile_images/571253000754360320/cX5k8JHf_normal.jpeg" TargetMode="External" /><Relationship Id="rId271" Type="http://schemas.openxmlformats.org/officeDocument/2006/relationships/hyperlink" Target="http://pbs.twimg.com/profile_images/1060338321912709120/KeT4D2hc_normal.jpg" TargetMode="External" /><Relationship Id="rId272" Type="http://schemas.openxmlformats.org/officeDocument/2006/relationships/hyperlink" Target="http://pbs.twimg.com/profile_images/1018535448740794368/QoIVn2EA_normal.jpg" TargetMode="External" /><Relationship Id="rId273" Type="http://schemas.openxmlformats.org/officeDocument/2006/relationships/hyperlink" Target="http://pbs.twimg.com/profile_images/571253000754360320/cX5k8JHf_normal.jpeg" TargetMode="External" /><Relationship Id="rId274" Type="http://schemas.openxmlformats.org/officeDocument/2006/relationships/hyperlink" Target="http://pbs.twimg.com/profile_images/1060338321912709120/KeT4D2hc_normal.jpg" TargetMode="External" /><Relationship Id="rId275" Type="http://schemas.openxmlformats.org/officeDocument/2006/relationships/hyperlink" Target="http://pbs.twimg.com/profile_images/1018535448740794368/QoIVn2EA_normal.jpg" TargetMode="External" /><Relationship Id="rId276" Type="http://schemas.openxmlformats.org/officeDocument/2006/relationships/hyperlink" Target="http://pbs.twimg.com/profile_images/571253000754360320/cX5k8JHf_normal.jpeg" TargetMode="External" /><Relationship Id="rId277" Type="http://schemas.openxmlformats.org/officeDocument/2006/relationships/hyperlink" Target="http://pbs.twimg.com/profile_images/1060338321912709120/KeT4D2hc_normal.jpg" TargetMode="External" /><Relationship Id="rId278" Type="http://schemas.openxmlformats.org/officeDocument/2006/relationships/hyperlink" Target="http://pbs.twimg.com/profile_images/1018535448740794368/QoIVn2EA_normal.jpg" TargetMode="External" /><Relationship Id="rId279" Type="http://schemas.openxmlformats.org/officeDocument/2006/relationships/hyperlink" Target="http://pbs.twimg.com/profile_images/571253000754360320/cX5k8JHf_normal.jpeg" TargetMode="External" /><Relationship Id="rId280" Type="http://schemas.openxmlformats.org/officeDocument/2006/relationships/hyperlink" Target="http://pbs.twimg.com/profile_images/1060338321912709120/KeT4D2hc_normal.jpg" TargetMode="External" /><Relationship Id="rId281" Type="http://schemas.openxmlformats.org/officeDocument/2006/relationships/hyperlink" Target="http://pbs.twimg.com/profile_images/1018535448740794368/QoIVn2EA_normal.jpg" TargetMode="External" /><Relationship Id="rId282" Type="http://schemas.openxmlformats.org/officeDocument/2006/relationships/hyperlink" Target="http://pbs.twimg.com/profile_images/1018535448740794368/QoIVn2EA_normal.jpg" TargetMode="External" /><Relationship Id="rId283" Type="http://schemas.openxmlformats.org/officeDocument/2006/relationships/hyperlink" Target="http://pbs.twimg.com/profile_images/571253000754360320/cX5k8JHf_normal.jpeg" TargetMode="External" /><Relationship Id="rId284" Type="http://schemas.openxmlformats.org/officeDocument/2006/relationships/hyperlink" Target="http://pbs.twimg.com/profile_images/1060338321912709120/KeT4D2hc_normal.jpg" TargetMode="External" /><Relationship Id="rId285" Type="http://schemas.openxmlformats.org/officeDocument/2006/relationships/hyperlink" Target="http://pbs.twimg.com/profile_images/571253000754360320/cX5k8JHf_normal.jpeg" TargetMode="External" /><Relationship Id="rId286" Type="http://schemas.openxmlformats.org/officeDocument/2006/relationships/hyperlink" Target="http://pbs.twimg.com/profile_images/1008096328147243011/Rya15OOR_normal.jpg" TargetMode="External" /><Relationship Id="rId287" Type="http://schemas.openxmlformats.org/officeDocument/2006/relationships/hyperlink" Target="http://pbs.twimg.com/profile_images/571253000754360320/cX5k8JHf_normal.jpeg" TargetMode="External" /><Relationship Id="rId288" Type="http://schemas.openxmlformats.org/officeDocument/2006/relationships/hyperlink" Target="http://pbs.twimg.com/profile_images/1024712537093402625/xP6llkTZ_normal.jpg" TargetMode="External" /><Relationship Id="rId289" Type="http://schemas.openxmlformats.org/officeDocument/2006/relationships/hyperlink" Target="http://pbs.twimg.com/profile_images/1024712537093402625/xP6llkTZ_normal.jpg" TargetMode="External" /><Relationship Id="rId290" Type="http://schemas.openxmlformats.org/officeDocument/2006/relationships/hyperlink" Target="http://pbs.twimg.com/profile_images/571253000754360320/cX5k8JHf_normal.jpeg" TargetMode="External" /><Relationship Id="rId291" Type="http://schemas.openxmlformats.org/officeDocument/2006/relationships/hyperlink" Target="http://pbs.twimg.com/profile_images/1104366545025843200/61XqGkcz_normal.jpg" TargetMode="External" /><Relationship Id="rId292" Type="http://schemas.openxmlformats.org/officeDocument/2006/relationships/hyperlink" Target="http://pbs.twimg.com/profile_images/1104366545025843200/61XqGkcz_normal.jpg" TargetMode="External" /><Relationship Id="rId293" Type="http://schemas.openxmlformats.org/officeDocument/2006/relationships/hyperlink" Target="http://pbs.twimg.com/profile_images/571253000754360320/cX5k8JHf_normal.jpeg" TargetMode="External" /><Relationship Id="rId294" Type="http://schemas.openxmlformats.org/officeDocument/2006/relationships/hyperlink" Target="http://pbs.twimg.com/profile_images/571253000754360320/cX5k8JHf_normal.jpeg" TargetMode="External" /><Relationship Id="rId295" Type="http://schemas.openxmlformats.org/officeDocument/2006/relationships/hyperlink" Target="http://pbs.twimg.com/profile_images/964153490896556032/bqI5-VTx_normal.jpg" TargetMode="External" /><Relationship Id="rId296" Type="http://schemas.openxmlformats.org/officeDocument/2006/relationships/hyperlink" Target="http://pbs.twimg.com/profile_images/964153490896556032/bqI5-VTx_normal.jpg" TargetMode="External" /><Relationship Id="rId297" Type="http://schemas.openxmlformats.org/officeDocument/2006/relationships/hyperlink" Target="http://pbs.twimg.com/profile_images/571253000754360320/cX5k8JHf_normal.jpeg" TargetMode="External" /><Relationship Id="rId298" Type="http://schemas.openxmlformats.org/officeDocument/2006/relationships/hyperlink" Target="http://pbs.twimg.com/profile_images/993849435187826689/esaw3bDF_normal.jpg" TargetMode="External" /><Relationship Id="rId299" Type="http://schemas.openxmlformats.org/officeDocument/2006/relationships/hyperlink" Target="http://pbs.twimg.com/profile_images/993849435187826689/esaw3bDF_normal.jpg" TargetMode="External" /><Relationship Id="rId300" Type="http://schemas.openxmlformats.org/officeDocument/2006/relationships/hyperlink" Target="http://pbs.twimg.com/profile_images/993849435187826689/esaw3bDF_normal.jpg" TargetMode="External" /><Relationship Id="rId301" Type="http://schemas.openxmlformats.org/officeDocument/2006/relationships/hyperlink" Target="http://pbs.twimg.com/profile_images/993849435187826689/esaw3bDF_normal.jpg" TargetMode="External" /><Relationship Id="rId302" Type="http://schemas.openxmlformats.org/officeDocument/2006/relationships/hyperlink" Target="http://pbs.twimg.com/profile_images/993849435187826689/esaw3bDF_normal.jpg" TargetMode="External" /><Relationship Id="rId303" Type="http://schemas.openxmlformats.org/officeDocument/2006/relationships/hyperlink" Target="http://pbs.twimg.com/profile_images/549686349239156736/mQBIP9Fv_normal.jpeg" TargetMode="External" /><Relationship Id="rId304" Type="http://schemas.openxmlformats.org/officeDocument/2006/relationships/hyperlink" Target="http://pbs.twimg.com/profile_images/571253000754360320/cX5k8JHf_normal.jpeg" TargetMode="External" /><Relationship Id="rId305" Type="http://schemas.openxmlformats.org/officeDocument/2006/relationships/hyperlink" Target="http://pbs.twimg.com/profile_images/1094511886316507136/PSEN15rc_normal.jpg" TargetMode="External" /><Relationship Id="rId306" Type="http://schemas.openxmlformats.org/officeDocument/2006/relationships/hyperlink" Target="http://pbs.twimg.com/profile_images/1094511886316507136/PSEN15rc_normal.jpg" TargetMode="External" /><Relationship Id="rId307" Type="http://schemas.openxmlformats.org/officeDocument/2006/relationships/hyperlink" Target="http://pbs.twimg.com/profile_images/571253000754360320/cX5k8JHf_normal.jpeg" TargetMode="External" /><Relationship Id="rId308" Type="http://schemas.openxmlformats.org/officeDocument/2006/relationships/hyperlink" Target="http://pbs.twimg.com/profile_images/571253000754360320/cX5k8JHf_normal.jpeg" TargetMode="External" /><Relationship Id="rId309" Type="http://schemas.openxmlformats.org/officeDocument/2006/relationships/hyperlink" Target="http://pbs.twimg.com/profile_images/796414675365658624/sEvDOOdr_normal.jpg" TargetMode="External" /><Relationship Id="rId310" Type="http://schemas.openxmlformats.org/officeDocument/2006/relationships/hyperlink" Target="http://pbs.twimg.com/profile_images/659499904205766656/yEGbeF0T_normal.jpg" TargetMode="External" /><Relationship Id="rId311" Type="http://schemas.openxmlformats.org/officeDocument/2006/relationships/hyperlink" Target="http://pbs.twimg.com/profile_images/659499904205766656/yEGbeF0T_normal.jpg" TargetMode="External" /><Relationship Id="rId312" Type="http://schemas.openxmlformats.org/officeDocument/2006/relationships/hyperlink" Target="http://pbs.twimg.com/profile_images/659499904205766656/yEGbeF0T_normal.jpg" TargetMode="External" /><Relationship Id="rId313" Type="http://schemas.openxmlformats.org/officeDocument/2006/relationships/hyperlink" Target="http://pbs.twimg.com/profile_images/659499904205766656/yEGbeF0T_normal.jpg" TargetMode="External" /><Relationship Id="rId314" Type="http://schemas.openxmlformats.org/officeDocument/2006/relationships/hyperlink" Target="http://pbs.twimg.com/profile_images/659499904205766656/yEGbeF0T_normal.jpg" TargetMode="External" /><Relationship Id="rId315" Type="http://schemas.openxmlformats.org/officeDocument/2006/relationships/hyperlink" Target="http://pbs.twimg.com/profile_images/659499904205766656/yEGbeF0T_normal.jpg" TargetMode="External" /><Relationship Id="rId316" Type="http://schemas.openxmlformats.org/officeDocument/2006/relationships/hyperlink" Target="http://pbs.twimg.com/profile_images/659499904205766656/yEGbeF0T_normal.jpg" TargetMode="External" /><Relationship Id="rId317" Type="http://schemas.openxmlformats.org/officeDocument/2006/relationships/hyperlink" Target="http://pbs.twimg.com/profile_images/1103782997084569600/EpHDqxNI_normal.png" TargetMode="External" /><Relationship Id="rId318" Type="http://schemas.openxmlformats.org/officeDocument/2006/relationships/hyperlink" Target="http://pbs.twimg.com/profile_images/1100792228031664128/MJV2a2Nq_normal.jpg" TargetMode="External" /><Relationship Id="rId319" Type="http://schemas.openxmlformats.org/officeDocument/2006/relationships/hyperlink" Target="http://pbs.twimg.com/profile_images/571253000754360320/cX5k8JHf_normal.jpeg" TargetMode="External" /><Relationship Id="rId320" Type="http://schemas.openxmlformats.org/officeDocument/2006/relationships/hyperlink" Target="http://pbs.twimg.com/profile_images/571253000754360320/cX5k8JHf_normal.jpeg" TargetMode="External" /><Relationship Id="rId321" Type="http://schemas.openxmlformats.org/officeDocument/2006/relationships/hyperlink" Target="http://pbs.twimg.com/profile_images/907171137427308544/FDkQY2dH_normal.jpg" TargetMode="External" /><Relationship Id="rId322" Type="http://schemas.openxmlformats.org/officeDocument/2006/relationships/hyperlink" Target="http://pbs.twimg.com/profile_images/1100792228031664128/MJV2a2Nq_normal.jpg" TargetMode="External" /><Relationship Id="rId323" Type="http://schemas.openxmlformats.org/officeDocument/2006/relationships/hyperlink" Target="http://pbs.twimg.com/profile_images/1100792228031664128/MJV2a2Nq_normal.jpg" TargetMode="External" /><Relationship Id="rId324" Type="http://schemas.openxmlformats.org/officeDocument/2006/relationships/hyperlink" Target="http://pbs.twimg.com/profile_images/571253000754360320/cX5k8JHf_normal.jpeg" TargetMode="External" /><Relationship Id="rId325" Type="http://schemas.openxmlformats.org/officeDocument/2006/relationships/hyperlink" Target="http://pbs.twimg.com/profile_images/571253000754360320/cX5k8JHf_normal.jpeg" TargetMode="External" /><Relationship Id="rId326" Type="http://schemas.openxmlformats.org/officeDocument/2006/relationships/hyperlink" Target="http://pbs.twimg.com/profile_images/1106596077761892352/zN6-rHJq_normal.jpg" TargetMode="External" /><Relationship Id="rId327" Type="http://schemas.openxmlformats.org/officeDocument/2006/relationships/hyperlink" Target="http://pbs.twimg.com/profile_images/1106596077761892352/zN6-rHJq_normal.jpg" TargetMode="External" /><Relationship Id="rId328" Type="http://schemas.openxmlformats.org/officeDocument/2006/relationships/hyperlink" Target="http://pbs.twimg.com/profile_images/1106596077761892352/zN6-rHJq_normal.jpg" TargetMode="External" /><Relationship Id="rId329" Type="http://schemas.openxmlformats.org/officeDocument/2006/relationships/hyperlink" Target="http://pbs.twimg.com/profile_images/1106596077761892352/zN6-rHJq_normal.jpg" TargetMode="External" /><Relationship Id="rId330" Type="http://schemas.openxmlformats.org/officeDocument/2006/relationships/hyperlink" Target="http://pbs.twimg.com/profile_images/1106596077761892352/zN6-rHJq_normal.jpg" TargetMode="External" /><Relationship Id="rId331" Type="http://schemas.openxmlformats.org/officeDocument/2006/relationships/hyperlink" Target="http://pbs.twimg.com/profile_images/1106596077761892352/zN6-rHJq_normal.jpg" TargetMode="External" /><Relationship Id="rId332" Type="http://schemas.openxmlformats.org/officeDocument/2006/relationships/hyperlink" Target="http://pbs.twimg.com/profile_images/1106596077761892352/zN6-rHJq_normal.jpg" TargetMode="External" /><Relationship Id="rId333" Type="http://schemas.openxmlformats.org/officeDocument/2006/relationships/hyperlink" Target="http://pbs.twimg.com/profile_images/1106596077761892352/zN6-rHJq_normal.jpg" TargetMode="External" /><Relationship Id="rId334" Type="http://schemas.openxmlformats.org/officeDocument/2006/relationships/hyperlink" Target="http://pbs.twimg.com/profile_images/1100792228031664128/MJV2a2Nq_normal.jpg" TargetMode="External" /><Relationship Id="rId335" Type="http://schemas.openxmlformats.org/officeDocument/2006/relationships/hyperlink" Target="http://pbs.twimg.com/profile_images/1103031089319288832/9NScSZDJ_normal.jpg" TargetMode="External" /><Relationship Id="rId336" Type="http://schemas.openxmlformats.org/officeDocument/2006/relationships/hyperlink" Target="http://pbs.twimg.com/profile_images/571253000754360320/cX5k8JHf_normal.jpeg" TargetMode="External" /><Relationship Id="rId337" Type="http://schemas.openxmlformats.org/officeDocument/2006/relationships/hyperlink" Target="http://pbs.twimg.com/profile_images/571253000754360320/cX5k8JHf_normal.jpeg" TargetMode="External" /><Relationship Id="rId338" Type="http://schemas.openxmlformats.org/officeDocument/2006/relationships/hyperlink" Target="http://pbs.twimg.com/profile_images/571253000754360320/cX5k8JHf_normal.jpeg" TargetMode="External" /><Relationship Id="rId339" Type="http://schemas.openxmlformats.org/officeDocument/2006/relationships/hyperlink" Target="http://pbs.twimg.com/profile_images/796414675365658624/sEvDOOdr_normal.jpg" TargetMode="External" /><Relationship Id="rId340" Type="http://schemas.openxmlformats.org/officeDocument/2006/relationships/hyperlink" Target="http://pbs.twimg.com/profile_images/796414675365658624/sEvDOOdr_normal.jpg" TargetMode="External" /><Relationship Id="rId341" Type="http://schemas.openxmlformats.org/officeDocument/2006/relationships/hyperlink" Target="http://pbs.twimg.com/profile_images/796414675365658624/sEvDOOdr_normal.jpg" TargetMode="External" /><Relationship Id="rId342" Type="http://schemas.openxmlformats.org/officeDocument/2006/relationships/hyperlink" Target="http://pbs.twimg.com/profile_images/796414675365658624/sEvDOOdr_normal.jpg" TargetMode="External" /><Relationship Id="rId343" Type="http://schemas.openxmlformats.org/officeDocument/2006/relationships/hyperlink" Target="http://pbs.twimg.com/profile_images/796414675365658624/sEvDOOdr_normal.jpg" TargetMode="External" /><Relationship Id="rId344" Type="http://schemas.openxmlformats.org/officeDocument/2006/relationships/hyperlink" Target="http://pbs.twimg.com/profile_images/796414675365658624/sEvDOOdr_normal.jpg" TargetMode="External" /><Relationship Id="rId345" Type="http://schemas.openxmlformats.org/officeDocument/2006/relationships/hyperlink" Target="http://pbs.twimg.com/profile_images/796414675365658624/sEvDOOdr_normal.jpg" TargetMode="External" /><Relationship Id="rId346" Type="http://schemas.openxmlformats.org/officeDocument/2006/relationships/hyperlink" Target="http://pbs.twimg.com/profile_images/1045821795150905344/K1xbriuy_normal.jpg" TargetMode="External" /><Relationship Id="rId347" Type="http://schemas.openxmlformats.org/officeDocument/2006/relationships/hyperlink" Target="http://pbs.twimg.com/profile_images/1099672139232350211/zOpCI-vi_normal.jpg" TargetMode="External" /><Relationship Id="rId348" Type="http://schemas.openxmlformats.org/officeDocument/2006/relationships/hyperlink" Target="http://pbs.twimg.com/profile_images/571253000754360320/cX5k8JHf_normal.jpeg" TargetMode="External" /><Relationship Id="rId349" Type="http://schemas.openxmlformats.org/officeDocument/2006/relationships/hyperlink" Target="http://pbs.twimg.com/profile_images/909465518125518848/hE1sfgjU_normal.jpg" TargetMode="External" /><Relationship Id="rId350" Type="http://schemas.openxmlformats.org/officeDocument/2006/relationships/hyperlink" Target="http://pbs.twimg.com/profile_images/909465518125518848/hE1sfgjU_normal.jpg" TargetMode="External" /><Relationship Id="rId351" Type="http://schemas.openxmlformats.org/officeDocument/2006/relationships/hyperlink" Target="http://pbs.twimg.com/profile_images/909465518125518848/hE1sfgjU_normal.jpg" TargetMode="External" /><Relationship Id="rId352" Type="http://schemas.openxmlformats.org/officeDocument/2006/relationships/hyperlink" Target="http://pbs.twimg.com/profile_images/909465518125518848/hE1sfgjU_normal.jpg" TargetMode="External" /><Relationship Id="rId353" Type="http://schemas.openxmlformats.org/officeDocument/2006/relationships/hyperlink" Target="http://pbs.twimg.com/profile_images/909465518125518848/hE1sfgjU_normal.jpg" TargetMode="External" /><Relationship Id="rId354" Type="http://schemas.openxmlformats.org/officeDocument/2006/relationships/hyperlink" Target="http://pbs.twimg.com/profile_images/1100792228031664128/MJV2a2Nq_normal.jpg" TargetMode="External" /><Relationship Id="rId355" Type="http://schemas.openxmlformats.org/officeDocument/2006/relationships/hyperlink" Target="http://pbs.twimg.com/profile_images/1100792228031664128/MJV2a2Nq_normal.jpg" TargetMode="External" /><Relationship Id="rId356" Type="http://schemas.openxmlformats.org/officeDocument/2006/relationships/hyperlink" Target="http://pbs.twimg.com/profile_images/571253000754360320/cX5k8JHf_normal.jpeg" TargetMode="External" /><Relationship Id="rId357" Type="http://schemas.openxmlformats.org/officeDocument/2006/relationships/hyperlink" Target="http://pbs.twimg.com/profile_images/571253000754360320/cX5k8JHf_normal.jpeg" TargetMode="External" /><Relationship Id="rId358" Type="http://schemas.openxmlformats.org/officeDocument/2006/relationships/hyperlink" Target="http://pbs.twimg.com/profile_images/1043469466242371584/j2rBwXqA_normal.jpg" TargetMode="External" /><Relationship Id="rId359" Type="http://schemas.openxmlformats.org/officeDocument/2006/relationships/hyperlink" Target="http://pbs.twimg.com/profile_images/1043469466242371584/j2rBwXqA_normal.jpg" TargetMode="External" /><Relationship Id="rId360" Type="http://schemas.openxmlformats.org/officeDocument/2006/relationships/hyperlink" Target="http://pbs.twimg.com/profile_images/1043469466242371584/j2rBwXqA_normal.jpg" TargetMode="External" /><Relationship Id="rId361" Type="http://schemas.openxmlformats.org/officeDocument/2006/relationships/hyperlink" Target="http://pbs.twimg.com/profile_images/571253000754360320/cX5k8JHf_normal.jpeg" TargetMode="External" /><Relationship Id="rId362" Type="http://schemas.openxmlformats.org/officeDocument/2006/relationships/hyperlink" Target="https://pbs.twimg.com/media/D1e4HBDX4AAxJgH.jpg" TargetMode="External" /><Relationship Id="rId363" Type="http://schemas.openxmlformats.org/officeDocument/2006/relationships/hyperlink" Target="http://pbs.twimg.com/profile_images/877449902749605889/LwnByoM7_normal.jpg" TargetMode="External" /><Relationship Id="rId364" Type="http://schemas.openxmlformats.org/officeDocument/2006/relationships/hyperlink" Target="http://pbs.twimg.com/profile_images/877449902749605889/LwnByoM7_normal.jpg" TargetMode="External" /><Relationship Id="rId365" Type="http://schemas.openxmlformats.org/officeDocument/2006/relationships/hyperlink" Target="http://pbs.twimg.com/profile_images/877449902749605889/LwnByoM7_normal.jpg" TargetMode="External" /><Relationship Id="rId366" Type="http://schemas.openxmlformats.org/officeDocument/2006/relationships/hyperlink" Target="http://pbs.twimg.com/profile_images/877449902749605889/LwnByoM7_normal.jpg" TargetMode="External" /><Relationship Id="rId367" Type="http://schemas.openxmlformats.org/officeDocument/2006/relationships/hyperlink" Target="http://pbs.twimg.com/profile_images/877449902749605889/LwnByoM7_normal.jpg" TargetMode="External" /><Relationship Id="rId368" Type="http://schemas.openxmlformats.org/officeDocument/2006/relationships/hyperlink" Target="https://pbs.twimg.com/media/D13uGTqXcAIx7Bu.jpg" TargetMode="External" /><Relationship Id="rId369" Type="http://schemas.openxmlformats.org/officeDocument/2006/relationships/hyperlink" Target="http://pbs.twimg.com/profile_images/1100792228031664128/MJV2a2Nq_normal.jpg" TargetMode="External" /><Relationship Id="rId370" Type="http://schemas.openxmlformats.org/officeDocument/2006/relationships/hyperlink" Target="http://pbs.twimg.com/profile_images/1100792228031664128/MJV2a2Nq_normal.jpg" TargetMode="External" /><Relationship Id="rId371" Type="http://schemas.openxmlformats.org/officeDocument/2006/relationships/hyperlink" Target="http://pbs.twimg.com/profile_images/571253000754360320/cX5k8JHf_normal.jpeg" TargetMode="External" /><Relationship Id="rId372" Type="http://schemas.openxmlformats.org/officeDocument/2006/relationships/hyperlink" Target="http://pbs.twimg.com/profile_images/724346728330211329/_eTPgaLz_normal.jpg" TargetMode="External" /><Relationship Id="rId373" Type="http://schemas.openxmlformats.org/officeDocument/2006/relationships/hyperlink" Target="http://pbs.twimg.com/profile_images/1045821795150905344/K1xbriuy_normal.jpg" TargetMode="External" /><Relationship Id="rId374" Type="http://schemas.openxmlformats.org/officeDocument/2006/relationships/hyperlink" Target="http://pbs.twimg.com/profile_images/1045821795150905344/K1xbriuy_normal.jpg" TargetMode="External" /><Relationship Id="rId375" Type="http://schemas.openxmlformats.org/officeDocument/2006/relationships/hyperlink" Target="http://pbs.twimg.com/profile_images/1045821795150905344/K1xbriuy_normal.jpg" TargetMode="External" /><Relationship Id="rId376" Type="http://schemas.openxmlformats.org/officeDocument/2006/relationships/hyperlink" Target="http://pbs.twimg.com/profile_images/1045821795150905344/K1xbriuy_normal.jpg" TargetMode="External" /><Relationship Id="rId377" Type="http://schemas.openxmlformats.org/officeDocument/2006/relationships/hyperlink" Target="http://pbs.twimg.com/profile_images/1045821795150905344/K1xbriuy_normal.jpg" TargetMode="External" /><Relationship Id="rId378" Type="http://schemas.openxmlformats.org/officeDocument/2006/relationships/hyperlink" Target="http://pbs.twimg.com/profile_images/1045821795150905344/K1xbriuy_normal.jpg" TargetMode="External" /><Relationship Id="rId379" Type="http://schemas.openxmlformats.org/officeDocument/2006/relationships/hyperlink" Target="http://pbs.twimg.com/profile_images/1045821795150905344/K1xbriuy_normal.jpg" TargetMode="External" /><Relationship Id="rId380" Type="http://schemas.openxmlformats.org/officeDocument/2006/relationships/hyperlink" Target="http://pbs.twimg.com/profile_images/1045821795150905344/K1xbriuy_normal.jpg" TargetMode="External" /><Relationship Id="rId381" Type="http://schemas.openxmlformats.org/officeDocument/2006/relationships/hyperlink" Target="http://pbs.twimg.com/profile_images/1045821795150905344/K1xbriuy_normal.jpg" TargetMode="External" /><Relationship Id="rId382" Type="http://schemas.openxmlformats.org/officeDocument/2006/relationships/hyperlink" Target="http://pbs.twimg.com/profile_images/1100792228031664128/MJV2a2Nq_normal.jpg" TargetMode="External" /><Relationship Id="rId383" Type="http://schemas.openxmlformats.org/officeDocument/2006/relationships/hyperlink" Target="http://pbs.twimg.com/profile_images/1100792228031664128/MJV2a2Nq_normal.jpg" TargetMode="External" /><Relationship Id="rId384" Type="http://schemas.openxmlformats.org/officeDocument/2006/relationships/hyperlink" Target="http://pbs.twimg.com/profile_images/1103678975124090885/e-8xUAkH_normal.jpg" TargetMode="External" /><Relationship Id="rId385" Type="http://schemas.openxmlformats.org/officeDocument/2006/relationships/hyperlink" Target="http://pbs.twimg.com/profile_images/571253000754360320/cX5k8JHf_normal.jpeg" TargetMode="External" /><Relationship Id="rId386" Type="http://schemas.openxmlformats.org/officeDocument/2006/relationships/hyperlink" Target="http://pbs.twimg.com/profile_images/571253000754360320/cX5k8JHf_normal.jpeg" TargetMode="External" /><Relationship Id="rId387" Type="http://schemas.openxmlformats.org/officeDocument/2006/relationships/hyperlink" Target="http://pbs.twimg.com/profile_images/571253000754360320/cX5k8JHf_normal.jpeg" TargetMode="External" /><Relationship Id="rId388" Type="http://schemas.openxmlformats.org/officeDocument/2006/relationships/hyperlink" Target="http://pbs.twimg.com/profile_images/879382886717239296/8xhLlIYe_normal.jpg" TargetMode="External" /><Relationship Id="rId389" Type="http://schemas.openxmlformats.org/officeDocument/2006/relationships/hyperlink" Target="http://pbs.twimg.com/profile_images/879382886717239296/8xhLlIYe_normal.jpg" TargetMode="External" /><Relationship Id="rId390" Type="http://schemas.openxmlformats.org/officeDocument/2006/relationships/hyperlink" Target="http://pbs.twimg.com/profile_images/879382886717239296/8xhLlIYe_normal.jpg" TargetMode="External" /><Relationship Id="rId391" Type="http://schemas.openxmlformats.org/officeDocument/2006/relationships/hyperlink" Target="http://pbs.twimg.com/profile_images/879382886717239296/8xhLlIYe_normal.jpg" TargetMode="External" /><Relationship Id="rId392" Type="http://schemas.openxmlformats.org/officeDocument/2006/relationships/hyperlink" Target="http://pbs.twimg.com/profile_images/879382886717239296/8xhLlIYe_normal.jpg" TargetMode="External" /><Relationship Id="rId393" Type="http://schemas.openxmlformats.org/officeDocument/2006/relationships/hyperlink" Target="http://pbs.twimg.com/profile_images/879382886717239296/8xhLlIYe_normal.jpg" TargetMode="External" /><Relationship Id="rId394" Type="http://schemas.openxmlformats.org/officeDocument/2006/relationships/hyperlink" Target="http://pbs.twimg.com/profile_images/879382886717239296/8xhLlIYe_normal.jpg" TargetMode="External" /><Relationship Id="rId395" Type="http://schemas.openxmlformats.org/officeDocument/2006/relationships/hyperlink" Target="http://pbs.twimg.com/profile_images/879382886717239296/8xhLlIYe_normal.jpg" TargetMode="External" /><Relationship Id="rId396" Type="http://schemas.openxmlformats.org/officeDocument/2006/relationships/hyperlink" Target="http://pbs.twimg.com/profile_images/879382886717239296/8xhLlIYe_normal.jpg" TargetMode="External" /><Relationship Id="rId397" Type="http://schemas.openxmlformats.org/officeDocument/2006/relationships/hyperlink" Target="http://pbs.twimg.com/profile_images/879382886717239296/8xhLlIYe_normal.jpg" TargetMode="External" /><Relationship Id="rId398" Type="http://schemas.openxmlformats.org/officeDocument/2006/relationships/hyperlink" Target="http://pbs.twimg.com/profile_images/1100792228031664128/MJV2a2Nq_normal.jpg" TargetMode="External" /><Relationship Id="rId399" Type="http://schemas.openxmlformats.org/officeDocument/2006/relationships/hyperlink" Target="http://pbs.twimg.com/profile_images/1100792228031664128/MJV2a2Nq_normal.jpg" TargetMode="External" /><Relationship Id="rId400" Type="http://schemas.openxmlformats.org/officeDocument/2006/relationships/hyperlink" Target="http://pbs.twimg.com/profile_images/1103031089319288832/9NScSZDJ_normal.jpg" TargetMode="External" /><Relationship Id="rId401" Type="http://schemas.openxmlformats.org/officeDocument/2006/relationships/hyperlink" Target="http://pbs.twimg.com/profile_images/571253000754360320/cX5k8JHf_normal.jpeg" TargetMode="External" /><Relationship Id="rId402" Type="http://schemas.openxmlformats.org/officeDocument/2006/relationships/hyperlink" Target="http://pbs.twimg.com/profile_images/571253000754360320/cX5k8JHf_normal.jpeg" TargetMode="External" /><Relationship Id="rId403" Type="http://schemas.openxmlformats.org/officeDocument/2006/relationships/hyperlink" Target="http://pbs.twimg.com/profile_images/571253000754360320/cX5k8JHf_normal.jpeg" TargetMode="External" /><Relationship Id="rId404" Type="http://schemas.openxmlformats.org/officeDocument/2006/relationships/hyperlink" Target="http://pbs.twimg.com/profile_images/571253000754360320/cX5k8JHf_normal.jpeg" TargetMode="External" /><Relationship Id="rId405" Type="http://schemas.openxmlformats.org/officeDocument/2006/relationships/hyperlink" Target="http://pbs.twimg.com/profile_images/571253000754360320/cX5k8JHf_normal.jpeg" TargetMode="External" /><Relationship Id="rId406" Type="http://schemas.openxmlformats.org/officeDocument/2006/relationships/hyperlink" Target="http://pbs.twimg.com/profile_images/571253000754360320/cX5k8JHf_normal.jpeg" TargetMode="External" /><Relationship Id="rId407" Type="http://schemas.openxmlformats.org/officeDocument/2006/relationships/hyperlink" Target="http://pbs.twimg.com/profile_images/1084191302294618113/Sv4OG6np_normal.jpg" TargetMode="External" /><Relationship Id="rId408" Type="http://schemas.openxmlformats.org/officeDocument/2006/relationships/hyperlink" Target="http://pbs.twimg.com/profile_images/1084191302294618113/Sv4OG6np_normal.jpg" TargetMode="External" /><Relationship Id="rId409" Type="http://schemas.openxmlformats.org/officeDocument/2006/relationships/hyperlink" Target="http://pbs.twimg.com/profile_images/1084191302294618113/Sv4OG6np_normal.jpg" TargetMode="External" /><Relationship Id="rId410" Type="http://schemas.openxmlformats.org/officeDocument/2006/relationships/hyperlink" Target="http://pbs.twimg.com/profile_images/1084191302294618113/Sv4OG6np_normal.jpg" TargetMode="External" /><Relationship Id="rId411" Type="http://schemas.openxmlformats.org/officeDocument/2006/relationships/hyperlink" Target="http://pbs.twimg.com/profile_images/1084191302294618113/Sv4OG6np_normal.jpg" TargetMode="External" /><Relationship Id="rId412" Type="http://schemas.openxmlformats.org/officeDocument/2006/relationships/hyperlink" Target="http://pbs.twimg.com/profile_images/1084191302294618113/Sv4OG6np_normal.jpg" TargetMode="External" /><Relationship Id="rId413" Type="http://schemas.openxmlformats.org/officeDocument/2006/relationships/hyperlink" Target="http://pbs.twimg.com/profile_images/1084191302294618113/Sv4OG6np_normal.jpg" TargetMode="External" /><Relationship Id="rId414" Type="http://schemas.openxmlformats.org/officeDocument/2006/relationships/hyperlink" Target="http://pbs.twimg.com/profile_images/1084191302294618113/Sv4OG6np_normal.jpg" TargetMode="External" /><Relationship Id="rId415" Type="http://schemas.openxmlformats.org/officeDocument/2006/relationships/hyperlink" Target="http://pbs.twimg.com/profile_images/1084191302294618113/Sv4OG6np_normal.jpg" TargetMode="External" /><Relationship Id="rId416" Type="http://schemas.openxmlformats.org/officeDocument/2006/relationships/hyperlink" Target="http://pbs.twimg.com/profile_images/1103782997084569600/EpHDqxNI_normal.png" TargetMode="External" /><Relationship Id="rId417" Type="http://schemas.openxmlformats.org/officeDocument/2006/relationships/hyperlink" Target="http://pbs.twimg.com/profile_images/837202528467095553/QYBErUTP_normal.jpg" TargetMode="External" /><Relationship Id="rId418" Type="http://schemas.openxmlformats.org/officeDocument/2006/relationships/hyperlink" Target="http://pbs.twimg.com/profile_images/1100792228031664128/MJV2a2Nq_normal.jpg" TargetMode="External" /><Relationship Id="rId419" Type="http://schemas.openxmlformats.org/officeDocument/2006/relationships/hyperlink" Target="http://pbs.twimg.com/profile_images/571253000754360320/cX5k8JHf_normal.jpeg" TargetMode="External" /><Relationship Id="rId420" Type="http://schemas.openxmlformats.org/officeDocument/2006/relationships/hyperlink" Target="http://pbs.twimg.com/profile_images/571253000754360320/cX5k8JHf_normal.jpeg" TargetMode="External" /><Relationship Id="rId421" Type="http://schemas.openxmlformats.org/officeDocument/2006/relationships/hyperlink" Target="http://pbs.twimg.com/profile_images/571253000754360320/cX5k8JHf_normal.jpeg" TargetMode="External" /><Relationship Id="rId422" Type="http://schemas.openxmlformats.org/officeDocument/2006/relationships/hyperlink" Target="http://pbs.twimg.com/profile_images/571253000754360320/cX5k8JHf_normal.jpeg" TargetMode="External" /><Relationship Id="rId423" Type="http://schemas.openxmlformats.org/officeDocument/2006/relationships/hyperlink" Target="http://pbs.twimg.com/profile_images/571253000754360320/cX5k8JHf_normal.jpeg" TargetMode="External" /><Relationship Id="rId424" Type="http://schemas.openxmlformats.org/officeDocument/2006/relationships/hyperlink" Target="http://pbs.twimg.com/profile_images/571253000754360320/cX5k8JHf_normal.jpeg" TargetMode="External" /><Relationship Id="rId425" Type="http://schemas.openxmlformats.org/officeDocument/2006/relationships/hyperlink" Target="http://pbs.twimg.com/profile_images/571253000754360320/cX5k8JHf_normal.jpeg" TargetMode="External" /><Relationship Id="rId426" Type="http://schemas.openxmlformats.org/officeDocument/2006/relationships/hyperlink" Target="http://pbs.twimg.com/profile_images/1103782997084569600/EpHDqxNI_normal.png" TargetMode="External" /><Relationship Id="rId427" Type="http://schemas.openxmlformats.org/officeDocument/2006/relationships/hyperlink" Target="http://pbs.twimg.com/profile_images/1103782997084569600/EpHDqxNI_normal.png" TargetMode="External" /><Relationship Id="rId428" Type="http://schemas.openxmlformats.org/officeDocument/2006/relationships/hyperlink" Target="http://pbs.twimg.com/profile_images/628861919236112384/lru5TJMj_normal.jpg" TargetMode="External" /><Relationship Id="rId429" Type="http://schemas.openxmlformats.org/officeDocument/2006/relationships/hyperlink" Target="http://pbs.twimg.com/profile_images/628861919236112384/lru5TJMj_normal.jpg" TargetMode="External" /><Relationship Id="rId430" Type="http://schemas.openxmlformats.org/officeDocument/2006/relationships/hyperlink" Target="http://pbs.twimg.com/profile_images/628861919236112384/lru5TJMj_normal.jpg" TargetMode="External" /><Relationship Id="rId431" Type="http://schemas.openxmlformats.org/officeDocument/2006/relationships/hyperlink" Target="http://pbs.twimg.com/profile_images/628861919236112384/lru5TJMj_normal.jpg" TargetMode="External" /><Relationship Id="rId432" Type="http://schemas.openxmlformats.org/officeDocument/2006/relationships/hyperlink" Target="http://pbs.twimg.com/profile_images/628861919236112384/lru5TJMj_normal.jpg" TargetMode="External" /><Relationship Id="rId433" Type="http://schemas.openxmlformats.org/officeDocument/2006/relationships/hyperlink" Target="http://pbs.twimg.com/profile_images/628861919236112384/lru5TJMj_normal.jpg" TargetMode="External" /><Relationship Id="rId434" Type="http://schemas.openxmlformats.org/officeDocument/2006/relationships/hyperlink" Target="http://pbs.twimg.com/profile_images/628861919236112384/lru5TJMj_normal.jpg" TargetMode="External" /><Relationship Id="rId435" Type="http://schemas.openxmlformats.org/officeDocument/2006/relationships/hyperlink" Target="http://pbs.twimg.com/profile_images/1100792228031664128/MJV2a2Nq_normal.jpg" TargetMode="External" /><Relationship Id="rId436" Type="http://schemas.openxmlformats.org/officeDocument/2006/relationships/hyperlink" Target="http://pbs.twimg.com/profile_images/1100792228031664128/MJV2a2Nq_normal.jpg" TargetMode="External" /><Relationship Id="rId437" Type="http://schemas.openxmlformats.org/officeDocument/2006/relationships/hyperlink" Target="http://pbs.twimg.com/profile_images/1100792228031664128/MJV2a2Nq_normal.jpg" TargetMode="External" /><Relationship Id="rId438" Type="http://schemas.openxmlformats.org/officeDocument/2006/relationships/hyperlink" Target="http://pbs.twimg.com/profile_images/571253000754360320/cX5k8JHf_normal.jpeg" TargetMode="External" /><Relationship Id="rId439" Type="http://schemas.openxmlformats.org/officeDocument/2006/relationships/hyperlink" Target="http://pbs.twimg.com/profile_images/571253000754360320/cX5k8JHf_normal.jpeg" TargetMode="External" /><Relationship Id="rId440" Type="http://schemas.openxmlformats.org/officeDocument/2006/relationships/hyperlink" Target="http://pbs.twimg.com/profile_images/571253000754360320/cX5k8JHf_normal.jpeg" TargetMode="External" /><Relationship Id="rId441" Type="http://schemas.openxmlformats.org/officeDocument/2006/relationships/hyperlink" Target="http://pbs.twimg.com/profile_images/571253000754360320/cX5k8JHf_normal.jpeg" TargetMode="External" /><Relationship Id="rId442" Type="http://schemas.openxmlformats.org/officeDocument/2006/relationships/hyperlink" Target="http://pbs.twimg.com/profile_images/724346728330211329/_eTPgaLz_normal.jpg" TargetMode="External" /><Relationship Id="rId443" Type="http://schemas.openxmlformats.org/officeDocument/2006/relationships/hyperlink" Target="http://pbs.twimg.com/profile_images/724346728330211329/_eTPgaLz_normal.jpg" TargetMode="External" /><Relationship Id="rId444" Type="http://schemas.openxmlformats.org/officeDocument/2006/relationships/hyperlink" Target="http://pbs.twimg.com/profile_images/724346728330211329/_eTPgaLz_normal.jpg" TargetMode="External" /><Relationship Id="rId445" Type="http://schemas.openxmlformats.org/officeDocument/2006/relationships/hyperlink" Target="http://pbs.twimg.com/profile_images/724346728330211329/_eTPgaLz_normal.jpg" TargetMode="External" /><Relationship Id="rId446" Type="http://schemas.openxmlformats.org/officeDocument/2006/relationships/hyperlink" Target="http://pbs.twimg.com/profile_images/724346728330211329/_eTPgaLz_normal.jpg" TargetMode="External" /><Relationship Id="rId447" Type="http://schemas.openxmlformats.org/officeDocument/2006/relationships/hyperlink" Target="http://pbs.twimg.com/profile_images/724346728330211329/_eTPgaLz_normal.jpg" TargetMode="External" /><Relationship Id="rId448" Type="http://schemas.openxmlformats.org/officeDocument/2006/relationships/hyperlink" Target="http://pbs.twimg.com/profile_images/724346728330211329/_eTPgaLz_normal.jpg" TargetMode="External" /><Relationship Id="rId449" Type="http://schemas.openxmlformats.org/officeDocument/2006/relationships/hyperlink" Target="http://pbs.twimg.com/profile_images/724346728330211329/_eTPgaLz_normal.jpg" TargetMode="External" /><Relationship Id="rId450" Type="http://schemas.openxmlformats.org/officeDocument/2006/relationships/hyperlink" Target="http://pbs.twimg.com/profile_images/724346728330211329/_eTPgaLz_normal.jpg" TargetMode="External" /><Relationship Id="rId451" Type="http://schemas.openxmlformats.org/officeDocument/2006/relationships/hyperlink" Target="http://pbs.twimg.com/profile_images/724346728330211329/_eTPgaLz_normal.jpg" TargetMode="External" /><Relationship Id="rId452" Type="http://schemas.openxmlformats.org/officeDocument/2006/relationships/hyperlink" Target="http://pbs.twimg.com/profile_images/724346728330211329/_eTPgaLz_normal.jpg" TargetMode="External" /><Relationship Id="rId453" Type="http://schemas.openxmlformats.org/officeDocument/2006/relationships/hyperlink" Target="http://pbs.twimg.com/profile_images/724346728330211329/_eTPgaLz_normal.jpg" TargetMode="External" /><Relationship Id="rId454" Type="http://schemas.openxmlformats.org/officeDocument/2006/relationships/hyperlink" Target="http://pbs.twimg.com/profile_images/1100792228031664128/MJV2a2Nq_normal.jpg" TargetMode="External" /><Relationship Id="rId455" Type="http://schemas.openxmlformats.org/officeDocument/2006/relationships/hyperlink" Target="http://pbs.twimg.com/profile_images/1100792228031664128/MJV2a2Nq_normal.jpg" TargetMode="External" /><Relationship Id="rId456" Type="http://schemas.openxmlformats.org/officeDocument/2006/relationships/hyperlink" Target="http://pbs.twimg.com/profile_images/1100792228031664128/MJV2a2Nq_normal.jpg" TargetMode="External" /><Relationship Id="rId457" Type="http://schemas.openxmlformats.org/officeDocument/2006/relationships/hyperlink" Target="http://pbs.twimg.com/profile_images/672165125336338432/Epv7aDTp_normal.jpg" TargetMode="External" /><Relationship Id="rId458" Type="http://schemas.openxmlformats.org/officeDocument/2006/relationships/hyperlink" Target="http://pbs.twimg.com/profile_images/672165125336338432/Epv7aDTp_normal.jpg" TargetMode="External" /><Relationship Id="rId459" Type="http://schemas.openxmlformats.org/officeDocument/2006/relationships/hyperlink" Target="http://pbs.twimg.com/profile_images/1103031089319288832/9NScSZDJ_normal.jpg" TargetMode="External" /><Relationship Id="rId460" Type="http://schemas.openxmlformats.org/officeDocument/2006/relationships/hyperlink" Target="http://pbs.twimg.com/profile_images/1103031089319288832/9NScSZDJ_normal.jpg" TargetMode="External" /><Relationship Id="rId461" Type="http://schemas.openxmlformats.org/officeDocument/2006/relationships/hyperlink" Target="http://pbs.twimg.com/profile_images/571253000754360320/cX5k8JHf_normal.jpeg" TargetMode="External" /><Relationship Id="rId462" Type="http://schemas.openxmlformats.org/officeDocument/2006/relationships/hyperlink" Target="http://pbs.twimg.com/profile_images/571253000754360320/cX5k8JHf_normal.jpeg" TargetMode="External" /><Relationship Id="rId463" Type="http://schemas.openxmlformats.org/officeDocument/2006/relationships/hyperlink" Target="http://pbs.twimg.com/profile_images/571253000754360320/cX5k8JHf_normal.jpeg" TargetMode="External" /><Relationship Id="rId464" Type="http://schemas.openxmlformats.org/officeDocument/2006/relationships/hyperlink" Target="http://pbs.twimg.com/profile_images/571253000754360320/cX5k8JHf_normal.jpeg" TargetMode="External" /><Relationship Id="rId465" Type="http://schemas.openxmlformats.org/officeDocument/2006/relationships/hyperlink" Target="http://pbs.twimg.com/profile_images/571253000754360320/cX5k8JHf_normal.jpeg" TargetMode="External" /><Relationship Id="rId466" Type="http://schemas.openxmlformats.org/officeDocument/2006/relationships/hyperlink" Target="http://pbs.twimg.com/profile_images/571253000754360320/cX5k8JHf_normal.jpeg" TargetMode="External" /><Relationship Id="rId467" Type="http://schemas.openxmlformats.org/officeDocument/2006/relationships/hyperlink" Target="http://pbs.twimg.com/profile_images/571253000754360320/cX5k8JHf_normal.jpeg" TargetMode="External" /><Relationship Id="rId468" Type="http://schemas.openxmlformats.org/officeDocument/2006/relationships/hyperlink" Target="http://pbs.twimg.com/profile_images/1103782997084569600/EpHDqxNI_normal.png" TargetMode="External" /><Relationship Id="rId469" Type="http://schemas.openxmlformats.org/officeDocument/2006/relationships/hyperlink" Target="http://pbs.twimg.com/profile_images/837202528467095553/QYBErUTP_normal.jpg" TargetMode="External" /><Relationship Id="rId470" Type="http://schemas.openxmlformats.org/officeDocument/2006/relationships/hyperlink" Target="http://pbs.twimg.com/profile_images/837202528467095553/QYBErUTP_normal.jpg" TargetMode="External" /><Relationship Id="rId471" Type="http://schemas.openxmlformats.org/officeDocument/2006/relationships/hyperlink" Target="http://pbs.twimg.com/profile_images/837202528467095553/QYBErUTP_normal.jpg" TargetMode="External" /><Relationship Id="rId472" Type="http://schemas.openxmlformats.org/officeDocument/2006/relationships/hyperlink" Target="http://pbs.twimg.com/profile_images/837202528467095553/QYBErUTP_normal.jpg" TargetMode="External" /><Relationship Id="rId473" Type="http://schemas.openxmlformats.org/officeDocument/2006/relationships/hyperlink" Target="http://pbs.twimg.com/profile_images/837202528467095553/QYBErUTP_normal.jpg" TargetMode="External" /><Relationship Id="rId474" Type="http://schemas.openxmlformats.org/officeDocument/2006/relationships/hyperlink" Target="http://pbs.twimg.com/profile_images/837202528467095553/QYBErUTP_normal.jpg" TargetMode="External" /><Relationship Id="rId475" Type="http://schemas.openxmlformats.org/officeDocument/2006/relationships/hyperlink" Target="http://pbs.twimg.com/profile_images/837202528467095553/QYBErUTP_normal.jpg" TargetMode="External" /><Relationship Id="rId476" Type="http://schemas.openxmlformats.org/officeDocument/2006/relationships/hyperlink" Target="http://pbs.twimg.com/profile_images/837202528467095553/QYBErUTP_normal.jpg" TargetMode="External" /><Relationship Id="rId477" Type="http://schemas.openxmlformats.org/officeDocument/2006/relationships/hyperlink" Target="http://pbs.twimg.com/profile_images/837202528467095553/QYBErUTP_normal.jpg" TargetMode="External" /><Relationship Id="rId478" Type="http://schemas.openxmlformats.org/officeDocument/2006/relationships/hyperlink" Target="http://pbs.twimg.com/profile_images/837202528467095553/QYBErUTP_normal.jpg" TargetMode="External" /><Relationship Id="rId479" Type="http://schemas.openxmlformats.org/officeDocument/2006/relationships/hyperlink" Target="http://pbs.twimg.com/profile_images/837202528467095553/QYBErUTP_normal.jpg" TargetMode="External" /><Relationship Id="rId480" Type="http://schemas.openxmlformats.org/officeDocument/2006/relationships/hyperlink" Target="http://pbs.twimg.com/profile_images/837202528467095553/QYBErUTP_normal.jpg" TargetMode="External" /><Relationship Id="rId481" Type="http://schemas.openxmlformats.org/officeDocument/2006/relationships/hyperlink" Target="http://pbs.twimg.com/profile_images/837202528467095553/QYBErUTP_normal.jpg" TargetMode="External" /><Relationship Id="rId482" Type="http://schemas.openxmlformats.org/officeDocument/2006/relationships/hyperlink" Target="http://pbs.twimg.com/profile_images/837202528467095553/QYBErUTP_normal.jpg" TargetMode="External" /><Relationship Id="rId483" Type="http://schemas.openxmlformats.org/officeDocument/2006/relationships/hyperlink" Target="http://pbs.twimg.com/profile_images/837202528467095553/QYBErUTP_normal.jpg" TargetMode="External" /><Relationship Id="rId484" Type="http://schemas.openxmlformats.org/officeDocument/2006/relationships/hyperlink" Target="http://pbs.twimg.com/profile_images/837202528467095553/QYBErUTP_normal.jpg" TargetMode="External" /><Relationship Id="rId485" Type="http://schemas.openxmlformats.org/officeDocument/2006/relationships/hyperlink" Target="http://pbs.twimg.com/profile_images/837202528467095553/QYBErUTP_normal.jpg" TargetMode="External" /><Relationship Id="rId486" Type="http://schemas.openxmlformats.org/officeDocument/2006/relationships/hyperlink" Target="http://pbs.twimg.com/profile_images/837202528467095553/QYBErUTP_normal.jpg" TargetMode="External" /><Relationship Id="rId487" Type="http://schemas.openxmlformats.org/officeDocument/2006/relationships/hyperlink" Target="http://pbs.twimg.com/profile_images/837202528467095553/QYBErUTP_normal.jpg" TargetMode="External" /><Relationship Id="rId488" Type="http://schemas.openxmlformats.org/officeDocument/2006/relationships/hyperlink" Target="http://pbs.twimg.com/profile_images/837202528467095553/QYBErUTP_normal.jpg" TargetMode="External" /><Relationship Id="rId489" Type="http://schemas.openxmlformats.org/officeDocument/2006/relationships/hyperlink" Target="http://pbs.twimg.com/profile_images/837202528467095553/QYBErUTP_normal.jpg" TargetMode="External" /><Relationship Id="rId490" Type="http://schemas.openxmlformats.org/officeDocument/2006/relationships/hyperlink" Target="http://pbs.twimg.com/profile_images/837202528467095553/QYBErUTP_normal.jpg" TargetMode="External" /><Relationship Id="rId491" Type="http://schemas.openxmlformats.org/officeDocument/2006/relationships/hyperlink" Target="http://pbs.twimg.com/profile_images/508345714943197185/0NR-FMI0_normal.jpeg" TargetMode="External" /><Relationship Id="rId492" Type="http://schemas.openxmlformats.org/officeDocument/2006/relationships/hyperlink" Target="http://pbs.twimg.com/profile_images/1100792228031664128/MJV2a2Nq_normal.jpg" TargetMode="External" /><Relationship Id="rId493" Type="http://schemas.openxmlformats.org/officeDocument/2006/relationships/hyperlink" Target="http://pbs.twimg.com/profile_images/1100792228031664128/MJV2a2Nq_normal.jpg" TargetMode="External" /><Relationship Id="rId494" Type="http://schemas.openxmlformats.org/officeDocument/2006/relationships/hyperlink" Target="http://pbs.twimg.com/profile_images/1100792228031664128/MJV2a2Nq_normal.jpg" TargetMode="External" /><Relationship Id="rId495" Type="http://schemas.openxmlformats.org/officeDocument/2006/relationships/hyperlink" Target="http://pbs.twimg.com/profile_images/1100792228031664128/MJV2a2Nq_normal.jpg" TargetMode="External" /><Relationship Id="rId496" Type="http://schemas.openxmlformats.org/officeDocument/2006/relationships/hyperlink" Target="http://pbs.twimg.com/profile_images/672165125336338432/Epv7aDTp_normal.jpg" TargetMode="External" /><Relationship Id="rId497" Type="http://schemas.openxmlformats.org/officeDocument/2006/relationships/hyperlink" Target="http://pbs.twimg.com/profile_images/549686349239156736/mQBIP9Fv_normal.jpeg" TargetMode="External" /><Relationship Id="rId498" Type="http://schemas.openxmlformats.org/officeDocument/2006/relationships/hyperlink" Target="http://pbs.twimg.com/profile_images/549686349239156736/mQBIP9Fv_normal.jpeg" TargetMode="External" /><Relationship Id="rId499" Type="http://schemas.openxmlformats.org/officeDocument/2006/relationships/hyperlink" Target="http://pbs.twimg.com/profile_images/571253000754360320/cX5k8JHf_normal.jpeg" TargetMode="External" /><Relationship Id="rId500" Type="http://schemas.openxmlformats.org/officeDocument/2006/relationships/hyperlink" Target="http://pbs.twimg.com/profile_images/571253000754360320/cX5k8JHf_normal.jpeg" TargetMode="External" /><Relationship Id="rId501" Type="http://schemas.openxmlformats.org/officeDocument/2006/relationships/hyperlink" Target="http://pbs.twimg.com/profile_images/571253000754360320/cX5k8JHf_normal.jpeg" TargetMode="External" /><Relationship Id="rId502" Type="http://schemas.openxmlformats.org/officeDocument/2006/relationships/hyperlink" Target="http://pbs.twimg.com/profile_images/571253000754360320/cX5k8JHf_normal.jpeg" TargetMode="External" /><Relationship Id="rId503" Type="http://schemas.openxmlformats.org/officeDocument/2006/relationships/hyperlink" Target="http://pbs.twimg.com/profile_images/571253000754360320/cX5k8JHf_normal.jpeg" TargetMode="External" /><Relationship Id="rId504" Type="http://schemas.openxmlformats.org/officeDocument/2006/relationships/hyperlink" Target="http://pbs.twimg.com/profile_images/571253000754360320/cX5k8JHf_normal.jpeg" TargetMode="External" /><Relationship Id="rId505" Type="http://schemas.openxmlformats.org/officeDocument/2006/relationships/hyperlink" Target="http://pbs.twimg.com/profile_images/571253000754360320/cX5k8JHf_normal.jpeg" TargetMode="External" /><Relationship Id="rId506" Type="http://schemas.openxmlformats.org/officeDocument/2006/relationships/hyperlink" Target="http://pbs.twimg.com/profile_images/571253000754360320/cX5k8JHf_normal.jpeg" TargetMode="External" /><Relationship Id="rId507" Type="http://schemas.openxmlformats.org/officeDocument/2006/relationships/hyperlink" Target="http://pbs.twimg.com/profile_images/571253000754360320/cX5k8JHf_normal.jpeg" TargetMode="External" /><Relationship Id="rId508" Type="http://schemas.openxmlformats.org/officeDocument/2006/relationships/hyperlink" Target="http://pbs.twimg.com/profile_images/571253000754360320/cX5k8JHf_normal.jpeg" TargetMode="External" /><Relationship Id="rId509" Type="http://schemas.openxmlformats.org/officeDocument/2006/relationships/hyperlink" Target="http://pbs.twimg.com/profile_images/571253000754360320/cX5k8JHf_normal.jpeg" TargetMode="External" /><Relationship Id="rId510" Type="http://schemas.openxmlformats.org/officeDocument/2006/relationships/hyperlink" Target="http://pbs.twimg.com/profile_images/1103782997084569600/EpHDqxNI_normal.png" TargetMode="External" /><Relationship Id="rId511" Type="http://schemas.openxmlformats.org/officeDocument/2006/relationships/hyperlink" Target="http://pbs.twimg.com/profile_images/1103782997084569600/EpHDqxNI_normal.png" TargetMode="External" /><Relationship Id="rId512" Type="http://schemas.openxmlformats.org/officeDocument/2006/relationships/hyperlink" Target="http://pbs.twimg.com/profile_images/1103782997084569600/EpHDqxNI_normal.png" TargetMode="External" /><Relationship Id="rId513" Type="http://schemas.openxmlformats.org/officeDocument/2006/relationships/hyperlink" Target="http://pbs.twimg.com/profile_images/1103782997084569600/EpHDqxNI_normal.png" TargetMode="External" /><Relationship Id="rId514" Type="http://schemas.openxmlformats.org/officeDocument/2006/relationships/hyperlink" Target="http://pbs.twimg.com/profile_images/1103782997084569600/EpHDqxNI_normal.png" TargetMode="External" /><Relationship Id="rId515" Type="http://schemas.openxmlformats.org/officeDocument/2006/relationships/hyperlink" Target="http://pbs.twimg.com/profile_images/1103782997084569600/EpHDqxNI_normal.png" TargetMode="External" /><Relationship Id="rId516" Type="http://schemas.openxmlformats.org/officeDocument/2006/relationships/hyperlink" Target="http://pbs.twimg.com/profile_images/1103782997084569600/EpHDqxNI_normal.png" TargetMode="External" /><Relationship Id="rId517" Type="http://schemas.openxmlformats.org/officeDocument/2006/relationships/hyperlink" Target="http://pbs.twimg.com/profile_images/1103782997084569600/EpHDqxNI_normal.png" TargetMode="External" /><Relationship Id="rId518" Type="http://schemas.openxmlformats.org/officeDocument/2006/relationships/hyperlink" Target="http://pbs.twimg.com/profile_images/1103782997084569600/EpHDqxNI_normal.png" TargetMode="External" /><Relationship Id="rId519" Type="http://schemas.openxmlformats.org/officeDocument/2006/relationships/hyperlink" Target="http://pbs.twimg.com/profile_images/1103782997084569600/EpHDqxNI_normal.png" TargetMode="External" /><Relationship Id="rId520" Type="http://schemas.openxmlformats.org/officeDocument/2006/relationships/hyperlink" Target="http://pbs.twimg.com/profile_images/1103782997084569600/EpHDqxNI_normal.png" TargetMode="External" /><Relationship Id="rId521" Type="http://schemas.openxmlformats.org/officeDocument/2006/relationships/hyperlink" Target="http://pbs.twimg.com/profile_images/1103782997084569600/EpHDqxNI_normal.png" TargetMode="External" /><Relationship Id="rId522" Type="http://schemas.openxmlformats.org/officeDocument/2006/relationships/hyperlink" Target="http://pbs.twimg.com/profile_images/1103782997084569600/EpHDqxNI_normal.png" TargetMode="External" /><Relationship Id="rId523" Type="http://schemas.openxmlformats.org/officeDocument/2006/relationships/hyperlink" Target="http://pbs.twimg.com/profile_images/508345714943197185/0NR-FMI0_normal.jpeg" TargetMode="External" /><Relationship Id="rId524" Type="http://schemas.openxmlformats.org/officeDocument/2006/relationships/hyperlink" Target="http://pbs.twimg.com/profile_images/1100792228031664128/MJV2a2Nq_normal.jpg" TargetMode="External" /><Relationship Id="rId525" Type="http://schemas.openxmlformats.org/officeDocument/2006/relationships/hyperlink" Target="http://pbs.twimg.com/profile_images/1100792228031664128/MJV2a2Nq_normal.jpg" TargetMode="External" /><Relationship Id="rId526" Type="http://schemas.openxmlformats.org/officeDocument/2006/relationships/hyperlink" Target="http://pbs.twimg.com/profile_images/1100792228031664128/MJV2a2Nq_normal.jpg" TargetMode="External" /><Relationship Id="rId527" Type="http://schemas.openxmlformats.org/officeDocument/2006/relationships/hyperlink" Target="http://pbs.twimg.com/profile_images/571253000754360320/cX5k8JHf_normal.jpeg" TargetMode="External" /><Relationship Id="rId528" Type="http://schemas.openxmlformats.org/officeDocument/2006/relationships/hyperlink" Target="http://pbs.twimg.com/profile_images/571253000754360320/cX5k8JHf_normal.jpeg" TargetMode="External" /><Relationship Id="rId529" Type="http://schemas.openxmlformats.org/officeDocument/2006/relationships/hyperlink" Target="http://pbs.twimg.com/profile_images/571253000754360320/cX5k8JHf_normal.jpeg" TargetMode="External" /><Relationship Id="rId530" Type="http://schemas.openxmlformats.org/officeDocument/2006/relationships/hyperlink" Target="http://pbs.twimg.com/profile_images/571253000754360320/cX5k8JHf_normal.jpeg" TargetMode="External" /><Relationship Id="rId531" Type="http://schemas.openxmlformats.org/officeDocument/2006/relationships/hyperlink" Target="http://pbs.twimg.com/profile_images/571253000754360320/cX5k8JHf_normal.jpeg" TargetMode="External" /><Relationship Id="rId532" Type="http://schemas.openxmlformats.org/officeDocument/2006/relationships/hyperlink" Target="http://pbs.twimg.com/profile_images/571253000754360320/cX5k8JHf_normal.jpeg" TargetMode="External" /><Relationship Id="rId533" Type="http://schemas.openxmlformats.org/officeDocument/2006/relationships/hyperlink" Target="http://pbs.twimg.com/profile_images/571253000754360320/cX5k8JHf_normal.jpeg" TargetMode="External" /><Relationship Id="rId534" Type="http://schemas.openxmlformats.org/officeDocument/2006/relationships/hyperlink" Target="http://pbs.twimg.com/profile_images/571253000754360320/cX5k8JHf_normal.jpeg" TargetMode="External" /><Relationship Id="rId535" Type="http://schemas.openxmlformats.org/officeDocument/2006/relationships/hyperlink" Target="http://pbs.twimg.com/profile_images/571253000754360320/cX5k8JHf_normal.jpeg" TargetMode="External" /><Relationship Id="rId536" Type="http://schemas.openxmlformats.org/officeDocument/2006/relationships/hyperlink" Target="http://pbs.twimg.com/profile_images/508345714943197185/0NR-FMI0_normal.jpeg" TargetMode="External" /><Relationship Id="rId537" Type="http://schemas.openxmlformats.org/officeDocument/2006/relationships/hyperlink" Target="http://pbs.twimg.com/profile_images/508345714943197185/0NR-FMI0_normal.jpeg" TargetMode="External" /><Relationship Id="rId538" Type="http://schemas.openxmlformats.org/officeDocument/2006/relationships/hyperlink" Target="http://pbs.twimg.com/profile_images/508345714943197185/0NR-FMI0_normal.jpeg" TargetMode="External" /><Relationship Id="rId539" Type="http://schemas.openxmlformats.org/officeDocument/2006/relationships/hyperlink" Target="http://pbs.twimg.com/profile_images/571253000754360320/cX5k8JHf_normal.jpeg" TargetMode="External" /><Relationship Id="rId540" Type="http://schemas.openxmlformats.org/officeDocument/2006/relationships/hyperlink" Target="http://pbs.twimg.com/profile_images/1088123746731343872/3qIUmHXb_normal.jpg" TargetMode="External" /><Relationship Id="rId541" Type="http://schemas.openxmlformats.org/officeDocument/2006/relationships/hyperlink" Target="http://pbs.twimg.com/profile_images/1088123746731343872/3qIUmHXb_normal.jpg" TargetMode="External" /><Relationship Id="rId542" Type="http://schemas.openxmlformats.org/officeDocument/2006/relationships/hyperlink" Target="http://pbs.twimg.com/profile_images/571253000754360320/cX5k8JHf_normal.jpeg" TargetMode="External" /><Relationship Id="rId543" Type="http://schemas.openxmlformats.org/officeDocument/2006/relationships/hyperlink" Target="http://pbs.twimg.com/profile_images/853539877639655429/bOQdXWx-_normal.jpg" TargetMode="External" /><Relationship Id="rId544" Type="http://schemas.openxmlformats.org/officeDocument/2006/relationships/hyperlink" Target="http://pbs.twimg.com/profile_images/853539877639655429/bOQdXWx-_normal.jpg" TargetMode="External" /><Relationship Id="rId545" Type="http://schemas.openxmlformats.org/officeDocument/2006/relationships/hyperlink" Target="http://pbs.twimg.com/profile_images/571253000754360320/cX5k8JHf_normal.jpeg" TargetMode="External" /><Relationship Id="rId546" Type="http://schemas.openxmlformats.org/officeDocument/2006/relationships/hyperlink" Target="http://pbs.twimg.com/profile_images/1062084439042412545/F9vCukRj_normal.jpg" TargetMode="External" /><Relationship Id="rId547" Type="http://schemas.openxmlformats.org/officeDocument/2006/relationships/hyperlink" Target="http://pbs.twimg.com/profile_images/1062084439042412545/F9vCukRj_normal.jpg" TargetMode="External" /><Relationship Id="rId548" Type="http://schemas.openxmlformats.org/officeDocument/2006/relationships/hyperlink" Target="http://pbs.twimg.com/profile_images/1062084439042412545/F9vCukRj_normal.jpg" TargetMode="External" /><Relationship Id="rId549" Type="http://schemas.openxmlformats.org/officeDocument/2006/relationships/hyperlink" Target="http://pbs.twimg.com/profile_images/1062084439042412545/F9vCukRj_normal.jpg" TargetMode="External" /><Relationship Id="rId550" Type="http://schemas.openxmlformats.org/officeDocument/2006/relationships/hyperlink" Target="http://pbs.twimg.com/profile_images/1062084439042412545/F9vCukRj_normal.jpg" TargetMode="External" /><Relationship Id="rId551" Type="http://schemas.openxmlformats.org/officeDocument/2006/relationships/hyperlink" Target="http://pbs.twimg.com/profile_images/1062084439042412545/F9vCukRj_normal.jpg" TargetMode="External" /><Relationship Id="rId552" Type="http://schemas.openxmlformats.org/officeDocument/2006/relationships/hyperlink" Target="http://pbs.twimg.com/profile_images/1062084439042412545/F9vCukRj_normal.jpg" TargetMode="External" /><Relationship Id="rId553" Type="http://schemas.openxmlformats.org/officeDocument/2006/relationships/hyperlink" Target="http://pbs.twimg.com/profile_images/1062084439042412545/F9vCukRj_normal.jpg" TargetMode="External" /><Relationship Id="rId554" Type="http://schemas.openxmlformats.org/officeDocument/2006/relationships/hyperlink" Target="http://pbs.twimg.com/profile_images/1062084439042412545/F9vCukRj_normal.jpg" TargetMode="External" /><Relationship Id="rId555" Type="http://schemas.openxmlformats.org/officeDocument/2006/relationships/hyperlink" Target="http://pbs.twimg.com/profile_images/1062084439042412545/F9vCukRj_normal.jpg" TargetMode="External" /><Relationship Id="rId556" Type="http://schemas.openxmlformats.org/officeDocument/2006/relationships/hyperlink" Target="http://pbs.twimg.com/profile_images/1100792228031664128/MJV2a2Nq_normal.jpg" TargetMode="External" /><Relationship Id="rId557" Type="http://schemas.openxmlformats.org/officeDocument/2006/relationships/hyperlink" Target="http://pbs.twimg.com/profile_images/1100792228031664128/MJV2a2Nq_normal.jpg" TargetMode="External" /><Relationship Id="rId558" Type="http://schemas.openxmlformats.org/officeDocument/2006/relationships/hyperlink" Target="http://pbs.twimg.com/profile_images/1103031089319288832/9NScSZDJ_normal.jpg" TargetMode="External" /><Relationship Id="rId559" Type="http://schemas.openxmlformats.org/officeDocument/2006/relationships/hyperlink" Target="http://pbs.twimg.com/profile_images/571253000754360320/cX5k8JHf_normal.jpeg" TargetMode="External" /><Relationship Id="rId560" Type="http://schemas.openxmlformats.org/officeDocument/2006/relationships/hyperlink" Target="http://pbs.twimg.com/profile_images/571253000754360320/cX5k8JHf_normal.jpeg" TargetMode="External" /><Relationship Id="rId561" Type="http://schemas.openxmlformats.org/officeDocument/2006/relationships/hyperlink" Target="http://pbs.twimg.com/profile_images/571253000754360320/cX5k8JHf_normal.jpeg" TargetMode="External" /><Relationship Id="rId562" Type="http://schemas.openxmlformats.org/officeDocument/2006/relationships/hyperlink" Target="http://pbs.twimg.com/profile_images/571253000754360320/cX5k8JHf_normal.jpeg" TargetMode="External" /><Relationship Id="rId563" Type="http://schemas.openxmlformats.org/officeDocument/2006/relationships/hyperlink" Target="http://pbs.twimg.com/profile_images/571253000754360320/cX5k8JHf_normal.jpeg" TargetMode="External" /><Relationship Id="rId564" Type="http://schemas.openxmlformats.org/officeDocument/2006/relationships/hyperlink" Target="http://pbs.twimg.com/profile_images/571253000754360320/cX5k8JHf_normal.jpeg" TargetMode="External" /><Relationship Id="rId565" Type="http://schemas.openxmlformats.org/officeDocument/2006/relationships/hyperlink" Target="http://pbs.twimg.com/profile_images/1850605956/SD_SMALL_WEB_LOGO_normal.png" TargetMode="External" /><Relationship Id="rId566" Type="http://schemas.openxmlformats.org/officeDocument/2006/relationships/hyperlink" Target="http://pbs.twimg.com/profile_images/1850605956/SD_SMALL_WEB_LOGO_normal.png" TargetMode="External" /><Relationship Id="rId567" Type="http://schemas.openxmlformats.org/officeDocument/2006/relationships/hyperlink" Target="http://pbs.twimg.com/profile_images/1850605956/SD_SMALL_WEB_LOGO_normal.png" TargetMode="External" /><Relationship Id="rId568" Type="http://schemas.openxmlformats.org/officeDocument/2006/relationships/hyperlink" Target="http://pbs.twimg.com/profile_images/1850605956/SD_SMALL_WEB_LOGO_normal.png" TargetMode="External" /><Relationship Id="rId569" Type="http://schemas.openxmlformats.org/officeDocument/2006/relationships/hyperlink" Target="http://pbs.twimg.com/profile_images/571253000754360320/cX5k8JHf_normal.jpeg" TargetMode="External" /><Relationship Id="rId570" Type="http://schemas.openxmlformats.org/officeDocument/2006/relationships/hyperlink" Target="http://pbs.twimg.com/profile_images/571253000754360320/cX5k8JHf_normal.jpeg" TargetMode="External" /><Relationship Id="rId571" Type="http://schemas.openxmlformats.org/officeDocument/2006/relationships/hyperlink" Target="http://pbs.twimg.com/profile_images/962087516395458560/udOeypnq_normal.jpg" TargetMode="External" /><Relationship Id="rId572" Type="http://schemas.openxmlformats.org/officeDocument/2006/relationships/hyperlink" Target="http://pbs.twimg.com/profile_images/962087516395458560/udOeypnq_normal.jpg" TargetMode="External" /><Relationship Id="rId573" Type="http://schemas.openxmlformats.org/officeDocument/2006/relationships/hyperlink" Target="http://pbs.twimg.com/profile_images/962087516395458560/udOeypnq_normal.jpg" TargetMode="External" /><Relationship Id="rId574" Type="http://schemas.openxmlformats.org/officeDocument/2006/relationships/hyperlink" Target="http://pbs.twimg.com/profile_images/962087516395458560/udOeypnq_normal.jpg" TargetMode="External" /><Relationship Id="rId575" Type="http://schemas.openxmlformats.org/officeDocument/2006/relationships/hyperlink" Target="http://pbs.twimg.com/profile_images/962087516395458560/udOeypnq_normal.jpg" TargetMode="External" /><Relationship Id="rId576" Type="http://schemas.openxmlformats.org/officeDocument/2006/relationships/hyperlink" Target="http://pbs.twimg.com/profile_images/962087516395458560/udOeypnq_normal.jpg" TargetMode="External" /><Relationship Id="rId577" Type="http://schemas.openxmlformats.org/officeDocument/2006/relationships/hyperlink" Target="http://pbs.twimg.com/profile_images/962087516395458560/udOeypnq_normal.jpg" TargetMode="External" /><Relationship Id="rId578" Type="http://schemas.openxmlformats.org/officeDocument/2006/relationships/hyperlink" Target="https://pbs.twimg.com/media/D14Zy4sWwAEiIYN.jpg" TargetMode="External" /><Relationship Id="rId579" Type="http://schemas.openxmlformats.org/officeDocument/2006/relationships/hyperlink" Target="http://pbs.twimg.com/profile_images/1100792228031664128/MJV2a2Nq_normal.jpg" TargetMode="External" /><Relationship Id="rId580" Type="http://schemas.openxmlformats.org/officeDocument/2006/relationships/hyperlink" Target="http://pbs.twimg.com/profile_images/1100792228031664128/MJV2a2Nq_normal.jpg" TargetMode="External" /><Relationship Id="rId581" Type="http://schemas.openxmlformats.org/officeDocument/2006/relationships/hyperlink" Target="http://pbs.twimg.com/profile_images/571253000754360320/cX5k8JHf_normal.jpeg" TargetMode="External" /><Relationship Id="rId582" Type="http://schemas.openxmlformats.org/officeDocument/2006/relationships/hyperlink" Target="http://pbs.twimg.com/profile_images/571253000754360320/cX5k8JHf_normal.jpeg" TargetMode="External" /><Relationship Id="rId583" Type="http://schemas.openxmlformats.org/officeDocument/2006/relationships/hyperlink" Target="http://pbs.twimg.com/profile_images/571253000754360320/cX5k8JHf_normal.jpeg" TargetMode="External" /><Relationship Id="rId584" Type="http://schemas.openxmlformats.org/officeDocument/2006/relationships/hyperlink" Target="http://pbs.twimg.com/profile_images/571253000754360320/cX5k8JHf_normal.jpeg" TargetMode="External" /><Relationship Id="rId585" Type="http://schemas.openxmlformats.org/officeDocument/2006/relationships/hyperlink" Target="http://pbs.twimg.com/profile_images/571253000754360320/cX5k8JHf_normal.jpeg" TargetMode="External" /><Relationship Id="rId586" Type="http://schemas.openxmlformats.org/officeDocument/2006/relationships/hyperlink" Target="http://abs.twimg.com/sticky/default_profile_images/default_profile_normal.png" TargetMode="External" /><Relationship Id="rId587" Type="http://schemas.openxmlformats.org/officeDocument/2006/relationships/hyperlink" Target="http://abs.twimg.com/sticky/default_profile_images/default_profile_normal.png" TargetMode="External" /><Relationship Id="rId588" Type="http://schemas.openxmlformats.org/officeDocument/2006/relationships/hyperlink" Target="http://pbs.twimg.com/profile_images/571253000754360320/cX5k8JHf_normal.jpeg" TargetMode="External" /><Relationship Id="rId589" Type="http://schemas.openxmlformats.org/officeDocument/2006/relationships/hyperlink" Target="http://pbs.twimg.com/profile_images/849246152277061632/CmoveISU_normal.jpg" TargetMode="External" /><Relationship Id="rId590" Type="http://schemas.openxmlformats.org/officeDocument/2006/relationships/hyperlink" Target="http://pbs.twimg.com/profile_images/849246152277061632/CmoveISU_normal.jpg" TargetMode="External" /><Relationship Id="rId591" Type="http://schemas.openxmlformats.org/officeDocument/2006/relationships/hyperlink" Target="http://pbs.twimg.com/profile_images/849246152277061632/CmoveISU_normal.jpg" TargetMode="External" /><Relationship Id="rId592" Type="http://schemas.openxmlformats.org/officeDocument/2006/relationships/hyperlink" Target="http://pbs.twimg.com/profile_images/849246152277061632/CmoveISU_normal.jpg" TargetMode="External" /><Relationship Id="rId593" Type="http://schemas.openxmlformats.org/officeDocument/2006/relationships/hyperlink" Target="http://pbs.twimg.com/profile_images/849246152277061632/CmoveISU_normal.jpg" TargetMode="External" /><Relationship Id="rId594" Type="http://schemas.openxmlformats.org/officeDocument/2006/relationships/hyperlink" Target="http://pbs.twimg.com/profile_images/849246152277061632/CmoveISU_normal.jpg" TargetMode="External" /><Relationship Id="rId595" Type="http://schemas.openxmlformats.org/officeDocument/2006/relationships/hyperlink" Target="http://pbs.twimg.com/profile_images/849246152277061632/CmoveISU_normal.jpg" TargetMode="External" /><Relationship Id="rId596" Type="http://schemas.openxmlformats.org/officeDocument/2006/relationships/hyperlink" Target="http://pbs.twimg.com/profile_images/849246152277061632/CmoveISU_normal.jpg" TargetMode="External" /><Relationship Id="rId597" Type="http://schemas.openxmlformats.org/officeDocument/2006/relationships/hyperlink" Target="http://pbs.twimg.com/profile_images/849246152277061632/CmoveISU_normal.jpg" TargetMode="External" /><Relationship Id="rId598" Type="http://schemas.openxmlformats.org/officeDocument/2006/relationships/hyperlink" Target="http://pbs.twimg.com/profile_images/849246152277061632/CmoveISU_normal.jpg" TargetMode="External" /><Relationship Id="rId599" Type="http://schemas.openxmlformats.org/officeDocument/2006/relationships/hyperlink" Target="http://pbs.twimg.com/profile_images/849246152277061632/CmoveISU_normal.jpg" TargetMode="External" /><Relationship Id="rId600" Type="http://schemas.openxmlformats.org/officeDocument/2006/relationships/hyperlink" Target="http://pbs.twimg.com/profile_images/1100792228031664128/MJV2a2Nq_normal.jpg" TargetMode="External" /><Relationship Id="rId601" Type="http://schemas.openxmlformats.org/officeDocument/2006/relationships/hyperlink" Target="http://pbs.twimg.com/profile_images/1100792228031664128/MJV2a2Nq_normal.jpg" TargetMode="External" /><Relationship Id="rId602" Type="http://schemas.openxmlformats.org/officeDocument/2006/relationships/hyperlink" Target="http://pbs.twimg.com/profile_images/1100792228031664128/MJV2a2Nq_normal.jpg" TargetMode="External" /><Relationship Id="rId603" Type="http://schemas.openxmlformats.org/officeDocument/2006/relationships/hyperlink" Target="http://pbs.twimg.com/profile_images/571253000754360320/cX5k8JHf_normal.jpeg" TargetMode="External" /><Relationship Id="rId604" Type="http://schemas.openxmlformats.org/officeDocument/2006/relationships/hyperlink" Target="http://pbs.twimg.com/profile_images/571253000754360320/cX5k8JHf_normal.jpeg" TargetMode="External" /><Relationship Id="rId605" Type="http://schemas.openxmlformats.org/officeDocument/2006/relationships/hyperlink" Target="http://pbs.twimg.com/profile_images/571253000754360320/cX5k8JHf_normal.jpeg" TargetMode="External" /><Relationship Id="rId606" Type="http://schemas.openxmlformats.org/officeDocument/2006/relationships/hyperlink" Target="http://pbs.twimg.com/profile_images/571253000754360320/cX5k8JHf_normal.jpeg" TargetMode="External" /><Relationship Id="rId607" Type="http://schemas.openxmlformats.org/officeDocument/2006/relationships/hyperlink" Target="http://pbs.twimg.com/profile_images/1099672139232350211/zOpCI-vi_normal.jpg" TargetMode="External" /><Relationship Id="rId608" Type="http://schemas.openxmlformats.org/officeDocument/2006/relationships/hyperlink" Target="http://pbs.twimg.com/profile_images/1099672139232350211/zOpCI-vi_normal.jpg" TargetMode="External" /><Relationship Id="rId609" Type="http://schemas.openxmlformats.org/officeDocument/2006/relationships/hyperlink" Target="http://pbs.twimg.com/profile_images/1099672139232350211/zOpCI-vi_normal.jpg" TargetMode="External" /><Relationship Id="rId610" Type="http://schemas.openxmlformats.org/officeDocument/2006/relationships/hyperlink" Target="http://pbs.twimg.com/profile_images/1099672139232350211/zOpCI-vi_normal.jpg" TargetMode="External" /><Relationship Id="rId611" Type="http://schemas.openxmlformats.org/officeDocument/2006/relationships/hyperlink" Target="http://pbs.twimg.com/profile_images/1099672139232350211/zOpCI-vi_normal.jpg" TargetMode="External" /><Relationship Id="rId612" Type="http://schemas.openxmlformats.org/officeDocument/2006/relationships/hyperlink" Target="http://pbs.twimg.com/profile_images/1099672139232350211/zOpCI-vi_normal.jpg" TargetMode="External" /><Relationship Id="rId613" Type="http://schemas.openxmlformats.org/officeDocument/2006/relationships/hyperlink" Target="http://pbs.twimg.com/profile_images/1099672139232350211/zOpCI-vi_normal.jpg" TargetMode="External" /><Relationship Id="rId614" Type="http://schemas.openxmlformats.org/officeDocument/2006/relationships/hyperlink" Target="http://pbs.twimg.com/profile_images/1099672139232350211/zOpCI-vi_normal.jpg" TargetMode="External" /><Relationship Id="rId615" Type="http://schemas.openxmlformats.org/officeDocument/2006/relationships/hyperlink" Target="http://pbs.twimg.com/profile_images/1099672139232350211/zOpCI-vi_normal.jpg" TargetMode="External" /><Relationship Id="rId616" Type="http://schemas.openxmlformats.org/officeDocument/2006/relationships/hyperlink" Target="http://pbs.twimg.com/profile_images/1099672139232350211/zOpCI-vi_normal.jpg" TargetMode="External" /><Relationship Id="rId617" Type="http://schemas.openxmlformats.org/officeDocument/2006/relationships/hyperlink" Target="http://pbs.twimg.com/profile_images/1099672139232350211/zOpCI-vi_normal.jpg" TargetMode="External" /><Relationship Id="rId618" Type="http://schemas.openxmlformats.org/officeDocument/2006/relationships/hyperlink" Target="http://pbs.twimg.com/profile_images/1099672139232350211/zOpCI-vi_normal.jpg" TargetMode="External" /><Relationship Id="rId619" Type="http://schemas.openxmlformats.org/officeDocument/2006/relationships/hyperlink" Target="https://pbs.twimg.com/media/D14Zy4sWwAEiIYN.jpg" TargetMode="External" /><Relationship Id="rId620" Type="http://schemas.openxmlformats.org/officeDocument/2006/relationships/hyperlink" Target="http://pbs.twimg.com/profile_images/1099672139232350211/zOpCI-vi_normal.jpg" TargetMode="External" /><Relationship Id="rId621" Type="http://schemas.openxmlformats.org/officeDocument/2006/relationships/hyperlink" Target="http://pbs.twimg.com/profile_images/1099672139232350211/zOpCI-vi_normal.jpg" TargetMode="External" /><Relationship Id="rId622" Type="http://schemas.openxmlformats.org/officeDocument/2006/relationships/hyperlink" Target="http://pbs.twimg.com/profile_images/1100792228031664128/MJV2a2Nq_normal.jpg" TargetMode="External" /><Relationship Id="rId623" Type="http://schemas.openxmlformats.org/officeDocument/2006/relationships/hyperlink" Target="https://pbs.twimg.com/media/D14Zy4sWwAEiIYN.jpg" TargetMode="External" /><Relationship Id="rId624" Type="http://schemas.openxmlformats.org/officeDocument/2006/relationships/hyperlink" Target="http://pbs.twimg.com/profile_images/571253000754360320/cX5k8JHf_normal.jpeg" TargetMode="External" /><Relationship Id="rId625" Type="http://schemas.openxmlformats.org/officeDocument/2006/relationships/hyperlink" Target="http://pbs.twimg.com/profile_images/571253000754360320/cX5k8JHf_normal.jpeg" TargetMode="External" /><Relationship Id="rId626" Type="http://schemas.openxmlformats.org/officeDocument/2006/relationships/hyperlink" Target="http://pbs.twimg.com/profile_images/571253000754360320/cX5k8JHf_normal.jpeg" TargetMode="External" /><Relationship Id="rId627" Type="http://schemas.openxmlformats.org/officeDocument/2006/relationships/hyperlink" Target="http://pbs.twimg.com/profile_images/571253000754360320/cX5k8JHf_normal.jpeg" TargetMode="External" /><Relationship Id="rId628" Type="http://schemas.openxmlformats.org/officeDocument/2006/relationships/hyperlink" Target="http://pbs.twimg.com/profile_images/571253000754360320/cX5k8JHf_normal.jpeg" TargetMode="External" /><Relationship Id="rId629" Type="http://schemas.openxmlformats.org/officeDocument/2006/relationships/hyperlink" Target="http://pbs.twimg.com/profile_images/571253000754360320/cX5k8JHf_normal.jpeg" TargetMode="External" /><Relationship Id="rId630" Type="http://schemas.openxmlformats.org/officeDocument/2006/relationships/hyperlink" Target="http://pbs.twimg.com/profile_images/571253000754360320/cX5k8JHf_normal.jpeg" TargetMode="External" /><Relationship Id="rId631" Type="http://schemas.openxmlformats.org/officeDocument/2006/relationships/hyperlink" Target="http://pbs.twimg.com/profile_images/999358565587415040/I5smbrGe_normal.jpg" TargetMode="External" /><Relationship Id="rId632" Type="http://schemas.openxmlformats.org/officeDocument/2006/relationships/hyperlink" Target="http://pbs.twimg.com/profile_images/1103678975124090885/e-8xUAkH_normal.jpg" TargetMode="External" /><Relationship Id="rId633" Type="http://schemas.openxmlformats.org/officeDocument/2006/relationships/hyperlink" Target="http://pbs.twimg.com/profile_images/1103678975124090885/e-8xUAkH_normal.jpg" TargetMode="External" /><Relationship Id="rId634" Type="http://schemas.openxmlformats.org/officeDocument/2006/relationships/hyperlink" Target="http://pbs.twimg.com/profile_images/1103678975124090885/e-8xUAkH_normal.jpg" TargetMode="External" /><Relationship Id="rId635" Type="http://schemas.openxmlformats.org/officeDocument/2006/relationships/hyperlink" Target="http://pbs.twimg.com/profile_images/1103678975124090885/e-8xUAkH_normal.jpg" TargetMode="External" /><Relationship Id="rId636" Type="http://schemas.openxmlformats.org/officeDocument/2006/relationships/hyperlink" Target="http://pbs.twimg.com/profile_images/1103678975124090885/e-8xUAkH_normal.jpg" TargetMode="External" /><Relationship Id="rId637" Type="http://schemas.openxmlformats.org/officeDocument/2006/relationships/hyperlink" Target="http://pbs.twimg.com/profile_images/1103678975124090885/e-8xUAkH_normal.jpg" TargetMode="External" /><Relationship Id="rId638" Type="http://schemas.openxmlformats.org/officeDocument/2006/relationships/hyperlink" Target="http://pbs.twimg.com/profile_images/1103678975124090885/e-8xUAkH_normal.jpg" TargetMode="External" /><Relationship Id="rId639" Type="http://schemas.openxmlformats.org/officeDocument/2006/relationships/hyperlink" Target="http://pbs.twimg.com/profile_images/1103678975124090885/e-8xUAkH_normal.jpg" TargetMode="External" /><Relationship Id="rId640" Type="http://schemas.openxmlformats.org/officeDocument/2006/relationships/hyperlink" Target="http://pbs.twimg.com/profile_images/1103678975124090885/e-8xUAkH_normal.jpg" TargetMode="External" /><Relationship Id="rId641" Type="http://schemas.openxmlformats.org/officeDocument/2006/relationships/hyperlink" Target="http://pbs.twimg.com/profile_images/1103678975124090885/e-8xUAkH_normal.jpg" TargetMode="External" /><Relationship Id="rId642" Type="http://schemas.openxmlformats.org/officeDocument/2006/relationships/hyperlink" Target="http://pbs.twimg.com/profile_images/1103678975124090885/e-8xUAkH_normal.jpg" TargetMode="External" /><Relationship Id="rId643" Type="http://schemas.openxmlformats.org/officeDocument/2006/relationships/hyperlink" Target="http://pbs.twimg.com/profile_images/1103678975124090885/e-8xUAkH_normal.jpg" TargetMode="External" /><Relationship Id="rId644" Type="http://schemas.openxmlformats.org/officeDocument/2006/relationships/hyperlink" Target="http://pbs.twimg.com/profile_images/1103678975124090885/e-8xUAkH_normal.jpg" TargetMode="External" /><Relationship Id="rId645" Type="http://schemas.openxmlformats.org/officeDocument/2006/relationships/hyperlink" Target="http://pbs.twimg.com/profile_images/1103678975124090885/e-8xUAkH_normal.jpg" TargetMode="External" /><Relationship Id="rId646" Type="http://schemas.openxmlformats.org/officeDocument/2006/relationships/hyperlink" Target="http://pbs.twimg.com/profile_images/1103678975124090885/e-8xUAkH_normal.jpg" TargetMode="External" /><Relationship Id="rId647" Type="http://schemas.openxmlformats.org/officeDocument/2006/relationships/hyperlink" Target="http://pbs.twimg.com/profile_images/571253000754360320/cX5k8JHf_normal.jpeg" TargetMode="External" /><Relationship Id="rId648" Type="http://schemas.openxmlformats.org/officeDocument/2006/relationships/hyperlink" Target="http://pbs.twimg.com/profile_images/571253000754360320/cX5k8JHf_normal.jpeg" TargetMode="External" /><Relationship Id="rId649" Type="http://schemas.openxmlformats.org/officeDocument/2006/relationships/hyperlink" Target="http://pbs.twimg.com/profile_images/571253000754360320/cX5k8JHf_normal.jpeg" TargetMode="External" /><Relationship Id="rId650" Type="http://schemas.openxmlformats.org/officeDocument/2006/relationships/hyperlink" Target="http://pbs.twimg.com/profile_images/571253000754360320/cX5k8JHf_normal.jpeg" TargetMode="External" /><Relationship Id="rId651" Type="http://schemas.openxmlformats.org/officeDocument/2006/relationships/hyperlink" Target="http://pbs.twimg.com/profile_images/762963139159785473/_0jATM5N_normal.jpg" TargetMode="External" /><Relationship Id="rId652" Type="http://schemas.openxmlformats.org/officeDocument/2006/relationships/hyperlink" Target="http://pbs.twimg.com/profile_images/762963139159785473/_0jATM5N_normal.jpg" TargetMode="External" /><Relationship Id="rId653" Type="http://schemas.openxmlformats.org/officeDocument/2006/relationships/hyperlink" Target="http://pbs.twimg.com/profile_images/571253000754360320/cX5k8JHf_normal.jpeg" TargetMode="External" /><Relationship Id="rId654" Type="http://schemas.openxmlformats.org/officeDocument/2006/relationships/hyperlink" Target="http://pbs.twimg.com/profile_images/977449366695882752/6vTbwiuX_normal.jpg" TargetMode="External" /><Relationship Id="rId655" Type="http://schemas.openxmlformats.org/officeDocument/2006/relationships/hyperlink" Target="http://pbs.twimg.com/profile_images/977449366695882752/6vTbwiuX_normal.jpg" TargetMode="External" /><Relationship Id="rId656" Type="http://schemas.openxmlformats.org/officeDocument/2006/relationships/hyperlink" Target="http://pbs.twimg.com/profile_images/977449366695882752/6vTbwiuX_normal.jpg" TargetMode="External" /><Relationship Id="rId657" Type="http://schemas.openxmlformats.org/officeDocument/2006/relationships/hyperlink" Target="http://pbs.twimg.com/profile_images/977449366695882752/6vTbwiuX_normal.jpg" TargetMode="External" /><Relationship Id="rId658" Type="http://schemas.openxmlformats.org/officeDocument/2006/relationships/hyperlink" Target="http://pbs.twimg.com/profile_images/571253000754360320/cX5k8JHf_normal.jpeg" TargetMode="External" /><Relationship Id="rId659" Type="http://schemas.openxmlformats.org/officeDocument/2006/relationships/hyperlink" Target="http://pbs.twimg.com/profile_images/571253000754360320/cX5k8JHf_normal.jpeg" TargetMode="External" /><Relationship Id="rId660" Type="http://schemas.openxmlformats.org/officeDocument/2006/relationships/hyperlink" Target="http://pbs.twimg.com/profile_images/1009463814935465984/1zRxJerJ_normal.jpg" TargetMode="External" /><Relationship Id="rId661" Type="http://schemas.openxmlformats.org/officeDocument/2006/relationships/hyperlink" Target="http://pbs.twimg.com/profile_images/1009463814935465984/1zRxJerJ_normal.jpg" TargetMode="External" /><Relationship Id="rId662" Type="http://schemas.openxmlformats.org/officeDocument/2006/relationships/hyperlink" Target="http://pbs.twimg.com/profile_images/1009463814935465984/1zRxJerJ_normal.jpg" TargetMode="External" /><Relationship Id="rId663" Type="http://schemas.openxmlformats.org/officeDocument/2006/relationships/hyperlink" Target="http://pbs.twimg.com/profile_images/1009463814935465984/1zRxJerJ_normal.jpg" TargetMode="External" /><Relationship Id="rId664" Type="http://schemas.openxmlformats.org/officeDocument/2006/relationships/hyperlink" Target="http://pbs.twimg.com/profile_images/571253000754360320/cX5k8JHf_normal.jpeg" TargetMode="External" /><Relationship Id="rId665" Type="http://schemas.openxmlformats.org/officeDocument/2006/relationships/hyperlink" Target="http://pbs.twimg.com/profile_images/571253000754360320/cX5k8JHf_normal.jpeg" TargetMode="External" /><Relationship Id="rId666" Type="http://schemas.openxmlformats.org/officeDocument/2006/relationships/hyperlink" Target="http://pbs.twimg.com/profile_images/672165125336338432/Epv7aDTp_normal.jpg" TargetMode="External" /><Relationship Id="rId667" Type="http://schemas.openxmlformats.org/officeDocument/2006/relationships/hyperlink" Target="http://pbs.twimg.com/profile_images/672165125336338432/Epv7aDTp_normal.jpg" TargetMode="External" /><Relationship Id="rId668" Type="http://schemas.openxmlformats.org/officeDocument/2006/relationships/hyperlink" Target="http://pbs.twimg.com/profile_images/672165125336338432/Epv7aDTp_normal.jpg" TargetMode="External" /><Relationship Id="rId669" Type="http://schemas.openxmlformats.org/officeDocument/2006/relationships/hyperlink" Target="http://pbs.twimg.com/profile_images/672165125336338432/Epv7aDTp_normal.jpg" TargetMode="External" /><Relationship Id="rId670" Type="http://schemas.openxmlformats.org/officeDocument/2006/relationships/hyperlink" Target="http://pbs.twimg.com/profile_images/672165125336338432/Epv7aDTp_normal.jpg" TargetMode="External" /><Relationship Id="rId671" Type="http://schemas.openxmlformats.org/officeDocument/2006/relationships/hyperlink" Target="http://pbs.twimg.com/profile_images/672165125336338432/Epv7aDTp_normal.jpg" TargetMode="External" /><Relationship Id="rId672" Type="http://schemas.openxmlformats.org/officeDocument/2006/relationships/hyperlink" Target="http://pbs.twimg.com/profile_images/672165125336338432/Epv7aDTp_normal.jpg" TargetMode="External" /><Relationship Id="rId673" Type="http://schemas.openxmlformats.org/officeDocument/2006/relationships/hyperlink" Target="http://pbs.twimg.com/profile_images/571253000754360320/cX5k8JHf_normal.jpeg" TargetMode="External" /><Relationship Id="rId674" Type="http://schemas.openxmlformats.org/officeDocument/2006/relationships/hyperlink" Target="http://pbs.twimg.com/profile_images/571253000754360320/cX5k8JHf_normal.jpeg" TargetMode="External" /><Relationship Id="rId675" Type="http://schemas.openxmlformats.org/officeDocument/2006/relationships/hyperlink" Target="http://pbs.twimg.com/profile_images/1018951063196577793/6y52Ygtv_normal.jpg" TargetMode="External" /><Relationship Id="rId676" Type="http://schemas.openxmlformats.org/officeDocument/2006/relationships/hyperlink" Target="http://pbs.twimg.com/profile_images/1018951063196577793/6y52Ygtv_normal.jpg" TargetMode="External" /><Relationship Id="rId677" Type="http://schemas.openxmlformats.org/officeDocument/2006/relationships/hyperlink" Target="http://pbs.twimg.com/profile_images/1018951063196577793/6y52Ygtv_normal.jpg" TargetMode="External" /><Relationship Id="rId678" Type="http://schemas.openxmlformats.org/officeDocument/2006/relationships/hyperlink" Target="http://pbs.twimg.com/profile_images/1018951063196577793/6y52Ygtv_normal.jpg" TargetMode="External" /><Relationship Id="rId679" Type="http://schemas.openxmlformats.org/officeDocument/2006/relationships/hyperlink" Target="http://pbs.twimg.com/profile_images/571253000754360320/cX5k8JHf_normal.jpeg" TargetMode="External" /><Relationship Id="rId680" Type="http://schemas.openxmlformats.org/officeDocument/2006/relationships/hyperlink" Target="http://pbs.twimg.com/profile_images/571253000754360320/cX5k8JHf_normal.jpeg" TargetMode="External" /><Relationship Id="rId681" Type="http://schemas.openxmlformats.org/officeDocument/2006/relationships/hyperlink" Target="http://pbs.twimg.com/profile_images/1100792228031664128/MJV2a2Nq_normal.jpg" TargetMode="External" /><Relationship Id="rId682" Type="http://schemas.openxmlformats.org/officeDocument/2006/relationships/hyperlink" Target="http://pbs.twimg.com/profile_images/1100792228031664128/MJV2a2Nq_normal.jpg" TargetMode="External" /><Relationship Id="rId683" Type="http://schemas.openxmlformats.org/officeDocument/2006/relationships/hyperlink" Target="http://pbs.twimg.com/profile_images/1099692288123588608/9Kx4TUaB_normal.jpg" TargetMode="External" /><Relationship Id="rId684" Type="http://schemas.openxmlformats.org/officeDocument/2006/relationships/hyperlink" Target="http://pbs.twimg.com/profile_images/1099692288123588608/9Kx4TUaB_normal.jpg" TargetMode="External" /><Relationship Id="rId685" Type="http://schemas.openxmlformats.org/officeDocument/2006/relationships/hyperlink" Target="https://pbs.twimg.com/media/D1kOK82X0AATYFX.jpg" TargetMode="External" /><Relationship Id="rId686" Type="http://schemas.openxmlformats.org/officeDocument/2006/relationships/hyperlink" Target="http://pbs.twimg.com/profile_images/1099692288123588608/9Kx4TUaB_normal.jpg" TargetMode="External" /><Relationship Id="rId687" Type="http://schemas.openxmlformats.org/officeDocument/2006/relationships/hyperlink" Target="http://pbs.twimg.com/profile_images/1099692288123588608/9Kx4TUaB_normal.jpg" TargetMode="External" /><Relationship Id="rId688" Type="http://schemas.openxmlformats.org/officeDocument/2006/relationships/hyperlink" Target="http://pbs.twimg.com/profile_images/1099692288123588608/9Kx4TUaB_normal.jpg" TargetMode="External" /><Relationship Id="rId689" Type="http://schemas.openxmlformats.org/officeDocument/2006/relationships/hyperlink" Target="http://pbs.twimg.com/profile_images/571253000754360320/cX5k8JHf_normal.jpeg" TargetMode="External" /><Relationship Id="rId690" Type="http://schemas.openxmlformats.org/officeDocument/2006/relationships/hyperlink" Target="http://pbs.twimg.com/profile_images/571253000754360320/cX5k8JHf_normal.jpeg" TargetMode="External" /><Relationship Id="rId691" Type="http://schemas.openxmlformats.org/officeDocument/2006/relationships/hyperlink" Target="http://pbs.twimg.com/profile_images/571253000754360320/cX5k8JHf_normal.jpeg" TargetMode="External" /><Relationship Id="rId692" Type="http://schemas.openxmlformats.org/officeDocument/2006/relationships/hyperlink" Target="http://pbs.twimg.com/profile_images/968938494465904640/Qh7vEK_z_normal.jpg" TargetMode="External" /><Relationship Id="rId693" Type="http://schemas.openxmlformats.org/officeDocument/2006/relationships/hyperlink" Target="http://pbs.twimg.com/profile_images/968938494465904640/Qh7vEK_z_normal.jpg" TargetMode="External" /><Relationship Id="rId694" Type="http://schemas.openxmlformats.org/officeDocument/2006/relationships/hyperlink" Target="http://pbs.twimg.com/profile_images/571253000754360320/cX5k8JHf_normal.jpeg" TargetMode="External" /><Relationship Id="rId695" Type="http://schemas.openxmlformats.org/officeDocument/2006/relationships/hyperlink" Target="http://pbs.twimg.com/profile_images/1103031089319288832/9NScSZDJ_normal.jpg" TargetMode="External" /><Relationship Id="rId696" Type="http://schemas.openxmlformats.org/officeDocument/2006/relationships/hyperlink" Target="http://pbs.twimg.com/profile_images/1103031089319288832/9NScSZDJ_normal.jpg" TargetMode="External" /><Relationship Id="rId697" Type="http://schemas.openxmlformats.org/officeDocument/2006/relationships/hyperlink" Target="http://pbs.twimg.com/profile_images/1103031089319288832/9NScSZDJ_normal.jpg" TargetMode="External" /><Relationship Id="rId698" Type="http://schemas.openxmlformats.org/officeDocument/2006/relationships/hyperlink" Target="http://pbs.twimg.com/profile_images/1103031089319288832/9NScSZDJ_normal.jpg" TargetMode="External" /><Relationship Id="rId699" Type="http://schemas.openxmlformats.org/officeDocument/2006/relationships/hyperlink" Target="http://pbs.twimg.com/profile_images/1103031089319288832/9NScSZDJ_normal.jpg" TargetMode="External" /><Relationship Id="rId700" Type="http://schemas.openxmlformats.org/officeDocument/2006/relationships/hyperlink" Target="http://pbs.twimg.com/profile_images/1103031089319288832/9NScSZDJ_normal.jpg" TargetMode="External" /><Relationship Id="rId701" Type="http://schemas.openxmlformats.org/officeDocument/2006/relationships/hyperlink" Target="http://pbs.twimg.com/profile_images/1103031089319288832/9NScSZDJ_normal.jpg" TargetMode="External" /><Relationship Id="rId702" Type="http://schemas.openxmlformats.org/officeDocument/2006/relationships/hyperlink" Target="http://pbs.twimg.com/profile_images/1103031089319288832/9NScSZDJ_normal.jpg" TargetMode="External" /><Relationship Id="rId703" Type="http://schemas.openxmlformats.org/officeDocument/2006/relationships/hyperlink" Target="http://pbs.twimg.com/profile_images/1103031089319288832/9NScSZDJ_normal.jpg" TargetMode="External" /><Relationship Id="rId704" Type="http://schemas.openxmlformats.org/officeDocument/2006/relationships/hyperlink" Target="http://pbs.twimg.com/profile_images/1103031089319288832/9NScSZDJ_normal.jpg" TargetMode="External" /><Relationship Id="rId705" Type="http://schemas.openxmlformats.org/officeDocument/2006/relationships/hyperlink" Target="http://pbs.twimg.com/profile_images/1103031089319288832/9NScSZDJ_normal.jpg" TargetMode="External" /><Relationship Id="rId706" Type="http://schemas.openxmlformats.org/officeDocument/2006/relationships/hyperlink" Target="http://pbs.twimg.com/profile_images/1103031089319288832/9NScSZDJ_normal.jpg" TargetMode="External" /><Relationship Id="rId707" Type="http://schemas.openxmlformats.org/officeDocument/2006/relationships/hyperlink" Target="http://pbs.twimg.com/profile_images/1103031089319288832/9NScSZDJ_normal.jpg" TargetMode="External" /><Relationship Id="rId708" Type="http://schemas.openxmlformats.org/officeDocument/2006/relationships/hyperlink" Target="http://pbs.twimg.com/profile_images/1103031089319288832/9NScSZDJ_normal.jpg" TargetMode="External" /><Relationship Id="rId709" Type="http://schemas.openxmlformats.org/officeDocument/2006/relationships/hyperlink" Target="http://pbs.twimg.com/profile_images/571253000754360320/cX5k8JHf_normal.jpeg" TargetMode="External" /><Relationship Id="rId710" Type="http://schemas.openxmlformats.org/officeDocument/2006/relationships/hyperlink" Target="http://pbs.twimg.com/profile_images/571253000754360320/cX5k8JHf_normal.jpeg" TargetMode="External" /><Relationship Id="rId711" Type="http://schemas.openxmlformats.org/officeDocument/2006/relationships/hyperlink" Target="http://pbs.twimg.com/profile_images/1100792228031664128/MJV2a2Nq_normal.jpg" TargetMode="External" /><Relationship Id="rId712" Type="http://schemas.openxmlformats.org/officeDocument/2006/relationships/hyperlink" Target="http://pbs.twimg.com/profile_images/549686349239156736/mQBIP9Fv_normal.jpeg" TargetMode="External" /><Relationship Id="rId713" Type="http://schemas.openxmlformats.org/officeDocument/2006/relationships/hyperlink" Target="http://pbs.twimg.com/profile_images/549686349239156736/mQBIP9Fv_normal.jpeg" TargetMode="External" /><Relationship Id="rId714" Type="http://schemas.openxmlformats.org/officeDocument/2006/relationships/hyperlink" Target="http://pbs.twimg.com/profile_images/549686349239156736/mQBIP9Fv_normal.jpeg" TargetMode="External" /><Relationship Id="rId715" Type="http://schemas.openxmlformats.org/officeDocument/2006/relationships/hyperlink" Target="http://pbs.twimg.com/profile_images/549686349239156736/mQBIP9Fv_normal.jpeg" TargetMode="External" /><Relationship Id="rId716" Type="http://schemas.openxmlformats.org/officeDocument/2006/relationships/hyperlink" Target="http://pbs.twimg.com/profile_images/549686349239156736/mQBIP9Fv_normal.jpeg" TargetMode="External" /><Relationship Id="rId717" Type="http://schemas.openxmlformats.org/officeDocument/2006/relationships/hyperlink" Target="http://pbs.twimg.com/profile_images/549686349239156736/mQBIP9Fv_normal.jpeg" TargetMode="External" /><Relationship Id="rId718" Type="http://schemas.openxmlformats.org/officeDocument/2006/relationships/hyperlink" Target="http://pbs.twimg.com/profile_images/549686349239156736/mQBIP9Fv_normal.jpeg" TargetMode="External" /><Relationship Id="rId719" Type="http://schemas.openxmlformats.org/officeDocument/2006/relationships/hyperlink" Target="http://pbs.twimg.com/profile_images/549686349239156736/mQBIP9Fv_normal.jpeg" TargetMode="External" /><Relationship Id="rId720" Type="http://schemas.openxmlformats.org/officeDocument/2006/relationships/hyperlink" Target="http://pbs.twimg.com/profile_images/549686349239156736/mQBIP9Fv_normal.jpeg" TargetMode="External" /><Relationship Id="rId721" Type="http://schemas.openxmlformats.org/officeDocument/2006/relationships/hyperlink" Target="http://pbs.twimg.com/profile_images/549686349239156736/mQBIP9Fv_normal.jpeg" TargetMode="External" /><Relationship Id="rId722" Type="http://schemas.openxmlformats.org/officeDocument/2006/relationships/hyperlink" Target="http://pbs.twimg.com/profile_images/549686349239156736/mQBIP9Fv_normal.jpeg" TargetMode="External" /><Relationship Id="rId723" Type="http://schemas.openxmlformats.org/officeDocument/2006/relationships/hyperlink" Target="http://pbs.twimg.com/profile_images/549686349239156736/mQBIP9Fv_normal.jpeg" TargetMode="External" /><Relationship Id="rId724" Type="http://schemas.openxmlformats.org/officeDocument/2006/relationships/hyperlink" Target="http://pbs.twimg.com/profile_images/549686349239156736/mQBIP9Fv_normal.jpeg" TargetMode="External" /><Relationship Id="rId725" Type="http://schemas.openxmlformats.org/officeDocument/2006/relationships/hyperlink" Target="http://pbs.twimg.com/profile_images/571253000754360320/cX5k8JHf_normal.jpeg" TargetMode="External" /><Relationship Id="rId726" Type="http://schemas.openxmlformats.org/officeDocument/2006/relationships/hyperlink" Target="http://pbs.twimg.com/profile_images/571253000754360320/cX5k8JHf_normal.jpeg" TargetMode="External" /><Relationship Id="rId727" Type="http://schemas.openxmlformats.org/officeDocument/2006/relationships/hyperlink" Target="http://pbs.twimg.com/profile_images/571253000754360320/cX5k8JHf_normal.jpeg" TargetMode="External" /><Relationship Id="rId728" Type="http://schemas.openxmlformats.org/officeDocument/2006/relationships/hyperlink" Target="http://pbs.twimg.com/profile_images/571253000754360320/cX5k8JHf_normal.jpeg" TargetMode="External" /><Relationship Id="rId729" Type="http://schemas.openxmlformats.org/officeDocument/2006/relationships/hyperlink" Target="http://pbs.twimg.com/profile_images/571253000754360320/cX5k8JHf_normal.jpeg" TargetMode="External" /><Relationship Id="rId730" Type="http://schemas.openxmlformats.org/officeDocument/2006/relationships/hyperlink" Target="http://pbs.twimg.com/profile_images/571253000754360320/cX5k8JHf_normal.jpeg" TargetMode="External" /><Relationship Id="rId731" Type="http://schemas.openxmlformats.org/officeDocument/2006/relationships/hyperlink" Target="http://pbs.twimg.com/profile_images/571253000754360320/cX5k8JHf_normal.jpeg" TargetMode="External" /><Relationship Id="rId732" Type="http://schemas.openxmlformats.org/officeDocument/2006/relationships/hyperlink" Target="http://pbs.twimg.com/profile_images/1104614756709588992/ucls5rfp_normal.jpg" TargetMode="External" /><Relationship Id="rId733" Type="http://schemas.openxmlformats.org/officeDocument/2006/relationships/hyperlink" Target="http://pbs.twimg.com/profile_images/1104614756709588992/ucls5rfp_normal.jpg" TargetMode="External" /><Relationship Id="rId734" Type="http://schemas.openxmlformats.org/officeDocument/2006/relationships/hyperlink" Target="http://pbs.twimg.com/profile_images/1104614756709588992/ucls5rfp_normal.jpg" TargetMode="External" /><Relationship Id="rId735" Type="http://schemas.openxmlformats.org/officeDocument/2006/relationships/hyperlink" Target="http://pbs.twimg.com/profile_images/1104614756709588992/ucls5rfp_normal.jpg" TargetMode="External" /><Relationship Id="rId736" Type="http://schemas.openxmlformats.org/officeDocument/2006/relationships/hyperlink" Target="http://pbs.twimg.com/profile_images/1104614756709588992/ucls5rfp_normal.jpg" TargetMode="External" /><Relationship Id="rId737" Type="http://schemas.openxmlformats.org/officeDocument/2006/relationships/hyperlink" Target="http://pbs.twimg.com/profile_images/571253000754360320/cX5k8JHf_normal.jpeg" TargetMode="External" /><Relationship Id="rId738" Type="http://schemas.openxmlformats.org/officeDocument/2006/relationships/hyperlink" Target="http://pbs.twimg.com/profile_images/571253000754360320/cX5k8JHf_normal.jpeg" TargetMode="External" /><Relationship Id="rId739" Type="http://schemas.openxmlformats.org/officeDocument/2006/relationships/hyperlink" Target="http://pbs.twimg.com/profile_images/571253000754360320/cX5k8JHf_normal.jpeg" TargetMode="External" /><Relationship Id="rId740" Type="http://schemas.openxmlformats.org/officeDocument/2006/relationships/hyperlink" Target="http://pbs.twimg.com/profile_images/571253000754360320/cX5k8JHf_normal.jpeg" TargetMode="External" /><Relationship Id="rId741" Type="http://schemas.openxmlformats.org/officeDocument/2006/relationships/hyperlink" Target="http://pbs.twimg.com/profile_images/999358565587415040/I5smbrGe_normal.jpg" TargetMode="External" /><Relationship Id="rId742" Type="http://schemas.openxmlformats.org/officeDocument/2006/relationships/hyperlink" Target="http://pbs.twimg.com/profile_images/999358565587415040/I5smbrGe_normal.jpg" TargetMode="External" /><Relationship Id="rId743" Type="http://schemas.openxmlformats.org/officeDocument/2006/relationships/hyperlink" Target="http://pbs.twimg.com/profile_images/1100792228031664128/MJV2a2Nq_normal.jpg" TargetMode="External" /><Relationship Id="rId744" Type="http://schemas.openxmlformats.org/officeDocument/2006/relationships/hyperlink" Target="http://pbs.twimg.com/profile_images/1100792228031664128/MJV2a2Nq_normal.jpg" TargetMode="External" /><Relationship Id="rId745" Type="http://schemas.openxmlformats.org/officeDocument/2006/relationships/hyperlink" Target="http://pbs.twimg.com/profile_images/1100792228031664128/MJV2a2Nq_normal.jpg" TargetMode="External" /><Relationship Id="rId746" Type="http://schemas.openxmlformats.org/officeDocument/2006/relationships/hyperlink" Target="http://pbs.twimg.com/profile_images/1100792228031664128/MJV2a2Nq_normal.jpg" TargetMode="External" /><Relationship Id="rId747" Type="http://schemas.openxmlformats.org/officeDocument/2006/relationships/hyperlink" Target="http://pbs.twimg.com/profile_images/1100792228031664128/MJV2a2Nq_normal.jpg" TargetMode="External" /><Relationship Id="rId748" Type="http://schemas.openxmlformats.org/officeDocument/2006/relationships/hyperlink" Target="http://pbs.twimg.com/profile_images/1100792228031664128/MJV2a2Nq_normal.jpg" TargetMode="External" /><Relationship Id="rId749" Type="http://schemas.openxmlformats.org/officeDocument/2006/relationships/hyperlink" Target="http://pbs.twimg.com/profile_images/1100792228031664128/MJV2a2Nq_normal.jpg" TargetMode="External" /><Relationship Id="rId750" Type="http://schemas.openxmlformats.org/officeDocument/2006/relationships/hyperlink" Target="http://pbs.twimg.com/profile_images/1100792228031664128/MJV2a2Nq_normal.jpg" TargetMode="External" /><Relationship Id="rId751" Type="http://schemas.openxmlformats.org/officeDocument/2006/relationships/hyperlink" Target="http://pbs.twimg.com/profile_images/1100792228031664128/MJV2a2Nq_normal.jpg" TargetMode="External" /><Relationship Id="rId752" Type="http://schemas.openxmlformats.org/officeDocument/2006/relationships/hyperlink" Target="http://pbs.twimg.com/profile_images/1100792228031664128/MJV2a2Nq_normal.jpg" TargetMode="External" /><Relationship Id="rId753" Type="http://schemas.openxmlformats.org/officeDocument/2006/relationships/hyperlink" Target="http://pbs.twimg.com/profile_images/1100792228031664128/MJV2a2Nq_normal.jpg" TargetMode="External" /><Relationship Id="rId754" Type="http://schemas.openxmlformats.org/officeDocument/2006/relationships/hyperlink" Target="http://pbs.twimg.com/profile_images/1100792228031664128/MJV2a2Nq_normal.jpg" TargetMode="External" /><Relationship Id="rId755" Type="http://schemas.openxmlformats.org/officeDocument/2006/relationships/hyperlink" Target="http://pbs.twimg.com/profile_images/1100792228031664128/MJV2a2Nq_normal.jpg" TargetMode="External" /><Relationship Id="rId756" Type="http://schemas.openxmlformats.org/officeDocument/2006/relationships/hyperlink" Target="http://pbs.twimg.com/profile_images/1100792228031664128/MJV2a2Nq_normal.jpg" TargetMode="External" /><Relationship Id="rId757" Type="http://schemas.openxmlformats.org/officeDocument/2006/relationships/hyperlink" Target="http://pbs.twimg.com/profile_images/1100792228031664128/MJV2a2Nq_normal.jpg" TargetMode="External" /><Relationship Id="rId758" Type="http://schemas.openxmlformats.org/officeDocument/2006/relationships/hyperlink" Target="http://pbs.twimg.com/profile_images/1100792228031664128/MJV2a2Nq_normal.jpg" TargetMode="External" /><Relationship Id="rId759" Type="http://schemas.openxmlformats.org/officeDocument/2006/relationships/hyperlink" Target="http://pbs.twimg.com/profile_images/1100792228031664128/MJV2a2Nq_normal.jpg" TargetMode="External" /><Relationship Id="rId760" Type="http://schemas.openxmlformats.org/officeDocument/2006/relationships/hyperlink" Target="http://pbs.twimg.com/profile_images/1100792228031664128/MJV2a2Nq_normal.jpg" TargetMode="External" /><Relationship Id="rId761" Type="http://schemas.openxmlformats.org/officeDocument/2006/relationships/hyperlink" Target="http://pbs.twimg.com/profile_images/1100792228031664128/MJV2a2Nq_normal.jpg" TargetMode="External" /><Relationship Id="rId762" Type="http://schemas.openxmlformats.org/officeDocument/2006/relationships/hyperlink" Target="http://pbs.twimg.com/profile_images/1100792228031664128/MJV2a2Nq_normal.jpg" TargetMode="External" /><Relationship Id="rId763" Type="http://schemas.openxmlformats.org/officeDocument/2006/relationships/hyperlink" Target="http://pbs.twimg.com/profile_images/1100792228031664128/MJV2a2Nq_normal.jpg" TargetMode="External" /><Relationship Id="rId764" Type="http://schemas.openxmlformats.org/officeDocument/2006/relationships/hyperlink" Target="http://pbs.twimg.com/profile_images/1100792228031664128/MJV2a2Nq_normal.jpg" TargetMode="External" /><Relationship Id="rId765" Type="http://schemas.openxmlformats.org/officeDocument/2006/relationships/hyperlink" Target="http://pbs.twimg.com/profile_images/1100792228031664128/MJV2a2Nq_normal.jpg" TargetMode="External" /><Relationship Id="rId766" Type="http://schemas.openxmlformats.org/officeDocument/2006/relationships/hyperlink" Target="http://pbs.twimg.com/profile_images/1100792228031664128/MJV2a2Nq_normal.jpg" TargetMode="External" /><Relationship Id="rId767" Type="http://schemas.openxmlformats.org/officeDocument/2006/relationships/hyperlink" Target="http://pbs.twimg.com/profile_images/1100792228031664128/MJV2a2Nq_normal.jpg" TargetMode="External" /><Relationship Id="rId768" Type="http://schemas.openxmlformats.org/officeDocument/2006/relationships/hyperlink" Target="http://pbs.twimg.com/profile_images/1100792228031664128/MJV2a2Nq_normal.jpg" TargetMode="External" /><Relationship Id="rId769" Type="http://schemas.openxmlformats.org/officeDocument/2006/relationships/hyperlink" Target="http://pbs.twimg.com/profile_images/1100792228031664128/MJV2a2Nq_normal.jpg" TargetMode="External" /><Relationship Id="rId770" Type="http://schemas.openxmlformats.org/officeDocument/2006/relationships/hyperlink" Target="http://pbs.twimg.com/profile_images/1100792228031664128/MJV2a2Nq_normal.jpg" TargetMode="External" /><Relationship Id="rId771" Type="http://schemas.openxmlformats.org/officeDocument/2006/relationships/hyperlink" Target="http://pbs.twimg.com/profile_images/1100792228031664128/MJV2a2Nq_normal.jpg" TargetMode="External" /><Relationship Id="rId772" Type="http://schemas.openxmlformats.org/officeDocument/2006/relationships/hyperlink" Target="http://pbs.twimg.com/profile_images/1100792228031664128/MJV2a2Nq_normal.jpg" TargetMode="External" /><Relationship Id="rId773" Type="http://schemas.openxmlformats.org/officeDocument/2006/relationships/hyperlink" Target="http://pbs.twimg.com/profile_images/1100792228031664128/MJV2a2Nq_normal.jpg" TargetMode="External" /><Relationship Id="rId774" Type="http://schemas.openxmlformats.org/officeDocument/2006/relationships/hyperlink" Target="http://pbs.twimg.com/profile_images/1100792228031664128/MJV2a2Nq_normal.jpg" TargetMode="External" /><Relationship Id="rId775" Type="http://schemas.openxmlformats.org/officeDocument/2006/relationships/hyperlink" Target="http://pbs.twimg.com/profile_images/1100792228031664128/MJV2a2Nq_normal.jpg" TargetMode="External" /><Relationship Id="rId776" Type="http://schemas.openxmlformats.org/officeDocument/2006/relationships/hyperlink" Target="http://pbs.twimg.com/profile_images/1100792228031664128/MJV2a2Nq_normal.jpg" TargetMode="External" /><Relationship Id="rId777" Type="http://schemas.openxmlformats.org/officeDocument/2006/relationships/hyperlink" Target="http://pbs.twimg.com/profile_images/1100792228031664128/MJV2a2Nq_normal.jpg" TargetMode="External" /><Relationship Id="rId778" Type="http://schemas.openxmlformats.org/officeDocument/2006/relationships/hyperlink" Target="http://pbs.twimg.com/profile_images/1100792228031664128/MJV2a2Nq_normal.jpg" TargetMode="External" /><Relationship Id="rId779" Type="http://schemas.openxmlformats.org/officeDocument/2006/relationships/hyperlink" Target="http://pbs.twimg.com/profile_images/1100792228031664128/MJV2a2Nq_normal.jpg" TargetMode="External" /><Relationship Id="rId780" Type="http://schemas.openxmlformats.org/officeDocument/2006/relationships/hyperlink" Target="http://pbs.twimg.com/profile_images/1100792228031664128/MJV2a2Nq_normal.jpg" TargetMode="External" /><Relationship Id="rId781" Type="http://schemas.openxmlformats.org/officeDocument/2006/relationships/hyperlink" Target="http://pbs.twimg.com/profile_images/1100792228031664128/MJV2a2Nq_normal.jpg" TargetMode="External" /><Relationship Id="rId782" Type="http://schemas.openxmlformats.org/officeDocument/2006/relationships/hyperlink" Target="http://pbs.twimg.com/profile_images/1100792228031664128/MJV2a2Nq_normal.jpg" TargetMode="External" /><Relationship Id="rId783" Type="http://schemas.openxmlformats.org/officeDocument/2006/relationships/hyperlink" Target="http://pbs.twimg.com/profile_images/1100792228031664128/MJV2a2Nq_normal.jpg" TargetMode="External" /><Relationship Id="rId784" Type="http://schemas.openxmlformats.org/officeDocument/2006/relationships/hyperlink" Target="http://pbs.twimg.com/profile_images/1100792228031664128/MJV2a2Nq_normal.jpg" TargetMode="External" /><Relationship Id="rId785" Type="http://schemas.openxmlformats.org/officeDocument/2006/relationships/hyperlink" Target="http://pbs.twimg.com/profile_images/1100792228031664128/MJV2a2Nq_normal.jpg" TargetMode="External" /><Relationship Id="rId786" Type="http://schemas.openxmlformats.org/officeDocument/2006/relationships/hyperlink" Target="http://pbs.twimg.com/profile_images/1100792228031664128/MJV2a2Nq_normal.jpg" TargetMode="External" /><Relationship Id="rId787" Type="http://schemas.openxmlformats.org/officeDocument/2006/relationships/hyperlink" Target="http://pbs.twimg.com/profile_images/1100792228031664128/MJV2a2Nq_normal.jpg" TargetMode="External" /><Relationship Id="rId788" Type="http://schemas.openxmlformats.org/officeDocument/2006/relationships/hyperlink" Target="http://pbs.twimg.com/profile_images/1100792228031664128/MJV2a2Nq_normal.jpg" TargetMode="External" /><Relationship Id="rId789" Type="http://schemas.openxmlformats.org/officeDocument/2006/relationships/hyperlink" Target="http://pbs.twimg.com/profile_images/1100792228031664128/MJV2a2Nq_normal.jpg" TargetMode="External" /><Relationship Id="rId790" Type="http://schemas.openxmlformats.org/officeDocument/2006/relationships/hyperlink" Target="http://pbs.twimg.com/profile_images/1100792228031664128/MJV2a2Nq_normal.jpg" TargetMode="External" /><Relationship Id="rId791" Type="http://schemas.openxmlformats.org/officeDocument/2006/relationships/hyperlink" Target="http://pbs.twimg.com/profile_images/1100792228031664128/MJV2a2Nq_normal.jpg" TargetMode="External" /><Relationship Id="rId792" Type="http://schemas.openxmlformats.org/officeDocument/2006/relationships/hyperlink" Target="http://pbs.twimg.com/profile_images/1100792228031664128/MJV2a2Nq_normal.jpg" TargetMode="External" /><Relationship Id="rId793" Type="http://schemas.openxmlformats.org/officeDocument/2006/relationships/hyperlink" Target="http://pbs.twimg.com/profile_images/1100792228031664128/MJV2a2Nq_normal.jpg" TargetMode="External" /><Relationship Id="rId794" Type="http://schemas.openxmlformats.org/officeDocument/2006/relationships/hyperlink" Target="http://pbs.twimg.com/profile_images/1100792228031664128/MJV2a2Nq_normal.jpg" TargetMode="External" /><Relationship Id="rId795" Type="http://schemas.openxmlformats.org/officeDocument/2006/relationships/hyperlink" Target="http://pbs.twimg.com/profile_images/1100792228031664128/MJV2a2Nq_normal.jpg" TargetMode="External" /><Relationship Id="rId796" Type="http://schemas.openxmlformats.org/officeDocument/2006/relationships/hyperlink" Target="http://pbs.twimg.com/profile_images/1100792228031664128/MJV2a2Nq_normal.jpg" TargetMode="External" /><Relationship Id="rId797" Type="http://schemas.openxmlformats.org/officeDocument/2006/relationships/hyperlink" Target="http://pbs.twimg.com/profile_images/1100792228031664128/MJV2a2Nq_normal.jpg" TargetMode="External" /><Relationship Id="rId798" Type="http://schemas.openxmlformats.org/officeDocument/2006/relationships/hyperlink" Target="http://pbs.twimg.com/profile_images/1100792228031664128/MJV2a2Nq_normal.jpg" TargetMode="External" /><Relationship Id="rId799" Type="http://schemas.openxmlformats.org/officeDocument/2006/relationships/hyperlink" Target="http://pbs.twimg.com/profile_images/1100792228031664128/MJV2a2Nq_normal.jpg" TargetMode="External" /><Relationship Id="rId800" Type="http://schemas.openxmlformats.org/officeDocument/2006/relationships/hyperlink" Target="http://pbs.twimg.com/profile_images/1100792228031664128/MJV2a2Nq_normal.jpg" TargetMode="External" /><Relationship Id="rId801" Type="http://schemas.openxmlformats.org/officeDocument/2006/relationships/hyperlink" Target="http://pbs.twimg.com/profile_images/1100792228031664128/MJV2a2Nq_normal.jpg" TargetMode="External" /><Relationship Id="rId802" Type="http://schemas.openxmlformats.org/officeDocument/2006/relationships/hyperlink" Target="http://pbs.twimg.com/profile_images/1100792228031664128/MJV2a2Nq_normal.jpg" TargetMode="External" /><Relationship Id="rId803" Type="http://schemas.openxmlformats.org/officeDocument/2006/relationships/hyperlink" Target="http://pbs.twimg.com/profile_images/1100792228031664128/MJV2a2Nq_normal.jpg" TargetMode="External" /><Relationship Id="rId804" Type="http://schemas.openxmlformats.org/officeDocument/2006/relationships/hyperlink" Target="http://pbs.twimg.com/profile_images/1100792228031664128/MJV2a2Nq_normal.jpg" TargetMode="External" /><Relationship Id="rId805" Type="http://schemas.openxmlformats.org/officeDocument/2006/relationships/hyperlink" Target="http://pbs.twimg.com/profile_images/1100792228031664128/MJV2a2Nq_normal.jpg" TargetMode="External" /><Relationship Id="rId806" Type="http://schemas.openxmlformats.org/officeDocument/2006/relationships/hyperlink" Target="http://pbs.twimg.com/profile_images/1100792228031664128/MJV2a2Nq_normal.jpg" TargetMode="External" /><Relationship Id="rId807" Type="http://schemas.openxmlformats.org/officeDocument/2006/relationships/hyperlink" Target="http://pbs.twimg.com/profile_images/1100792228031664128/MJV2a2Nq_normal.jpg" TargetMode="External" /><Relationship Id="rId808" Type="http://schemas.openxmlformats.org/officeDocument/2006/relationships/hyperlink" Target="http://pbs.twimg.com/profile_images/1100792228031664128/MJV2a2Nq_normal.jpg" TargetMode="External" /><Relationship Id="rId809" Type="http://schemas.openxmlformats.org/officeDocument/2006/relationships/hyperlink" Target="http://pbs.twimg.com/profile_images/1100792228031664128/MJV2a2Nq_normal.jpg" TargetMode="External" /><Relationship Id="rId810" Type="http://schemas.openxmlformats.org/officeDocument/2006/relationships/hyperlink" Target="http://pbs.twimg.com/profile_images/1100792228031664128/MJV2a2Nq_normal.jpg" TargetMode="External" /><Relationship Id="rId811" Type="http://schemas.openxmlformats.org/officeDocument/2006/relationships/hyperlink" Target="http://pbs.twimg.com/profile_images/1100792228031664128/MJV2a2Nq_normal.jpg" TargetMode="External" /><Relationship Id="rId812" Type="http://schemas.openxmlformats.org/officeDocument/2006/relationships/hyperlink" Target="http://pbs.twimg.com/profile_images/571253000754360320/cX5k8JHf_normal.jpeg" TargetMode="External" /><Relationship Id="rId813" Type="http://schemas.openxmlformats.org/officeDocument/2006/relationships/hyperlink" Target="http://pbs.twimg.com/profile_images/571253000754360320/cX5k8JHf_normal.jpeg" TargetMode="External" /><Relationship Id="rId814" Type="http://schemas.openxmlformats.org/officeDocument/2006/relationships/hyperlink" Target="http://pbs.twimg.com/profile_images/571253000754360320/cX5k8JHf_normal.jpeg" TargetMode="External" /><Relationship Id="rId815" Type="http://schemas.openxmlformats.org/officeDocument/2006/relationships/hyperlink" Target="http://pbs.twimg.com/profile_images/571253000754360320/cX5k8JHf_normal.jpeg" TargetMode="External" /><Relationship Id="rId816" Type="http://schemas.openxmlformats.org/officeDocument/2006/relationships/hyperlink" Target="http://pbs.twimg.com/profile_images/571253000754360320/cX5k8JHf_normal.jpeg" TargetMode="External" /><Relationship Id="rId817" Type="http://schemas.openxmlformats.org/officeDocument/2006/relationships/hyperlink" Target="http://pbs.twimg.com/profile_images/571253000754360320/cX5k8JHf_normal.jpeg" TargetMode="External" /><Relationship Id="rId818" Type="http://schemas.openxmlformats.org/officeDocument/2006/relationships/hyperlink" Target="http://pbs.twimg.com/profile_images/571253000754360320/cX5k8JHf_normal.jpeg" TargetMode="External" /><Relationship Id="rId819" Type="http://schemas.openxmlformats.org/officeDocument/2006/relationships/hyperlink" Target="http://pbs.twimg.com/profile_images/571253000754360320/cX5k8JHf_normal.jpeg" TargetMode="External" /><Relationship Id="rId820" Type="http://schemas.openxmlformats.org/officeDocument/2006/relationships/hyperlink" Target="http://pbs.twimg.com/profile_images/571253000754360320/cX5k8JHf_normal.jpeg" TargetMode="External" /><Relationship Id="rId821" Type="http://schemas.openxmlformats.org/officeDocument/2006/relationships/hyperlink" Target="https://pbs.twimg.com/tweet_video_thumb/D1kEGwzWsAAPZc1.jpg" TargetMode="External" /><Relationship Id="rId822" Type="http://schemas.openxmlformats.org/officeDocument/2006/relationships/hyperlink" Target="http://pbs.twimg.com/profile_images/571253000754360320/cX5k8JHf_normal.jpeg" TargetMode="External" /><Relationship Id="rId823" Type="http://schemas.openxmlformats.org/officeDocument/2006/relationships/hyperlink" Target="http://pbs.twimg.com/profile_images/571253000754360320/cX5k8JHf_normal.jpeg" TargetMode="External" /><Relationship Id="rId824" Type="http://schemas.openxmlformats.org/officeDocument/2006/relationships/hyperlink" Target="http://pbs.twimg.com/profile_images/571253000754360320/cX5k8JHf_normal.jpeg" TargetMode="External" /><Relationship Id="rId825" Type="http://schemas.openxmlformats.org/officeDocument/2006/relationships/hyperlink" Target="http://pbs.twimg.com/profile_images/571253000754360320/cX5k8JHf_normal.jpeg" TargetMode="External" /><Relationship Id="rId826" Type="http://schemas.openxmlformats.org/officeDocument/2006/relationships/hyperlink" Target="http://pbs.twimg.com/profile_images/571253000754360320/cX5k8JHf_normal.jpeg" TargetMode="External" /><Relationship Id="rId827" Type="http://schemas.openxmlformats.org/officeDocument/2006/relationships/hyperlink" Target="http://pbs.twimg.com/profile_images/571253000754360320/cX5k8JHf_normal.jpeg" TargetMode="External" /><Relationship Id="rId828" Type="http://schemas.openxmlformats.org/officeDocument/2006/relationships/hyperlink" Target="http://pbs.twimg.com/profile_images/571253000754360320/cX5k8JHf_normal.jpeg" TargetMode="External" /><Relationship Id="rId829" Type="http://schemas.openxmlformats.org/officeDocument/2006/relationships/hyperlink" Target="http://pbs.twimg.com/profile_images/571253000754360320/cX5k8JHf_normal.jpeg" TargetMode="External" /><Relationship Id="rId830" Type="http://schemas.openxmlformats.org/officeDocument/2006/relationships/hyperlink" Target="http://pbs.twimg.com/profile_images/571253000754360320/cX5k8JHf_normal.jpeg" TargetMode="External" /><Relationship Id="rId831" Type="http://schemas.openxmlformats.org/officeDocument/2006/relationships/hyperlink" Target="http://pbs.twimg.com/profile_images/571253000754360320/cX5k8JHf_normal.jpeg" TargetMode="External" /><Relationship Id="rId832" Type="http://schemas.openxmlformats.org/officeDocument/2006/relationships/hyperlink" Target="http://pbs.twimg.com/profile_images/571253000754360320/cX5k8JHf_normal.jpeg" TargetMode="External" /><Relationship Id="rId833" Type="http://schemas.openxmlformats.org/officeDocument/2006/relationships/hyperlink" Target="http://pbs.twimg.com/profile_images/571253000754360320/cX5k8JHf_normal.jpeg" TargetMode="External" /><Relationship Id="rId834" Type="http://schemas.openxmlformats.org/officeDocument/2006/relationships/hyperlink" Target="http://pbs.twimg.com/profile_images/571253000754360320/cX5k8JHf_normal.jpeg" TargetMode="External" /><Relationship Id="rId835" Type="http://schemas.openxmlformats.org/officeDocument/2006/relationships/hyperlink" Target="http://pbs.twimg.com/profile_images/571253000754360320/cX5k8JHf_normal.jpeg" TargetMode="External" /><Relationship Id="rId836" Type="http://schemas.openxmlformats.org/officeDocument/2006/relationships/hyperlink" Target="http://pbs.twimg.com/profile_images/571253000754360320/cX5k8JHf_normal.jpeg" TargetMode="External" /><Relationship Id="rId837" Type="http://schemas.openxmlformats.org/officeDocument/2006/relationships/hyperlink" Target="http://pbs.twimg.com/profile_images/571253000754360320/cX5k8JHf_normal.jpeg" TargetMode="External" /><Relationship Id="rId838" Type="http://schemas.openxmlformats.org/officeDocument/2006/relationships/hyperlink" Target="http://pbs.twimg.com/profile_images/571253000754360320/cX5k8JHf_normal.jpeg" TargetMode="External" /><Relationship Id="rId839" Type="http://schemas.openxmlformats.org/officeDocument/2006/relationships/hyperlink" Target="http://pbs.twimg.com/profile_images/571253000754360320/cX5k8JHf_normal.jpeg" TargetMode="External" /><Relationship Id="rId840" Type="http://schemas.openxmlformats.org/officeDocument/2006/relationships/hyperlink" Target="http://pbs.twimg.com/profile_images/571253000754360320/cX5k8JHf_normal.jpeg" TargetMode="External" /><Relationship Id="rId841" Type="http://schemas.openxmlformats.org/officeDocument/2006/relationships/hyperlink" Target="http://pbs.twimg.com/profile_images/571253000754360320/cX5k8JHf_normal.jpeg" TargetMode="External" /><Relationship Id="rId842" Type="http://schemas.openxmlformats.org/officeDocument/2006/relationships/hyperlink" Target="http://pbs.twimg.com/profile_images/571253000754360320/cX5k8JHf_normal.jpeg" TargetMode="External" /><Relationship Id="rId843" Type="http://schemas.openxmlformats.org/officeDocument/2006/relationships/hyperlink" Target="https://pbs.twimg.com/tweet_video_thumb/D1kNJbRWkAAMwH7.jpg" TargetMode="External" /><Relationship Id="rId844" Type="http://schemas.openxmlformats.org/officeDocument/2006/relationships/hyperlink" Target="http://pbs.twimg.com/profile_images/571253000754360320/cX5k8JHf_normal.jpeg" TargetMode="External" /><Relationship Id="rId845" Type="http://schemas.openxmlformats.org/officeDocument/2006/relationships/hyperlink" Target="http://pbs.twimg.com/profile_images/571253000754360320/cX5k8JHf_normal.jpeg" TargetMode="External" /><Relationship Id="rId846" Type="http://schemas.openxmlformats.org/officeDocument/2006/relationships/hyperlink" Target="http://pbs.twimg.com/profile_images/571253000754360320/cX5k8JHf_normal.jpeg" TargetMode="External" /><Relationship Id="rId847" Type="http://schemas.openxmlformats.org/officeDocument/2006/relationships/hyperlink" Target="http://pbs.twimg.com/profile_images/571253000754360320/cX5k8JHf_normal.jpeg" TargetMode="External" /><Relationship Id="rId848" Type="http://schemas.openxmlformats.org/officeDocument/2006/relationships/hyperlink" Target="http://pbs.twimg.com/profile_images/571253000754360320/cX5k8JHf_normal.jpeg" TargetMode="External" /><Relationship Id="rId849" Type="http://schemas.openxmlformats.org/officeDocument/2006/relationships/hyperlink" Target="http://pbs.twimg.com/profile_images/571253000754360320/cX5k8JHf_normal.jpeg" TargetMode="External" /><Relationship Id="rId850" Type="http://schemas.openxmlformats.org/officeDocument/2006/relationships/hyperlink" Target="http://pbs.twimg.com/profile_images/571253000754360320/cX5k8JHf_normal.jpeg" TargetMode="External" /><Relationship Id="rId851" Type="http://schemas.openxmlformats.org/officeDocument/2006/relationships/hyperlink" Target="http://pbs.twimg.com/profile_images/571253000754360320/cX5k8JHf_normal.jpeg" TargetMode="External" /><Relationship Id="rId852" Type="http://schemas.openxmlformats.org/officeDocument/2006/relationships/hyperlink" Target="http://pbs.twimg.com/profile_images/1072931752887402496/K20LCKN0_normal.jpg" TargetMode="External" /><Relationship Id="rId853" Type="http://schemas.openxmlformats.org/officeDocument/2006/relationships/hyperlink" Target="http://pbs.twimg.com/profile_images/999358565587415040/I5smbrGe_normal.jpg" TargetMode="External" /><Relationship Id="rId854" Type="http://schemas.openxmlformats.org/officeDocument/2006/relationships/hyperlink" Target="http://pbs.twimg.com/profile_images/999358565587415040/I5smbrGe_normal.jpg" TargetMode="External" /><Relationship Id="rId855" Type="http://schemas.openxmlformats.org/officeDocument/2006/relationships/hyperlink" Target="http://pbs.twimg.com/profile_images/999358565587415040/I5smbrGe_normal.jpg" TargetMode="External" /><Relationship Id="rId856" Type="http://schemas.openxmlformats.org/officeDocument/2006/relationships/hyperlink" Target="http://pbs.twimg.com/profile_images/999358565587415040/I5smbrGe_normal.jpg" TargetMode="External" /><Relationship Id="rId857" Type="http://schemas.openxmlformats.org/officeDocument/2006/relationships/hyperlink" Target="http://pbs.twimg.com/profile_images/999358565587415040/I5smbrGe_normal.jpg" TargetMode="External" /><Relationship Id="rId858" Type="http://schemas.openxmlformats.org/officeDocument/2006/relationships/hyperlink" Target="http://pbs.twimg.com/profile_images/571253000754360320/cX5k8JHf_normal.jpeg" TargetMode="External" /><Relationship Id="rId859" Type="http://schemas.openxmlformats.org/officeDocument/2006/relationships/hyperlink" Target="http://pbs.twimg.com/profile_images/571253000754360320/cX5k8JHf_normal.jpeg" TargetMode="External" /><Relationship Id="rId860" Type="http://schemas.openxmlformats.org/officeDocument/2006/relationships/hyperlink" Target="http://pbs.twimg.com/profile_images/571253000754360320/cX5k8JHf_normal.jpeg" TargetMode="External" /><Relationship Id="rId861" Type="http://schemas.openxmlformats.org/officeDocument/2006/relationships/hyperlink" Target="http://pbs.twimg.com/profile_images/571253000754360320/cX5k8JHf_normal.jpeg" TargetMode="External" /><Relationship Id="rId862" Type="http://schemas.openxmlformats.org/officeDocument/2006/relationships/hyperlink" Target="https://pbs.twimg.com/tweet_video_thumb/D1kE3RxXgAAkr2R.jpg" TargetMode="External" /><Relationship Id="rId863" Type="http://schemas.openxmlformats.org/officeDocument/2006/relationships/hyperlink" Target="http://pbs.twimg.com/profile_images/571253000754360320/cX5k8JHf_normal.jpeg" TargetMode="External" /><Relationship Id="rId864" Type="http://schemas.openxmlformats.org/officeDocument/2006/relationships/hyperlink" Target="http://pbs.twimg.com/profile_images/571253000754360320/cX5k8JHf_normal.jpeg" TargetMode="External" /><Relationship Id="rId865" Type="http://schemas.openxmlformats.org/officeDocument/2006/relationships/hyperlink" Target="http://pbs.twimg.com/profile_images/571253000754360320/cX5k8JHf_normal.jpeg" TargetMode="External" /><Relationship Id="rId866" Type="http://schemas.openxmlformats.org/officeDocument/2006/relationships/hyperlink" Target="http://pbs.twimg.com/profile_images/571253000754360320/cX5k8JHf_normal.jpeg" TargetMode="External" /><Relationship Id="rId867" Type="http://schemas.openxmlformats.org/officeDocument/2006/relationships/hyperlink" Target="http://pbs.twimg.com/profile_images/571253000754360320/cX5k8JHf_normal.jpeg" TargetMode="External" /><Relationship Id="rId868" Type="http://schemas.openxmlformats.org/officeDocument/2006/relationships/hyperlink" Target="http://pbs.twimg.com/profile_images/571253000754360320/cX5k8JHf_normal.jpeg" TargetMode="External" /><Relationship Id="rId869" Type="http://schemas.openxmlformats.org/officeDocument/2006/relationships/hyperlink" Target="http://pbs.twimg.com/profile_images/571253000754360320/cX5k8JHf_normal.jpeg" TargetMode="External" /><Relationship Id="rId870" Type="http://schemas.openxmlformats.org/officeDocument/2006/relationships/hyperlink" Target="http://pbs.twimg.com/profile_images/571253000754360320/cX5k8JHf_normal.jpeg" TargetMode="External" /><Relationship Id="rId871" Type="http://schemas.openxmlformats.org/officeDocument/2006/relationships/hyperlink" Target="http://pbs.twimg.com/profile_images/571253000754360320/cX5k8JHf_normal.jpeg" TargetMode="External" /><Relationship Id="rId872" Type="http://schemas.openxmlformats.org/officeDocument/2006/relationships/hyperlink" Target="http://pbs.twimg.com/profile_images/571253000754360320/cX5k8JHf_normal.jpeg" TargetMode="External" /><Relationship Id="rId873" Type="http://schemas.openxmlformats.org/officeDocument/2006/relationships/hyperlink" Target="http://pbs.twimg.com/profile_images/571253000754360320/cX5k8JHf_normal.jpeg" TargetMode="External" /><Relationship Id="rId874" Type="http://schemas.openxmlformats.org/officeDocument/2006/relationships/hyperlink" Target="http://pbs.twimg.com/profile_images/571253000754360320/cX5k8JHf_normal.jpeg" TargetMode="External" /><Relationship Id="rId875" Type="http://schemas.openxmlformats.org/officeDocument/2006/relationships/hyperlink" Target="http://pbs.twimg.com/profile_images/571253000754360320/cX5k8JHf_normal.jpeg" TargetMode="External" /><Relationship Id="rId876" Type="http://schemas.openxmlformats.org/officeDocument/2006/relationships/hyperlink" Target="http://pbs.twimg.com/profile_images/571253000754360320/cX5k8JHf_normal.jpeg" TargetMode="External" /><Relationship Id="rId877" Type="http://schemas.openxmlformats.org/officeDocument/2006/relationships/hyperlink" Target="http://pbs.twimg.com/profile_images/571253000754360320/cX5k8JHf_normal.jpeg" TargetMode="External" /><Relationship Id="rId878" Type="http://schemas.openxmlformats.org/officeDocument/2006/relationships/hyperlink" Target="http://pbs.twimg.com/profile_images/571253000754360320/cX5k8JHf_normal.jpeg" TargetMode="External" /><Relationship Id="rId879" Type="http://schemas.openxmlformats.org/officeDocument/2006/relationships/hyperlink" Target="http://pbs.twimg.com/profile_images/571253000754360320/cX5k8JHf_normal.jpeg" TargetMode="External" /><Relationship Id="rId880" Type="http://schemas.openxmlformats.org/officeDocument/2006/relationships/hyperlink" Target="http://pbs.twimg.com/profile_images/571253000754360320/cX5k8JHf_normal.jpeg" TargetMode="External" /><Relationship Id="rId881" Type="http://schemas.openxmlformats.org/officeDocument/2006/relationships/hyperlink" Target="http://pbs.twimg.com/profile_images/571253000754360320/cX5k8JHf_normal.jpeg" TargetMode="External" /><Relationship Id="rId882" Type="http://schemas.openxmlformats.org/officeDocument/2006/relationships/hyperlink" Target="http://pbs.twimg.com/profile_images/571253000754360320/cX5k8JHf_normal.jpeg" TargetMode="External" /><Relationship Id="rId883" Type="http://schemas.openxmlformats.org/officeDocument/2006/relationships/hyperlink" Target="http://pbs.twimg.com/profile_images/571253000754360320/cX5k8JHf_normal.jpeg" TargetMode="External" /><Relationship Id="rId884" Type="http://schemas.openxmlformats.org/officeDocument/2006/relationships/hyperlink" Target="http://pbs.twimg.com/profile_images/571253000754360320/cX5k8JHf_normal.jpeg" TargetMode="External" /><Relationship Id="rId885" Type="http://schemas.openxmlformats.org/officeDocument/2006/relationships/hyperlink" Target="http://pbs.twimg.com/profile_images/571253000754360320/cX5k8JHf_normal.jpeg" TargetMode="External" /><Relationship Id="rId886" Type="http://schemas.openxmlformats.org/officeDocument/2006/relationships/hyperlink" Target="http://pbs.twimg.com/profile_images/1072931752887402496/K20LCKN0_normal.jpg" TargetMode="External" /><Relationship Id="rId887" Type="http://schemas.openxmlformats.org/officeDocument/2006/relationships/hyperlink" Target="http://pbs.twimg.com/profile_images/1072931752887402496/K20LCKN0_normal.jpg" TargetMode="External" /><Relationship Id="rId888" Type="http://schemas.openxmlformats.org/officeDocument/2006/relationships/hyperlink" Target="http://pbs.twimg.com/profile_images/1072931752887402496/K20LCKN0_normal.jpg" TargetMode="External" /><Relationship Id="rId889" Type="http://schemas.openxmlformats.org/officeDocument/2006/relationships/hyperlink" Target="https://twitter.com/jopike72/status/1104839353430355968" TargetMode="External" /><Relationship Id="rId890" Type="http://schemas.openxmlformats.org/officeDocument/2006/relationships/hyperlink" Target="https://twitter.com/jopike72/status/1104839353430355968" TargetMode="External" /><Relationship Id="rId891" Type="http://schemas.openxmlformats.org/officeDocument/2006/relationships/hyperlink" Target="https://twitter.com/wraparoundp/status/1105400174405451776" TargetMode="External" /><Relationship Id="rId892" Type="http://schemas.openxmlformats.org/officeDocument/2006/relationships/hyperlink" Target="https://twitter.com/wraparoundp/status/1105400174405451776" TargetMode="External" /><Relationship Id="rId893" Type="http://schemas.openxmlformats.org/officeDocument/2006/relationships/hyperlink" Target="https://twitter.com/cfletcherdos/status/1105519458976759813" TargetMode="External" /><Relationship Id="rId894" Type="http://schemas.openxmlformats.org/officeDocument/2006/relationships/hyperlink" Target="https://twitter.com/cfletcherdos/status/1105519458976759813" TargetMode="External" /><Relationship Id="rId895" Type="http://schemas.openxmlformats.org/officeDocument/2006/relationships/hyperlink" Target="https://twitter.com/mrdavies_sen/status/1105737494061027329" TargetMode="External" /><Relationship Id="rId896" Type="http://schemas.openxmlformats.org/officeDocument/2006/relationships/hyperlink" Target="https://twitter.com/mrdavies_sen/status/1105737494061027329" TargetMode="External" /><Relationship Id="rId897" Type="http://schemas.openxmlformats.org/officeDocument/2006/relationships/hyperlink" Target="https://twitter.com/virtualsendconf/status/1105920225952915457" TargetMode="External" /><Relationship Id="rId898" Type="http://schemas.openxmlformats.org/officeDocument/2006/relationships/hyperlink" Target="https://twitter.com/grhluna24/status/1105929916099497984" TargetMode="External" /><Relationship Id="rId899" Type="http://schemas.openxmlformats.org/officeDocument/2006/relationships/hyperlink" Target="https://twitter.com/bjpren/status/1104796069320380416" TargetMode="External" /><Relationship Id="rId900" Type="http://schemas.openxmlformats.org/officeDocument/2006/relationships/hyperlink" Target="https://twitter.com/bjpren/status/1104796069458731009" TargetMode="External" /><Relationship Id="rId901" Type="http://schemas.openxmlformats.org/officeDocument/2006/relationships/hyperlink" Target="https://twitter.com/bjpren/status/1105933126252019713" TargetMode="External" /><Relationship Id="rId902" Type="http://schemas.openxmlformats.org/officeDocument/2006/relationships/hyperlink" Target="https://twitter.com/bjpren/status/1105933126252019713" TargetMode="External" /><Relationship Id="rId903" Type="http://schemas.openxmlformats.org/officeDocument/2006/relationships/hyperlink" Target="https://twitter.com/mm684/status/1105937784576110593" TargetMode="External" /><Relationship Id="rId904" Type="http://schemas.openxmlformats.org/officeDocument/2006/relationships/hyperlink" Target="https://twitter.com/mm684/status/1105937784576110593" TargetMode="External" /><Relationship Id="rId905" Type="http://schemas.openxmlformats.org/officeDocument/2006/relationships/hyperlink" Target="https://twitter.com/csawteachme/status/1105938258876342276" TargetMode="External" /><Relationship Id="rId906" Type="http://schemas.openxmlformats.org/officeDocument/2006/relationships/hyperlink" Target="https://twitter.com/zebraw2015/status/1104818032910757888" TargetMode="External" /><Relationship Id="rId907" Type="http://schemas.openxmlformats.org/officeDocument/2006/relationships/hyperlink" Target="https://twitter.com/zebraw2015/status/1105937592510500866" TargetMode="External" /><Relationship Id="rId908" Type="http://schemas.openxmlformats.org/officeDocument/2006/relationships/hyperlink" Target="https://twitter.com/zebraw2015/status/1105937749075476480" TargetMode="External" /><Relationship Id="rId909" Type="http://schemas.openxmlformats.org/officeDocument/2006/relationships/hyperlink" Target="https://twitter.com/zebraw2015/status/1105938416208920581" TargetMode="External" /><Relationship Id="rId910" Type="http://schemas.openxmlformats.org/officeDocument/2006/relationships/hyperlink" Target="https://twitter.com/hazzdingo/status/1105933630076002306" TargetMode="External" /><Relationship Id="rId911" Type="http://schemas.openxmlformats.org/officeDocument/2006/relationships/hyperlink" Target="https://twitter.com/hazzdingo/status/1105938777141325825" TargetMode="External" /><Relationship Id="rId912" Type="http://schemas.openxmlformats.org/officeDocument/2006/relationships/hyperlink" Target="https://twitter.com/muddle_ms/status/1105939449056235522" TargetMode="External" /><Relationship Id="rId913" Type="http://schemas.openxmlformats.org/officeDocument/2006/relationships/hyperlink" Target="https://twitter.com/jacob_posregard/status/1105941163398311938" TargetMode="External" /><Relationship Id="rId914" Type="http://schemas.openxmlformats.org/officeDocument/2006/relationships/hyperlink" Target="https://twitter.com/jacob_posregard/status/1105941238279225344" TargetMode="External" /><Relationship Id="rId915" Type="http://schemas.openxmlformats.org/officeDocument/2006/relationships/hyperlink" Target="https://twitter.com/jacob_posregard/status/1105941251885592576" TargetMode="External" /><Relationship Id="rId916" Type="http://schemas.openxmlformats.org/officeDocument/2006/relationships/hyperlink" Target="https://twitter.com/jacob_posregard/status/1105941259804393474" TargetMode="External" /><Relationship Id="rId917" Type="http://schemas.openxmlformats.org/officeDocument/2006/relationships/hyperlink" Target="https://twitter.com/annamarie_mn/status/1105945466053771265" TargetMode="External" /><Relationship Id="rId918" Type="http://schemas.openxmlformats.org/officeDocument/2006/relationships/hyperlink" Target="https://twitter.com/annamarie_mn/status/1105945466053771265" TargetMode="External" /><Relationship Id="rId919" Type="http://schemas.openxmlformats.org/officeDocument/2006/relationships/hyperlink" Target="https://twitter.com/annamarie_mn/status/1105945509448073217" TargetMode="External" /><Relationship Id="rId920" Type="http://schemas.openxmlformats.org/officeDocument/2006/relationships/hyperlink" Target="https://twitter.com/giftpeer_haven/status/1105943161254350848" TargetMode="External" /><Relationship Id="rId921" Type="http://schemas.openxmlformats.org/officeDocument/2006/relationships/hyperlink" Target="https://twitter.com/giftpeer_haven/status/1105952531342073857" TargetMode="External" /><Relationship Id="rId922" Type="http://schemas.openxmlformats.org/officeDocument/2006/relationships/hyperlink" Target="https://twitter.com/mariamarinho6/status/1105971706198454272" TargetMode="External" /><Relationship Id="rId923" Type="http://schemas.openxmlformats.org/officeDocument/2006/relationships/hyperlink" Target="https://twitter.com/roofie68/status/1106005537756532743" TargetMode="External" /><Relationship Id="rId924" Type="http://schemas.openxmlformats.org/officeDocument/2006/relationships/hyperlink" Target="https://twitter.com/roofie68/status/1106006194018283525" TargetMode="External" /><Relationship Id="rId925" Type="http://schemas.openxmlformats.org/officeDocument/2006/relationships/hyperlink" Target="https://twitter.com/roofie68/status/1106006194018283525" TargetMode="External" /><Relationship Id="rId926" Type="http://schemas.openxmlformats.org/officeDocument/2006/relationships/hyperlink" Target="https://twitter.com/roofie68/status/1106006330693824512" TargetMode="External" /><Relationship Id="rId927" Type="http://schemas.openxmlformats.org/officeDocument/2006/relationships/hyperlink" Target="https://twitter.com/roofie68/status/1106006766645579776" TargetMode="External" /><Relationship Id="rId928" Type="http://schemas.openxmlformats.org/officeDocument/2006/relationships/hyperlink" Target="https://twitter.com/wellatschool/status/1105876725437812738" TargetMode="External" /><Relationship Id="rId929" Type="http://schemas.openxmlformats.org/officeDocument/2006/relationships/hyperlink" Target="https://twitter.com/sarah_naugh/status/1106067534120448000" TargetMode="External" /><Relationship Id="rId930" Type="http://schemas.openxmlformats.org/officeDocument/2006/relationships/hyperlink" Target="https://twitter.com/navsh_uk/status/1106097883361751040" TargetMode="External" /><Relationship Id="rId931" Type="http://schemas.openxmlformats.org/officeDocument/2006/relationships/hyperlink" Target="https://twitter.com/mellow_pascoe/status/1106070870915801088" TargetMode="External" /><Relationship Id="rId932" Type="http://schemas.openxmlformats.org/officeDocument/2006/relationships/hyperlink" Target="https://twitter.com/mellow_pascoe/status/1106070919930437637" TargetMode="External" /><Relationship Id="rId933" Type="http://schemas.openxmlformats.org/officeDocument/2006/relationships/hyperlink" Target="https://twitter.com/mellow_pascoe/status/1106070919930437637" TargetMode="External" /><Relationship Id="rId934" Type="http://schemas.openxmlformats.org/officeDocument/2006/relationships/hyperlink" Target="https://twitter.com/mellow_pascoe/status/1106104275023904768" TargetMode="External" /><Relationship Id="rId935" Type="http://schemas.openxmlformats.org/officeDocument/2006/relationships/hyperlink" Target="https://twitter.com/mellow_pascoe/status/1106104321052155905" TargetMode="External" /><Relationship Id="rId936" Type="http://schemas.openxmlformats.org/officeDocument/2006/relationships/hyperlink" Target="https://twitter.com/mellow_pascoe/status/1106104321052155905" TargetMode="External" /><Relationship Id="rId937" Type="http://schemas.openxmlformats.org/officeDocument/2006/relationships/hyperlink" Target="https://twitter.com/mellow_pascoe/status/1106104518163554309" TargetMode="External" /><Relationship Id="rId938" Type="http://schemas.openxmlformats.org/officeDocument/2006/relationships/hyperlink" Target="https://twitter.com/mellow_pascoe/status/1106104518163554309" TargetMode="External" /><Relationship Id="rId939" Type="http://schemas.openxmlformats.org/officeDocument/2006/relationships/hyperlink" Target="https://twitter.com/mellow_pascoe/status/1106104747369615360" TargetMode="External" /><Relationship Id="rId940" Type="http://schemas.openxmlformats.org/officeDocument/2006/relationships/hyperlink" Target="https://twitter.com/mellow_pascoe/status/1106104747369615360" TargetMode="External" /><Relationship Id="rId941" Type="http://schemas.openxmlformats.org/officeDocument/2006/relationships/hyperlink" Target="https://twitter.com/mellow_pascoe/status/1106105036499767297" TargetMode="External" /><Relationship Id="rId942" Type="http://schemas.openxmlformats.org/officeDocument/2006/relationships/hyperlink" Target="https://twitter.com/mellow_pascoe/status/1106105188782407687" TargetMode="External" /><Relationship Id="rId943" Type="http://schemas.openxmlformats.org/officeDocument/2006/relationships/hyperlink" Target="https://twitter.com/lisa_tidbury/status/1106145747030999041" TargetMode="External" /><Relationship Id="rId944" Type="http://schemas.openxmlformats.org/officeDocument/2006/relationships/hyperlink" Target="https://twitter.com/instituteofrp/status/1106145784515444736" TargetMode="External" /><Relationship Id="rId945" Type="http://schemas.openxmlformats.org/officeDocument/2006/relationships/hyperlink" Target="https://twitter.com/instituteofrp/status/1106145784515444736" TargetMode="External" /><Relationship Id="rId946" Type="http://schemas.openxmlformats.org/officeDocument/2006/relationships/hyperlink" Target="https://twitter.com/instituteofrp/status/1106146027306921991" TargetMode="External" /><Relationship Id="rId947" Type="http://schemas.openxmlformats.org/officeDocument/2006/relationships/hyperlink" Target="https://twitter.com/movemary/status/1106163013994889216" TargetMode="External" /><Relationship Id="rId948" Type="http://schemas.openxmlformats.org/officeDocument/2006/relationships/hyperlink" Target="https://twitter.com/clifton_yorks/status/1106170434532315137" TargetMode="External" /><Relationship Id="rId949" Type="http://schemas.openxmlformats.org/officeDocument/2006/relationships/hyperlink" Target="https://twitter.com/assignmenthelp/status/1106270074091069440" TargetMode="External" /><Relationship Id="rId950" Type="http://schemas.openxmlformats.org/officeDocument/2006/relationships/hyperlink" Target="https://twitter.com/rbellefortune/status/1106274804339036160" TargetMode="External" /><Relationship Id="rId951" Type="http://schemas.openxmlformats.org/officeDocument/2006/relationships/hyperlink" Target="https://twitter.com/samschoolstuff/status/1107273671188590592" TargetMode="External" /><Relationship Id="rId952" Type="http://schemas.openxmlformats.org/officeDocument/2006/relationships/hyperlink" Target="https://twitter.com/bird1song/status/1107283952350445570" TargetMode="External" /><Relationship Id="rId953" Type="http://schemas.openxmlformats.org/officeDocument/2006/relationships/hyperlink" Target="https://twitter.com/backpocketteach/status/1105490942591754240" TargetMode="External" /><Relationship Id="rId954" Type="http://schemas.openxmlformats.org/officeDocument/2006/relationships/hyperlink" Target="https://twitter.com/danversgemma/status/1107348577179914241" TargetMode="External" /><Relationship Id="rId955" Type="http://schemas.openxmlformats.org/officeDocument/2006/relationships/hyperlink" Target="https://twitter.com/mtafcharity/status/1107352752777248768" TargetMode="External" /><Relationship Id="rId956" Type="http://schemas.openxmlformats.org/officeDocument/2006/relationships/hyperlink" Target="https://twitter.com/robbo1511/status/1105927997784313856" TargetMode="External" /><Relationship Id="rId957" Type="http://schemas.openxmlformats.org/officeDocument/2006/relationships/hyperlink" Target="https://twitter.com/robbo1511/status/1105929338946502657" TargetMode="External" /><Relationship Id="rId958" Type="http://schemas.openxmlformats.org/officeDocument/2006/relationships/hyperlink" Target="https://twitter.com/reachoutasc/status/1105928900163579913" TargetMode="External" /><Relationship Id="rId959" Type="http://schemas.openxmlformats.org/officeDocument/2006/relationships/hyperlink" Target="https://twitter.com/reachoutasc/status/1105929445574131714" TargetMode="External" /><Relationship Id="rId960" Type="http://schemas.openxmlformats.org/officeDocument/2006/relationships/hyperlink" Target="https://twitter.com/jo3grace/status/1106877088412389376" TargetMode="External" /><Relationship Id="rId961" Type="http://schemas.openxmlformats.org/officeDocument/2006/relationships/hyperlink" Target="https://twitter.com/jo3grace/status/1107263272120696832" TargetMode="External" /><Relationship Id="rId962" Type="http://schemas.openxmlformats.org/officeDocument/2006/relationships/hyperlink" Target="https://twitter.com/jo3grace/status/1107273595829583872" TargetMode="External" /><Relationship Id="rId963" Type="http://schemas.openxmlformats.org/officeDocument/2006/relationships/hyperlink" Target="https://twitter.com/elly_chapple/status/1107352743956615169" TargetMode="External" /><Relationship Id="rId964" Type="http://schemas.openxmlformats.org/officeDocument/2006/relationships/hyperlink" Target="https://twitter.com/jw_teach/status/1107346488361918465" TargetMode="External" /><Relationship Id="rId965" Type="http://schemas.openxmlformats.org/officeDocument/2006/relationships/hyperlink" Target="https://twitter.com/reachoutasc/status/1107349002671058944" TargetMode="External" /><Relationship Id="rId966" Type="http://schemas.openxmlformats.org/officeDocument/2006/relationships/hyperlink" Target="https://twitter.com/sarahowens0/status/1107357033022541826" TargetMode="External" /><Relationship Id="rId967" Type="http://schemas.openxmlformats.org/officeDocument/2006/relationships/hyperlink" Target="https://twitter.com/annebarnes18/status/1107367329107771392" TargetMode="External" /><Relationship Id="rId968" Type="http://schemas.openxmlformats.org/officeDocument/2006/relationships/hyperlink" Target="https://twitter.com/gogunners2003/status/1107371379748413441" TargetMode="External" /><Relationship Id="rId969" Type="http://schemas.openxmlformats.org/officeDocument/2006/relationships/hyperlink" Target="https://twitter.com/specialedchat/status/1107373309266747392" TargetMode="External" /><Relationship Id="rId970" Type="http://schemas.openxmlformats.org/officeDocument/2006/relationships/hyperlink" Target="https://twitter.com/bitternedave/status/1107373592357023746" TargetMode="External" /><Relationship Id="rId971" Type="http://schemas.openxmlformats.org/officeDocument/2006/relationships/hyperlink" Target="https://twitter.com/roibeardofainin/status/1107542619490529280" TargetMode="External" /><Relationship Id="rId972" Type="http://schemas.openxmlformats.org/officeDocument/2006/relationships/hyperlink" Target="https://twitter.com/mannyawo/status/1107545687040946176" TargetMode="External" /><Relationship Id="rId973" Type="http://schemas.openxmlformats.org/officeDocument/2006/relationships/hyperlink" Target="https://twitter.com/mazboogz/status/1107546931042103297" TargetMode="External" /><Relationship Id="rId974" Type="http://schemas.openxmlformats.org/officeDocument/2006/relationships/hyperlink" Target="https://twitter.com/thereal_mrbeezy/status/1107526040392474624" TargetMode="External" /><Relationship Id="rId975" Type="http://schemas.openxmlformats.org/officeDocument/2006/relationships/hyperlink" Target="https://twitter.com/blackteachersco/status/1107552980440674305" TargetMode="External" /><Relationship Id="rId976" Type="http://schemas.openxmlformats.org/officeDocument/2006/relationships/hyperlink" Target="https://twitter.com/adeledevine/status/1105934013993308161" TargetMode="External" /><Relationship Id="rId977" Type="http://schemas.openxmlformats.org/officeDocument/2006/relationships/hyperlink" Target="https://twitter.com/teachearlyyrs/status/1106146523128188930" TargetMode="External" /><Relationship Id="rId978" Type="http://schemas.openxmlformats.org/officeDocument/2006/relationships/hyperlink" Target="https://twitter.com/classcharts/status/1107575843600121856" TargetMode="External" /><Relationship Id="rId979" Type="http://schemas.openxmlformats.org/officeDocument/2006/relationships/hyperlink" Target="https://twitter.com/adeledevine/status/1105934013993308161" TargetMode="External" /><Relationship Id="rId980" Type="http://schemas.openxmlformats.org/officeDocument/2006/relationships/hyperlink" Target="https://twitter.com/teachearlyyrs/status/1106146523128188930" TargetMode="External" /><Relationship Id="rId981" Type="http://schemas.openxmlformats.org/officeDocument/2006/relationships/hyperlink" Target="https://twitter.com/teachearlyyrs/status/1106146523128188930" TargetMode="External" /><Relationship Id="rId982" Type="http://schemas.openxmlformats.org/officeDocument/2006/relationships/hyperlink" Target="https://twitter.com/classcharts/status/1107575843600121856" TargetMode="External" /><Relationship Id="rId983" Type="http://schemas.openxmlformats.org/officeDocument/2006/relationships/hyperlink" Target="https://twitter.com/classcharts/status/1106120388164100097" TargetMode="External" /><Relationship Id="rId984" Type="http://schemas.openxmlformats.org/officeDocument/2006/relationships/hyperlink" Target="https://twitter.com/classcharts/status/1106120465142165504" TargetMode="External" /><Relationship Id="rId985" Type="http://schemas.openxmlformats.org/officeDocument/2006/relationships/hyperlink" Target="https://twitter.com/classcharts/status/1107575843600121856" TargetMode="External" /><Relationship Id="rId986" Type="http://schemas.openxmlformats.org/officeDocument/2006/relationships/hyperlink" Target="https://twitter.com/classcharts/status/1107575843600121856" TargetMode="External" /><Relationship Id="rId987" Type="http://schemas.openxmlformats.org/officeDocument/2006/relationships/hyperlink" Target="https://twitter.com/classcharts/status/1107575902433615872" TargetMode="External" /><Relationship Id="rId988" Type="http://schemas.openxmlformats.org/officeDocument/2006/relationships/hyperlink" Target="https://twitter.com/classcharts/status/1107575902433615872" TargetMode="External" /><Relationship Id="rId989" Type="http://schemas.openxmlformats.org/officeDocument/2006/relationships/hyperlink" Target="https://twitter.com/lornamcnab1/status/1104773730616688641" TargetMode="External" /><Relationship Id="rId990" Type="http://schemas.openxmlformats.org/officeDocument/2006/relationships/hyperlink" Target="https://twitter.com/lornamcnab1/status/1104773730616688641" TargetMode="External" /><Relationship Id="rId991" Type="http://schemas.openxmlformats.org/officeDocument/2006/relationships/hyperlink" Target="https://twitter.com/senexchange/status/1104777466986541056" TargetMode="External" /><Relationship Id="rId992" Type="http://schemas.openxmlformats.org/officeDocument/2006/relationships/hyperlink" Target="https://twitter.com/carolsmartsen/status/1104786454897668099" TargetMode="External" /><Relationship Id="rId993" Type="http://schemas.openxmlformats.org/officeDocument/2006/relationships/hyperlink" Target="https://twitter.com/carolsmartsen/status/1104786454897668099" TargetMode="External" /><Relationship Id="rId994" Type="http://schemas.openxmlformats.org/officeDocument/2006/relationships/hyperlink" Target="https://twitter.com/senexchange/status/1104789012018094080" TargetMode="External" /><Relationship Id="rId995" Type="http://schemas.openxmlformats.org/officeDocument/2006/relationships/hyperlink" Target="https://twitter.com/stokoes_views/status/1104788981236097027" TargetMode="External" /><Relationship Id="rId996" Type="http://schemas.openxmlformats.org/officeDocument/2006/relationships/hyperlink" Target="https://twitter.com/stokoes_views/status/1104788981236097027" TargetMode="External" /><Relationship Id="rId997" Type="http://schemas.openxmlformats.org/officeDocument/2006/relationships/hyperlink" Target="https://twitter.com/senexchange/status/1104793042370904066" TargetMode="External" /><Relationship Id="rId998" Type="http://schemas.openxmlformats.org/officeDocument/2006/relationships/hyperlink" Target="https://twitter.com/katiecauson/status/1104789505494736896" TargetMode="External" /><Relationship Id="rId999" Type="http://schemas.openxmlformats.org/officeDocument/2006/relationships/hyperlink" Target="https://twitter.com/katiecauson/status/1104789505494736896" TargetMode="External" /><Relationship Id="rId1000" Type="http://schemas.openxmlformats.org/officeDocument/2006/relationships/hyperlink" Target="https://twitter.com/senexchange/status/1104793199334383616" TargetMode="External" /><Relationship Id="rId1001" Type="http://schemas.openxmlformats.org/officeDocument/2006/relationships/hyperlink" Target="https://twitter.com/pippapyrah/status/1104794025314435072" TargetMode="External" /><Relationship Id="rId1002" Type="http://schemas.openxmlformats.org/officeDocument/2006/relationships/hyperlink" Target="https://twitter.com/pippapyrah/status/1104794025314435072" TargetMode="External" /><Relationship Id="rId1003" Type="http://schemas.openxmlformats.org/officeDocument/2006/relationships/hyperlink" Target="https://twitter.com/senexchange/status/1104794510956130304" TargetMode="External" /><Relationship Id="rId1004" Type="http://schemas.openxmlformats.org/officeDocument/2006/relationships/hyperlink" Target="https://twitter.com/melwhittakerm/status/1104795414673477633" TargetMode="External" /><Relationship Id="rId1005" Type="http://schemas.openxmlformats.org/officeDocument/2006/relationships/hyperlink" Target="https://twitter.com/melwhittakerm/status/1104795414673477633" TargetMode="External" /><Relationship Id="rId1006" Type="http://schemas.openxmlformats.org/officeDocument/2006/relationships/hyperlink" Target="https://twitter.com/senexchange/status/1104798582954213381" TargetMode="External" /><Relationship Id="rId1007" Type="http://schemas.openxmlformats.org/officeDocument/2006/relationships/hyperlink" Target="https://twitter.com/rosannamcg/status/1104807957487849475" TargetMode="External" /><Relationship Id="rId1008" Type="http://schemas.openxmlformats.org/officeDocument/2006/relationships/hyperlink" Target="https://twitter.com/rosannamcg/status/1104807957487849475" TargetMode="External" /><Relationship Id="rId1009" Type="http://schemas.openxmlformats.org/officeDocument/2006/relationships/hyperlink" Target="https://twitter.com/senexchange/status/1104809104781033473" TargetMode="External" /><Relationship Id="rId1010" Type="http://schemas.openxmlformats.org/officeDocument/2006/relationships/hyperlink" Target="https://twitter.com/cstinclusion/status/1104841024583671810" TargetMode="External" /><Relationship Id="rId1011" Type="http://schemas.openxmlformats.org/officeDocument/2006/relationships/hyperlink" Target="https://twitter.com/cstinclusion/status/1104841024583671810" TargetMode="External" /><Relationship Id="rId1012" Type="http://schemas.openxmlformats.org/officeDocument/2006/relationships/hyperlink" Target="https://twitter.com/senexchange/status/1104842897575346176" TargetMode="External" /><Relationship Id="rId1013" Type="http://schemas.openxmlformats.org/officeDocument/2006/relationships/hyperlink" Target="https://twitter.com/annipoole/status/1104837852045762565" TargetMode="External" /><Relationship Id="rId1014" Type="http://schemas.openxmlformats.org/officeDocument/2006/relationships/hyperlink" Target="https://twitter.com/annipoole/status/1104837852045762565" TargetMode="External" /><Relationship Id="rId1015" Type="http://schemas.openxmlformats.org/officeDocument/2006/relationships/hyperlink" Target="https://twitter.com/senexchange/status/1104843082263154694" TargetMode="External" /><Relationship Id="rId1016" Type="http://schemas.openxmlformats.org/officeDocument/2006/relationships/hyperlink" Target="https://twitter.com/emilie_london/status/1104866863996112900" TargetMode="External" /><Relationship Id="rId1017" Type="http://schemas.openxmlformats.org/officeDocument/2006/relationships/hyperlink" Target="https://twitter.com/emilie_london/status/1104866863996112900" TargetMode="External" /><Relationship Id="rId1018" Type="http://schemas.openxmlformats.org/officeDocument/2006/relationships/hyperlink" Target="https://twitter.com/senexchange/status/1104988728861310976" TargetMode="External" /><Relationship Id="rId1019" Type="http://schemas.openxmlformats.org/officeDocument/2006/relationships/hyperlink" Target="https://twitter.com/redsocksruby/status/1104867442583629829" TargetMode="External" /><Relationship Id="rId1020" Type="http://schemas.openxmlformats.org/officeDocument/2006/relationships/hyperlink" Target="https://twitter.com/redsocksruby/status/1104867442583629829" TargetMode="External" /><Relationship Id="rId1021" Type="http://schemas.openxmlformats.org/officeDocument/2006/relationships/hyperlink" Target="https://twitter.com/jordyjax/status/1105067906847686656" TargetMode="External" /><Relationship Id="rId1022" Type="http://schemas.openxmlformats.org/officeDocument/2006/relationships/hyperlink" Target="https://twitter.com/senexchange/status/1104988934814269441" TargetMode="External" /><Relationship Id="rId1023" Type="http://schemas.openxmlformats.org/officeDocument/2006/relationships/hyperlink" Target="https://twitter.com/theresaer/status/1104999260670648321" TargetMode="External" /><Relationship Id="rId1024" Type="http://schemas.openxmlformats.org/officeDocument/2006/relationships/hyperlink" Target="https://twitter.com/theresaer/status/1104999260670648321" TargetMode="External" /><Relationship Id="rId1025" Type="http://schemas.openxmlformats.org/officeDocument/2006/relationships/hyperlink" Target="https://twitter.com/senexchange/status/1105017804124753921" TargetMode="External" /><Relationship Id="rId1026" Type="http://schemas.openxmlformats.org/officeDocument/2006/relationships/hyperlink" Target="https://twitter.com/louise_baldwin/status/1105001777492037632" TargetMode="External" /><Relationship Id="rId1027" Type="http://schemas.openxmlformats.org/officeDocument/2006/relationships/hyperlink" Target="https://twitter.com/louise_baldwin/status/1105001777492037632" TargetMode="External" /><Relationship Id="rId1028" Type="http://schemas.openxmlformats.org/officeDocument/2006/relationships/hyperlink" Target="https://twitter.com/senexchange/status/1105017804124753921" TargetMode="External" /><Relationship Id="rId1029" Type="http://schemas.openxmlformats.org/officeDocument/2006/relationships/hyperlink" Target="https://twitter.com/janefriswell/status/1105017903034892289" TargetMode="External" /><Relationship Id="rId1030" Type="http://schemas.openxmlformats.org/officeDocument/2006/relationships/hyperlink" Target="https://twitter.com/janefriswell/status/1105017903034892289" TargetMode="External" /><Relationship Id="rId1031" Type="http://schemas.openxmlformats.org/officeDocument/2006/relationships/hyperlink" Target="https://twitter.com/lorrainep1957/status/1105239294292230149" TargetMode="External" /><Relationship Id="rId1032" Type="http://schemas.openxmlformats.org/officeDocument/2006/relationships/hyperlink" Target="https://twitter.com/provisionmap/status/1105233421696040960" TargetMode="External" /><Relationship Id="rId1033" Type="http://schemas.openxmlformats.org/officeDocument/2006/relationships/hyperlink" Target="https://twitter.com/senexchange/status/1105069596598521860" TargetMode="External" /><Relationship Id="rId1034" Type="http://schemas.openxmlformats.org/officeDocument/2006/relationships/hyperlink" Target="https://twitter.com/lorrainep1957/status/1105239294292230149" TargetMode="External" /><Relationship Id="rId1035" Type="http://schemas.openxmlformats.org/officeDocument/2006/relationships/hyperlink" Target="https://twitter.com/provisionmap/status/1105023747197726721" TargetMode="External" /><Relationship Id="rId1036" Type="http://schemas.openxmlformats.org/officeDocument/2006/relationships/hyperlink" Target="https://twitter.com/provisionmap/status/1105023747197726721" TargetMode="External" /><Relationship Id="rId1037" Type="http://schemas.openxmlformats.org/officeDocument/2006/relationships/hyperlink" Target="https://twitter.com/provisionmap/status/1105233421696040960" TargetMode="External" /><Relationship Id="rId1038" Type="http://schemas.openxmlformats.org/officeDocument/2006/relationships/hyperlink" Target="https://twitter.com/provisionmap/status/1105936957501255681" TargetMode="External" /><Relationship Id="rId1039" Type="http://schemas.openxmlformats.org/officeDocument/2006/relationships/hyperlink" Target="https://twitter.com/provisionmap/status/1105936989528961026" TargetMode="External" /><Relationship Id="rId1040" Type="http://schemas.openxmlformats.org/officeDocument/2006/relationships/hyperlink" Target="https://twitter.com/senexchange/status/1105069596598521860" TargetMode="External" /><Relationship Id="rId1041" Type="http://schemas.openxmlformats.org/officeDocument/2006/relationships/hyperlink" Target="https://twitter.com/jwscattergood/status/1105019953042939904" TargetMode="External" /><Relationship Id="rId1042" Type="http://schemas.openxmlformats.org/officeDocument/2006/relationships/hyperlink" Target="https://twitter.com/jwscattergood/status/1105019953042939904" TargetMode="External" /><Relationship Id="rId1043" Type="http://schemas.openxmlformats.org/officeDocument/2006/relationships/hyperlink" Target="https://twitter.com/senexchange/status/1105069714961620992" TargetMode="External" /><Relationship Id="rId1044" Type="http://schemas.openxmlformats.org/officeDocument/2006/relationships/hyperlink" Target="https://twitter.com/riatws4/status/1105123328409382912" TargetMode="External" /><Relationship Id="rId1045" Type="http://schemas.openxmlformats.org/officeDocument/2006/relationships/hyperlink" Target="https://twitter.com/riatws4/status/1105123328409382912" TargetMode="External" /><Relationship Id="rId1046" Type="http://schemas.openxmlformats.org/officeDocument/2006/relationships/hyperlink" Target="https://twitter.com/senexchange/status/1105153235701116930" TargetMode="External" /><Relationship Id="rId1047" Type="http://schemas.openxmlformats.org/officeDocument/2006/relationships/hyperlink" Target="https://twitter.com/wssnorth/status/1105167139437232130" TargetMode="External" /><Relationship Id="rId1048" Type="http://schemas.openxmlformats.org/officeDocument/2006/relationships/hyperlink" Target="https://twitter.com/wssnorth/status/1105167139437232130" TargetMode="External" /><Relationship Id="rId1049" Type="http://schemas.openxmlformats.org/officeDocument/2006/relationships/hyperlink" Target="https://twitter.com/senexchange/status/1105170299799121922" TargetMode="External" /><Relationship Id="rId1050" Type="http://schemas.openxmlformats.org/officeDocument/2006/relationships/hyperlink" Target="https://twitter.com/cleverphonics/status/1105189219788570625" TargetMode="External" /><Relationship Id="rId1051" Type="http://schemas.openxmlformats.org/officeDocument/2006/relationships/hyperlink" Target="https://twitter.com/cleverphonics/status/1105189219788570625" TargetMode="External" /><Relationship Id="rId1052" Type="http://schemas.openxmlformats.org/officeDocument/2006/relationships/hyperlink" Target="https://twitter.com/senexchange/status/1105198276863758340" TargetMode="External" /><Relationship Id="rId1053" Type="http://schemas.openxmlformats.org/officeDocument/2006/relationships/hyperlink" Target="https://twitter.com/senteacher_jen/status/1105200540999393280" TargetMode="External" /><Relationship Id="rId1054" Type="http://schemas.openxmlformats.org/officeDocument/2006/relationships/hyperlink" Target="https://twitter.com/senteacher_jen/status/1105200540999393280" TargetMode="External" /><Relationship Id="rId1055" Type="http://schemas.openxmlformats.org/officeDocument/2006/relationships/hyperlink" Target="https://twitter.com/senexchange/status/1105202673274535936" TargetMode="External" /><Relationship Id="rId1056" Type="http://schemas.openxmlformats.org/officeDocument/2006/relationships/hyperlink" Target="https://twitter.com/pdaaction/status/1105393127613976576" TargetMode="External" /><Relationship Id="rId1057" Type="http://schemas.openxmlformats.org/officeDocument/2006/relationships/hyperlink" Target="https://twitter.com/fiightback/status/1105953016698540032" TargetMode="External" /><Relationship Id="rId1058" Type="http://schemas.openxmlformats.org/officeDocument/2006/relationships/hyperlink" Target="https://twitter.com/senexchange/status/1105351771063373826" TargetMode="External" /><Relationship Id="rId1059" Type="http://schemas.openxmlformats.org/officeDocument/2006/relationships/hyperlink" Target="https://twitter.com/pdaaction/status/1105393127613976576" TargetMode="External" /><Relationship Id="rId1060" Type="http://schemas.openxmlformats.org/officeDocument/2006/relationships/hyperlink" Target="https://twitter.com/fiightback/status/1105953016698540032" TargetMode="External" /><Relationship Id="rId1061" Type="http://schemas.openxmlformats.org/officeDocument/2006/relationships/hyperlink" Target="https://twitter.com/senexchange/status/1105351771063373826" TargetMode="External" /><Relationship Id="rId1062" Type="http://schemas.openxmlformats.org/officeDocument/2006/relationships/hyperlink" Target="https://twitter.com/pdaaction/status/1105393127613976576" TargetMode="External" /><Relationship Id="rId1063" Type="http://schemas.openxmlformats.org/officeDocument/2006/relationships/hyperlink" Target="https://twitter.com/fiightback/status/1105953016698540032" TargetMode="External" /><Relationship Id="rId1064" Type="http://schemas.openxmlformats.org/officeDocument/2006/relationships/hyperlink" Target="https://twitter.com/senexchange/status/1105351771063373826" TargetMode="External" /><Relationship Id="rId1065" Type="http://schemas.openxmlformats.org/officeDocument/2006/relationships/hyperlink" Target="https://twitter.com/pdaaction/status/1105393127613976576" TargetMode="External" /><Relationship Id="rId1066" Type="http://schemas.openxmlformats.org/officeDocument/2006/relationships/hyperlink" Target="https://twitter.com/fiightback/status/1105953016698540032" TargetMode="External" /><Relationship Id="rId1067" Type="http://schemas.openxmlformats.org/officeDocument/2006/relationships/hyperlink" Target="https://twitter.com/fiightback/status/1105953016698540032" TargetMode="External" /><Relationship Id="rId1068" Type="http://schemas.openxmlformats.org/officeDocument/2006/relationships/hyperlink" Target="https://twitter.com/senexchange/status/1105351771063373826" TargetMode="External" /><Relationship Id="rId1069" Type="http://schemas.openxmlformats.org/officeDocument/2006/relationships/hyperlink" Target="https://twitter.com/pdaaction/status/1105393127613976576" TargetMode="External" /><Relationship Id="rId1070" Type="http://schemas.openxmlformats.org/officeDocument/2006/relationships/hyperlink" Target="https://twitter.com/senexchange/status/1105351771063373826" TargetMode="External" /><Relationship Id="rId1071" Type="http://schemas.openxmlformats.org/officeDocument/2006/relationships/hyperlink" Target="https://twitter.com/lorrainep1957/status/1105239294292230149" TargetMode="External" /><Relationship Id="rId1072" Type="http://schemas.openxmlformats.org/officeDocument/2006/relationships/hyperlink" Target="https://twitter.com/senexchange/status/1105351955688366080" TargetMode="External" /><Relationship Id="rId1073" Type="http://schemas.openxmlformats.org/officeDocument/2006/relationships/hyperlink" Target="https://twitter.com/carryonlearning/status/1105222111436722176" TargetMode="External" /><Relationship Id="rId1074" Type="http://schemas.openxmlformats.org/officeDocument/2006/relationships/hyperlink" Target="https://twitter.com/carryonlearning/status/1105222111436722176" TargetMode="External" /><Relationship Id="rId1075" Type="http://schemas.openxmlformats.org/officeDocument/2006/relationships/hyperlink" Target="https://twitter.com/senexchange/status/1105352119333388288" TargetMode="External" /><Relationship Id="rId1076" Type="http://schemas.openxmlformats.org/officeDocument/2006/relationships/hyperlink" Target="https://twitter.com/josephine_kent_/status/1105370159408136192" TargetMode="External" /><Relationship Id="rId1077" Type="http://schemas.openxmlformats.org/officeDocument/2006/relationships/hyperlink" Target="https://twitter.com/josephine_kent_/status/1105370159408136192" TargetMode="External" /><Relationship Id="rId1078" Type="http://schemas.openxmlformats.org/officeDocument/2006/relationships/hyperlink" Target="https://twitter.com/senexchange/status/1105374316940677120" TargetMode="External" /><Relationship Id="rId1079" Type="http://schemas.openxmlformats.org/officeDocument/2006/relationships/hyperlink" Target="https://twitter.com/senexchange/status/1105544409695862785" TargetMode="External" /><Relationship Id="rId1080" Type="http://schemas.openxmlformats.org/officeDocument/2006/relationships/hyperlink" Target="https://twitter.com/frankietweetart/status/1105904082819137536" TargetMode="External" /><Relationship Id="rId1081" Type="http://schemas.openxmlformats.org/officeDocument/2006/relationships/hyperlink" Target="https://twitter.com/frankietweetart/status/1105904082819137536" TargetMode="External" /><Relationship Id="rId1082" Type="http://schemas.openxmlformats.org/officeDocument/2006/relationships/hyperlink" Target="https://twitter.com/senexchange/status/1105906713415335938" TargetMode="External" /><Relationship Id="rId1083" Type="http://schemas.openxmlformats.org/officeDocument/2006/relationships/hyperlink" Target="https://twitter.com/stpatsalliance/status/1105907356607696897" TargetMode="External" /><Relationship Id="rId1084" Type="http://schemas.openxmlformats.org/officeDocument/2006/relationships/hyperlink" Target="https://twitter.com/stpatsalliance/status/1105907356607696897" TargetMode="External" /><Relationship Id="rId1085" Type="http://schemas.openxmlformats.org/officeDocument/2006/relationships/hyperlink" Target="https://twitter.com/stpatsalliance/status/1105924144716234752" TargetMode="External" /><Relationship Id="rId1086" Type="http://schemas.openxmlformats.org/officeDocument/2006/relationships/hyperlink" Target="https://twitter.com/stpatsalliance/status/1105924231643181056" TargetMode="External" /><Relationship Id="rId1087" Type="http://schemas.openxmlformats.org/officeDocument/2006/relationships/hyperlink" Target="https://twitter.com/stpatsalliance/status/1105929658003046407" TargetMode="External" /><Relationship Id="rId1088" Type="http://schemas.openxmlformats.org/officeDocument/2006/relationships/hyperlink" Target="https://twitter.com/mandyclark58/status/1105911065697767425" TargetMode="External" /><Relationship Id="rId1089" Type="http://schemas.openxmlformats.org/officeDocument/2006/relationships/hyperlink" Target="https://twitter.com/senexchange/status/1105907678759522304" TargetMode="External" /><Relationship Id="rId1090" Type="http://schemas.openxmlformats.org/officeDocument/2006/relationships/hyperlink" Target="https://twitter.com/dro_semh/status/1105912580550418432" TargetMode="External" /><Relationship Id="rId1091" Type="http://schemas.openxmlformats.org/officeDocument/2006/relationships/hyperlink" Target="https://twitter.com/dro_semh/status/1105912580550418432" TargetMode="External" /><Relationship Id="rId1092" Type="http://schemas.openxmlformats.org/officeDocument/2006/relationships/hyperlink" Target="https://twitter.com/senexchange/status/1105913101633900544" TargetMode="External" /><Relationship Id="rId1093" Type="http://schemas.openxmlformats.org/officeDocument/2006/relationships/hyperlink" Target="https://twitter.com/senexchange/status/1105914441491795968" TargetMode="External" /><Relationship Id="rId1094" Type="http://schemas.openxmlformats.org/officeDocument/2006/relationships/hyperlink" Target="https://twitter.com/jordyjax/status/1105927497051451392" TargetMode="External" /><Relationship Id="rId1095" Type="http://schemas.openxmlformats.org/officeDocument/2006/relationships/hyperlink" Target="https://twitter.com/mandyjwilding/status/1104825484465106944" TargetMode="External" /><Relationship Id="rId1096" Type="http://schemas.openxmlformats.org/officeDocument/2006/relationships/hyperlink" Target="https://twitter.com/mandyjwilding/status/1104825484465106944" TargetMode="External" /><Relationship Id="rId1097" Type="http://schemas.openxmlformats.org/officeDocument/2006/relationships/hyperlink" Target="https://twitter.com/mandyjwilding/status/1105922660146528257" TargetMode="External" /><Relationship Id="rId1098" Type="http://schemas.openxmlformats.org/officeDocument/2006/relationships/hyperlink" Target="https://twitter.com/mandyjwilding/status/1105924582542884864" TargetMode="External" /><Relationship Id="rId1099" Type="http://schemas.openxmlformats.org/officeDocument/2006/relationships/hyperlink" Target="https://twitter.com/mandyjwilding/status/1105928885798088705" TargetMode="External" /><Relationship Id="rId1100" Type="http://schemas.openxmlformats.org/officeDocument/2006/relationships/hyperlink" Target="https://twitter.com/mandyjwilding/status/1105930328353501187" TargetMode="External" /><Relationship Id="rId1101" Type="http://schemas.openxmlformats.org/officeDocument/2006/relationships/hyperlink" Target="https://twitter.com/mandyjwilding/status/1105930965824782336" TargetMode="External" /><Relationship Id="rId1102" Type="http://schemas.openxmlformats.org/officeDocument/2006/relationships/hyperlink" Target="https://twitter.com/sensorywand/status/1105931122997895174" TargetMode="External" /><Relationship Id="rId1103" Type="http://schemas.openxmlformats.org/officeDocument/2006/relationships/hyperlink" Target="https://twitter.com/reachoutasc/status/1105922928296763393" TargetMode="External" /><Relationship Id="rId1104" Type="http://schemas.openxmlformats.org/officeDocument/2006/relationships/hyperlink" Target="https://twitter.com/senexchange/status/1104828573217640450" TargetMode="External" /><Relationship Id="rId1105" Type="http://schemas.openxmlformats.org/officeDocument/2006/relationships/hyperlink" Target="https://twitter.com/senexchange/status/1105923264642252801" TargetMode="External" /><Relationship Id="rId1106" Type="http://schemas.openxmlformats.org/officeDocument/2006/relationships/hyperlink" Target="https://twitter.com/theheadsoffice/status/1105923008663818247" TargetMode="External" /><Relationship Id="rId1107" Type="http://schemas.openxmlformats.org/officeDocument/2006/relationships/hyperlink" Target="https://twitter.com/reachoutasc/status/1105923317150687233" TargetMode="External" /><Relationship Id="rId1108" Type="http://schemas.openxmlformats.org/officeDocument/2006/relationships/hyperlink" Target="https://twitter.com/reachoutasc/status/1105923895490691077" TargetMode="External" /><Relationship Id="rId1109" Type="http://schemas.openxmlformats.org/officeDocument/2006/relationships/hyperlink" Target="https://twitter.com/senexchange/status/1105923495018618881" TargetMode="External" /><Relationship Id="rId1110" Type="http://schemas.openxmlformats.org/officeDocument/2006/relationships/hyperlink" Target="https://twitter.com/senexchange/status/1105923573271724033" TargetMode="External" /><Relationship Id="rId1111" Type="http://schemas.openxmlformats.org/officeDocument/2006/relationships/hyperlink" Target="https://twitter.com/mishwood1/status/1104776662368075777" TargetMode="External" /><Relationship Id="rId1112" Type="http://schemas.openxmlformats.org/officeDocument/2006/relationships/hyperlink" Target="https://twitter.com/mishwood1/status/1104776662368075777" TargetMode="External" /><Relationship Id="rId1113" Type="http://schemas.openxmlformats.org/officeDocument/2006/relationships/hyperlink" Target="https://twitter.com/mishwood1/status/1105923329523924993" TargetMode="External" /><Relationship Id="rId1114" Type="http://schemas.openxmlformats.org/officeDocument/2006/relationships/hyperlink" Target="https://twitter.com/mishwood1/status/1105923780570988544" TargetMode="External" /><Relationship Id="rId1115" Type="http://schemas.openxmlformats.org/officeDocument/2006/relationships/hyperlink" Target="https://twitter.com/mishwood1/status/1105924882544627712" TargetMode="External" /><Relationship Id="rId1116" Type="http://schemas.openxmlformats.org/officeDocument/2006/relationships/hyperlink" Target="https://twitter.com/mishwood1/status/1105925767689629696" TargetMode="External" /><Relationship Id="rId1117" Type="http://schemas.openxmlformats.org/officeDocument/2006/relationships/hyperlink" Target="https://twitter.com/mishwood1/status/1107330044572114944" TargetMode="External" /><Relationship Id="rId1118" Type="http://schemas.openxmlformats.org/officeDocument/2006/relationships/hyperlink" Target="https://twitter.com/mishwood1/status/1107330044572114944" TargetMode="External" /><Relationship Id="rId1119" Type="http://schemas.openxmlformats.org/officeDocument/2006/relationships/hyperlink" Target="https://twitter.com/reachoutasc/status/1105924390544396291" TargetMode="External" /><Relationship Id="rId1120" Type="http://schemas.openxmlformats.org/officeDocument/2006/relationships/hyperlink" Target="https://twitter.com/crimminskm/status/1105929464930811909" TargetMode="External" /><Relationship Id="rId1121" Type="http://schemas.openxmlformats.org/officeDocument/2006/relationships/hyperlink" Target="https://twitter.com/senexchange/status/1105923731141115904" TargetMode="External" /><Relationship Id="rId1122" Type="http://schemas.openxmlformats.org/officeDocument/2006/relationships/hyperlink" Target="https://twitter.com/senexchange/status/1105925264037605379" TargetMode="External" /><Relationship Id="rId1123" Type="http://schemas.openxmlformats.org/officeDocument/2006/relationships/hyperlink" Target="https://twitter.com/senexchange/status/1105926144161972224" TargetMode="External" /><Relationship Id="rId1124" Type="http://schemas.openxmlformats.org/officeDocument/2006/relationships/hyperlink" Target="https://twitter.com/jordyjax/status/1105067906847686656" TargetMode="External" /><Relationship Id="rId1125" Type="http://schemas.openxmlformats.org/officeDocument/2006/relationships/hyperlink" Target="https://twitter.com/jordyjax/status/1105067906847686656" TargetMode="External" /><Relationship Id="rId1126" Type="http://schemas.openxmlformats.org/officeDocument/2006/relationships/hyperlink" Target="https://twitter.com/jordyjax/status/1105925393624846336" TargetMode="External" /><Relationship Id="rId1127" Type="http://schemas.openxmlformats.org/officeDocument/2006/relationships/hyperlink" Target="https://twitter.com/jordyjax/status/1105926053925666818" TargetMode="External" /><Relationship Id="rId1128" Type="http://schemas.openxmlformats.org/officeDocument/2006/relationships/hyperlink" Target="https://twitter.com/jordyjax/status/1105926661961330690" TargetMode="External" /><Relationship Id="rId1129" Type="http://schemas.openxmlformats.org/officeDocument/2006/relationships/hyperlink" Target="https://twitter.com/jordyjax/status/1105927686533320705" TargetMode="External" /><Relationship Id="rId1130" Type="http://schemas.openxmlformats.org/officeDocument/2006/relationships/hyperlink" Target="https://twitter.com/jordyjax/status/1105928437112426496" TargetMode="External" /><Relationship Id="rId1131" Type="http://schemas.openxmlformats.org/officeDocument/2006/relationships/hyperlink" Target="https://twitter.com/accidentaleader/status/1105927279522148352" TargetMode="External" /><Relationship Id="rId1132" Type="http://schemas.openxmlformats.org/officeDocument/2006/relationships/hyperlink" Target="https://twitter.com/jw_teach/status/1105926708962705413" TargetMode="External" /><Relationship Id="rId1133" Type="http://schemas.openxmlformats.org/officeDocument/2006/relationships/hyperlink" Target="https://twitter.com/senexchange/status/1105926643032428544" TargetMode="External" /><Relationship Id="rId1134" Type="http://schemas.openxmlformats.org/officeDocument/2006/relationships/hyperlink" Target="https://twitter.com/teachpmld/status/1105922598796439553" TargetMode="External" /><Relationship Id="rId1135" Type="http://schemas.openxmlformats.org/officeDocument/2006/relationships/hyperlink" Target="https://twitter.com/teachpmld/status/1105922598796439553" TargetMode="External" /><Relationship Id="rId1136" Type="http://schemas.openxmlformats.org/officeDocument/2006/relationships/hyperlink" Target="https://twitter.com/teachpmld/status/1105923836674035712" TargetMode="External" /><Relationship Id="rId1137" Type="http://schemas.openxmlformats.org/officeDocument/2006/relationships/hyperlink" Target="https://twitter.com/teachpmld/status/1105925124836986885" TargetMode="External" /><Relationship Id="rId1138" Type="http://schemas.openxmlformats.org/officeDocument/2006/relationships/hyperlink" Target="https://twitter.com/teachpmld/status/1105926473595142145" TargetMode="External" /><Relationship Id="rId1139" Type="http://schemas.openxmlformats.org/officeDocument/2006/relationships/hyperlink" Target="https://twitter.com/reachoutasc/status/1105922664680620034" TargetMode="External" /><Relationship Id="rId1140" Type="http://schemas.openxmlformats.org/officeDocument/2006/relationships/hyperlink" Target="https://twitter.com/reachoutasc/status/1105927177059684353" TargetMode="External" /><Relationship Id="rId1141" Type="http://schemas.openxmlformats.org/officeDocument/2006/relationships/hyperlink" Target="https://twitter.com/senexchange/status/1105924831688749056" TargetMode="External" /><Relationship Id="rId1142" Type="http://schemas.openxmlformats.org/officeDocument/2006/relationships/hyperlink" Target="https://twitter.com/senexchange/status/1105926863673798656" TargetMode="External" /><Relationship Id="rId1143" Type="http://schemas.openxmlformats.org/officeDocument/2006/relationships/hyperlink" Target="https://twitter.com/misstarbuck/status/1105927005709705216" TargetMode="External" /><Relationship Id="rId1144" Type="http://schemas.openxmlformats.org/officeDocument/2006/relationships/hyperlink" Target="https://twitter.com/misstarbuck/status/1105927005709705216" TargetMode="External" /><Relationship Id="rId1145" Type="http://schemas.openxmlformats.org/officeDocument/2006/relationships/hyperlink" Target="https://twitter.com/misstarbuck/status/1105927005709705216" TargetMode="External" /><Relationship Id="rId1146" Type="http://schemas.openxmlformats.org/officeDocument/2006/relationships/hyperlink" Target="https://twitter.com/senexchange/status/1105927310006542336" TargetMode="External" /><Relationship Id="rId1147" Type="http://schemas.openxmlformats.org/officeDocument/2006/relationships/hyperlink" Target="https://twitter.com/backpocketteach/status/1105554666350411777" TargetMode="External" /><Relationship Id="rId1148" Type="http://schemas.openxmlformats.org/officeDocument/2006/relationships/hyperlink" Target="https://twitter.com/backpocketteach/status/1105923574840414211" TargetMode="External" /><Relationship Id="rId1149" Type="http://schemas.openxmlformats.org/officeDocument/2006/relationships/hyperlink" Target="https://twitter.com/backpocketteach/status/1105924118996754434" TargetMode="External" /><Relationship Id="rId1150" Type="http://schemas.openxmlformats.org/officeDocument/2006/relationships/hyperlink" Target="https://twitter.com/backpocketteach/status/1105925170957639680" TargetMode="External" /><Relationship Id="rId1151" Type="http://schemas.openxmlformats.org/officeDocument/2006/relationships/hyperlink" Target="https://twitter.com/backpocketteach/status/1105927368252755969" TargetMode="External" /><Relationship Id="rId1152" Type="http://schemas.openxmlformats.org/officeDocument/2006/relationships/hyperlink" Target="https://twitter.com/backpocketteach/status/1105928284846673922" TargetMode="External" /><Relationship Id="rId1153" Type="http://schemas.openxmlformats.org/officeDocument/2006/relationships/hyperlink" Target="https://twitter.com/backpocketteach/status/1107302880661389312" TargetMode="External" /><Relationship Id="rId1154" Type="http://schemas.openxmlformats.org/officeDocument/2006/relationships/hyperlink" Target="https://twitter.com/reachoutasc/status/1105923917540220929" TargetMode="External" /><Relationship Id="rId1155" Type="http://schemas.openxmlformats.org/officeDocument/2006/relationships/hyperlink" Target="https://twitter.com/reachoutasc/status/1105925817425641475" TargetMode="External" /><Relationship Id="rId1156" Type="http://schemas.openxmlformats.org/officeDocument/2006/relationships/hyperlink" Target="https://twitter.com/senexchange/status/1105927829571678209" TargetMode="External" /><Relationship Id="rId1157" Type="http://schemas.openxmlformats.org/officeDocument/2006/relationships/hyperlink" Target="https://twitter.com/epinsight/status/1105929188740087809" TargetMode="External" /><Relationship Id="rId1158" Type="http://schemas.openxmlformats.org/officeDocument/2006/relationships/hyperlink" Target="https://twitter.com/accidentaleader/status/1105923807070449664" TargetMode="External" /><Relationship Id="rId1159" Type="http://schemas.openxmlformats.org/officeDocument/2006/relationships/hyperlink" Target="https://twitter.com/accidentaleader/status/1105924170414604288" TargetMode="External" /><Relationship Id="rId1160" Type="http://schemas.openxmlformats.org/officeDocument/2006/relationships/hyperlink" Target="https://twitter.com/accidentaleader/status/1105925772772950016" TargetMode="External" /><Relationship Id="rId1161" Type="http://schemas.openxmlformats.org/officeDocument/2006/relationships/hyperlink" Target="https://twitter.com/accidentaleader/status/1105926326488227840" TargetMode="External" /><Relationship Id="rId1162" Type="http://schemas.openxmlformats.org/officeDocument/2006/relationships/hyperlink" Target="https://twitter.com/accidentaleader/status/1105926930774188032" TargetMode="External" /><Relationship Id="rId1163" Type="http://schemas.openxmlformats.org/officeDocument/2006/relationships/hyperlink" Target="https://twitter.com/accidentaleader/status/1105926930774188032" TargetMode="External" /><Relationship Id="rId1164" Type="http://schemas.openxmlformats.org/officeDocument/2006/relationships/hyperlink" Target="https://twitter.com/accidentaleader/status/1105927930062868480" TargetMode="External" /><Relationship Id="rId1165" Type="http://schemas.openxmlformats.org/officeDocument/2006/relationships/hyperlink" Target="https://twitter.com/accidentaleader/status/1106285200810479616" TargetMode="External" /><Relationship Id="rId1166" Type="http://schemas.openxmlformats.org/officeDocument/2006/relationships/hyperlink" Target="https://twitter.com/accidentaleader/status/1106285200810479616" TargetMode="External" /><Relationship Id="rId1167" Type="http://schemas.openxmlformats.org/officeDocument/2006/relationships/hyperlink" Target="https://twitter.com/reachoutasc/status/1105924880132911106" TargetMode="External" /><Relationship Id="rId1168" Type="http://schemas.openxmlformats.org/officeDocument/2006/relationships/hyperlink" Target="https://twitter.com/reachoutasc/status/1105926846418423808" TargetMode="External" /><Relationship Id="rId1169" Type="http://schemas.openxmlformats.org/officeDocument/2006/relationships/hyperlink" Target="https://twitter.com/callum_send/status/1106288599757144064" TargetMode="External" /><Relationship Id="rId1170" Type="http://schemas.openxmlformats.org/officeDocument/2006/relationships/hyperlink" Target="https://twitter.com/senexchange/status/1105924953814249472" TargetMode="External" /><Relationship Id="rId1171" Type="http://schemas.openxmlformats.org/officeDocument/2006/relationships/hyperlink" Target="https://twitter.com/senexchange/status/1105926166542798849" TargetMode="External" /><Relationship Id="rId1172" Type="http://schemas.openxmlformats.org/officeDocument/2006/relationships/hyperlink" Target="https://twitter.com/senexchange/status/1105928371844907008" TargetMode="External" /><Relationship Id="rId1173" Type="http://schemas.openxmlformats.org/officeDocument/2006/relationships/hyperlink" Target="https://twitter.com/hazzdingo/status/1104809715656212481" TargetMode="External" /><Relationship Id="rId1174" Type="http://schemas.openxmlformats.org/officeDocument/2006/relationships/hyperlink" Target="https://twitter.com/hazzdingo/status/1104809715656212481" TargetMode="External" /><Relationship Id="rId1175" Type="http://schemas.openxmlformats.org/officeDocument/2006/relationships/hyperlink" Target="https://twitter.com/hazzdingo/status/1105921970284216322" TargetMode="External" /><Relationship Id="rId1176" Type="http://schemas.openxmlformats.org/officeDocument/2006/relationships/hyperlink" Target="https://twitter.com/hazzdingo/status/1105921970284216322" TargetMode="External" /><Relationship Id="rId1177" Type="http://schemas.openxmlformats.org/officeDocument/2006/relationships/hyperlink" Target="https://twitter.com/hazzdingo/status/1105926712024551424" TargetMode="External" /><Relationship Id="rId1178" Type="http://schemas.openxmlformats.org/officeDocument/2006/relationships/hyperlink" Target="https://twitter.com/hazzdingo/status/1105927678262169600" TargetMode="External" /><Relationship Id="rId1179" Type="http://schemas.openxmlformats.org/officeDocument/2006/relationships/hyperlink" Target="https://twitter.com/hazzdingo/status/1105927959351885829" TargetMode="External" /><Relationship Id="rId1180" Type="http://schemas.openxmlformats.org/officeDocument/2006/relationships/hyperlink" Target="https://twitter.com/hazzdingo/status/1105927959351885829" TargetMode="External" /><Relationship Id="rId1181" Type="http://schemas.openxmlformats.org/officeDocument/2006/relationships/hyperlink" Target="https://twitter.com/hazzdingo/status/1105933630076002306" TargetMode="External" /><Relationship Id="rId1182" Type="http://schemas.openxmlformats.org/officeDocument/2006/relationships/hyperlink" Target="https://twitter.com/hazzdingo/status/1105938777141325825" TargetMode="External" /><Relationship Id="rId1183" Type="http://schemas.openxmlformats.org/officeDocument/2006/relationships/hyperlink" Target="https://twitter.com/reachoutasc/status/1105922298882781184" TargetMode="External" /><Relationship Id="rId1184" Type="http://schemas.openxmlformats.org/officeDocument/2006/relationships/hyperlink" Target="https://twitter.com/reachoutasc/status/1105927573480062976" TargetMode="External" /><Relationship Id="rId1185" Type="http://schemas.openxmlformats.org/officeDocument/2006/relationships/hyperlink" Target="https://twitter.com/crimminskm/status/1105928519744475136" TargetMode="External" /><Relationship Id="rId1186" Type="http://schemas.openxmlformats.org/officeDocument/2006/relationships/hyperlink" Target="https://twitter.com/senexchange/status/1104819656181862401" TargetMode="External" /><Relationship Id="rId1187" Type="http://schemas.openxmlformats.org/officeDocument/2006/relationships/hyperlink" Target="https://twitter.com/senexchange/status/1105922389274169345" TargetMode="External" /><Relationship Id="rId1188" Type="http://schemas.openxmlformats.org/officeDocument/2006/relationships/hyperlink" Target="https://twitter.com/senexchange/status/1105922686864089088" TargetMode="External" /><Relationship Id="rId1189" Type="http://schemas.openxmlformats.org/officeDocument/2006/relationships/hyperlink" Target="https://twitter.com/senexchange/status/1105926957001256963" TargetMode="External" /><Relationship Id="rId1190" Type="http://schemas.openxmlformats.org/officeDocument/2006/relationships/hyperlink" Target="https://twitter.com/senexchange/status/1105928009645727744" TargetMode="External" /><Relationship Id="rId1191" Type="http://schemas.openxmlformats.org/officeDocument/2006/relationships/hyperlink" Target="https://twitter.com/senexchange/status/1105928408041750528" TargetMode="External" /><Relationship Id="rId1192" Type="http://schemas.openxmlformats.org/officeDocument/2006/relationships/hyperlink" Target="https://twitter.com/allthingssend/status/1104788426296045572" TargetMode="External" /><Relationship Id="rId1193" Type="http://schemas.openxmlformats.org/officeDocument/2006/relationships/hyperlink" Target="https://twitter.com/allthingssend/status/1104788426296045572" TargetMode="External" /><Relationship Id="rId1194" Type="http://schemas.openxmlformats.org/officeDocument/2006/relationships/hyperlink" Target="https://twitter.com/allthingssend/status/1105924175468859393" TargetMode="External" /><Relationship Id="rId1195" Type="http://schemas.openxmlformats.org/officeDocument/2006/relationships/hyperlink" Target="https://twitter.com/allthingssend/status/1105925297025810434" TargetMode="External" /><Relationship Id="rId1196" Type="http://schemas.openxmlformats.org/officeDocument/2006/relationships/hyperlink" Target="https://twitter.com/allthingssend/status/1105925297025810434" TargetMode="External" /><Relationship Id="rId1197" Type="http://schemas.openxmlformats.org/officeDocument/2006/relationships/hyperlink" Target="https://twitter.com/allthingssend/status/1105927847649177605" TargetMode="External" /><Relationship Id="rId1198" Type="http://schemas.openxmlformats.org/officeDocument/2006/relationships/hyperlink" Target="https://twitter.com/allthingssend/status/1105927847649177605" TargetMode="External" /><Relationship Id="rId1199" Type="http://schemas.openxmlformats.org/officeDocument/2006/relationships/hyperlink" Target="https://twitter.com/allthingssend/status/1105929223020130304" TargetMode="External" /><Relationship Id="rId1200" Type="http://schemas.openxmlformats.org/officeDocument/2006/relationships/hyperlink" Target="https://twitter.com/allthingssend/status/1105930545689776134" TargetMode="External" /><Relationship Id="rId1201" Type="http://schemas.openxmlformats.org/officeDocument/2006/relationships/hyperlink" Target="https://twitter.com/sensorywand/status/1105929667624779777" TargetMode="External" /><Relationship Id="rId1202" Type="http://schemas.openxmlformats.org/officeDocument/2006/relationships/hyperlink" Target="https://twitter.com/claire_ryan12/status/1105931398358204417" TargetMode="External" /><Relationship Id="rId1203" Type="http://schemas.openxmlformats.org/officeDocument/2006/relationships/hyperlink" Target="https://twitter.com/reachoutasc/status/1105929476742004741" TargetMode="External" /><Relationship Id="rId1204" Type="http://schemas.openxmlformats.org/officeDocument/2006/relationships/hyperlink" Target="https://twitter.com/senexchange/status/1104788726884970496" TargetMode="External" /><Relationship Id="rId1205" Type="http://schemas.openxmlformats.org/officeDocument/2006/relationships/hyperlink" Target="https://twitter.com/senexchange/status/1105924993408528384" TargetMode="External" /><Relationship Id="rId1206" Type="http://schemas.openxmlformats.org/officeDocument/2006/relationships/hyperlink" Target="https://twitter.com/senexchange/status/1105928143083327495" TargetMode="External" /><Relationship Id="rId1207" Type="http://schemas.openxmlformats.org/officeDocument/2006/relationships/hyperlink" Target="https://twitter.com/senexchange/status/1105928237102841866" TargetMode="External" /><Relationship Id="rId1208" Type="http://schemas.openxmlformats.org/officeDocument/2006/relationships/hyperlink" Target="https://twitter.com/senexchange/status/1105929669927469056" TargetMode="External" /><Relationship Id="rId1209" Type="http://schemas.openxmlformats.org/officeDocument/2006/relationships/hyperlink" Target="https://twitter.com/senexchange/status/1105929817990594560" TargetMode="External" /><Relationship Id="rId1210" Type="http://schemas.openxmlformats.org/officeDocument/2006/relationships/hyperlink" Target="https://twitter.com/senexchange/status/1105931407443062785" TargetMode="External" /><Relationship Id="rId1211" Type="http://schemas.openxmlformats.org/officeDocument/2006/relationships/hyperlink" Target="https://twitter.com/sensorywand/status/1105927879966289922" TargetMode="External" /><Relationship Id="rId1212" Type="http://schemas.openxmlformats.org/officeDocument/2006/relationships/hyperlink" Target="https://twitter.com/sensorywand/status/1105931752890093569" TargetMode="External" /><Relationship Id="rId1213" Type="http://schemas.openxmlformats.org/officeDocument/2006/relationships/hyperlink" Target="https://twitter.com/adeledevine/status/1105926360684466179" TargetMode="External" /><Relationship Id="rId1214" Type="http://schemas.openxmlformats.org/officeDocument/2006/relationships/hyperlink" Target="https://twitter.com/adeledevine/status/1105927098957479937" TargetMode="External" /><Relationship Id="rId1215" Type="http://schemas.openxmlformats.org/officeDocument/2006/relationships/hyperlink" Target="https://twitter.com/adeledevine/status/1105928261308215296" TargetMode="External" /><Relationship Id="rId1216" Type="http://schemas.openxmlformats.org/officeDocument/2006/relationships/hyperlink" Target="https://twitter.com/adeledevine/status/1105930237320351744" TargetMode="External" /><Relationship Id="rId1217" Type="http://schemas.openxmlformats.org/officeDocument/2006/relationships/hyperlink" Target="https://twitter.com/adeledevine/status/1105930237320351744" TargetMode="External" /><Relationship Id="rId1218" Type="http://schemas.openxmlformats.org/officeDocument/2006/relationships/hyperlink" Target="https://twitter.com/adeledevine/status/1105931365642584064" TargetMode="External" /><Relationship Id="rId1219" Type="http://schemas.openxmlformats.org/officeDocument/2006/relationships/hyperlink" Target="https://twitter.com/adeledevine/status/1105934013993308161" TargetMode="External" /><Relationship Id="rId1220" Type="http://schemas.openxmlformats.org/officeDocument/2006/relationships/hyperlink" Target="https://twitter.com/reachoutasc/status/1105927131190755328" TargetMode="External" /><Relationship Id="rId1221" Type="http://schemas.openxmlformats.org/officeDocument/2006/relationships/hyperlink" Target="https://twitter.com/reachoutasc/status/1105928149047623685" TargetMode="External" /><Relationship Id="rId1222" Type="http://schemas.openxmlformats.org/officeDocument/2006/relationships/hyperlink" Target="https://twitter.com/reachoutasc/status/1105928748745048066" TargetMode="External" /><Relationship Id="rId1223" Type="http://schemas.openxmlformats.org/officeDocument/2006/relationships/hyperlink" Target="https://twitter.com/senexchange/status/1105926819268702215" TargetMode="External" /><Relationship Id="rId1224" Type="http://schemas.openxmlformats.org/officeDocument/2006/relationships/hyperlink" Target="https://twitter.com/senexchange/status/1105927400360198147" TargetMode="External" /><Relationship Id="rId1225" Type="http://schemas.openxmlformats.org/officeDocument/2006/relationships/hyperlink" Target="https://twitter.com/senexchange/status/1105928594314985472" TargetMode="External" /><Relationship Id="rId1226" Type="http://schemas.openxmlformats.org/officeDocument/2006/relationships/hyperlink" Target="https://twitter.com/senexchange/status/1105931591786876928" TargetMode="External" /><Relationship Id="rId1227" Type="http://schemas.openxmlformats.org/officeDocument/2006/relationships/hyperlink" Target="https://twitter.com/epinsight/status/1105922735937593344" TargetMode="External" /><Relationship Id="rId1228" Type="http://schemas.openxmlformats.org/officeDocument/2006/relationships/hyperlink" Target="https://twitter.com/epinsight/status/1105926000884490246" TargetMode="External" /><Relationship Id="rId1229" Type="http://schemas.openxmlformats.org/officeDocument/2006/relationships/hyperlink" Target="https://twitter.com/epinsight/status/1105926071621431303" TargetMode="External" /><Relationship Id="rId1230" Type="http://schemas.openxmlformats.org/officeDocument/2006/relationships/hyperlink" Target="https://twitter.com/epinsight/status/1105926083910791169" TargetMode="External" /><Relationship Id="rId1231" Type="http://schemas.openxmlformats.org/officeDocument/2006/relationships/hyperlink" Target="https://twitter.com/epinsight/status/1105927443574075393" TargetMode="External" /><Relationship Id="rId1232" Type="http://schemas.openxmlformats.org/officeDocument/2006/relationships/hyperlink" Target="https://twitter.com/epinsight/status/1105928545774243841" TargetMode="External" /><Relationship Id="rId1233" Type="http://schemas.openxmlformats.org/officeDocument/2006/relationships/hyperlink" Target="https://twitter.com/epinsight/status/1105929028735774722" TargetMode="External" /><Relationship Id="rId1234" Type="http://schemas.openxmlformats.org/officeDocument/2006/relationships/hyperlink" Target="https://twitter.com/epinsight/status/1105929248391553025" TargetMode="External" /><Relationship Id="rId1235" Type="http://schemas.openxmlformats.org/officeDocument/2006/relationships/hyperlink" Target="https://twitter.com/epinsight/status/1105929248391553025" TargetMode="External" /><Relationship Id="rId1236" Type="http://schemas.openxmlformats.org/officeDocument/2006/relationships/hyperlink" Target="https://twitter.com/epinsight/status/1105929268377387008" TargetMode="External" /><Relationship Id="rId1237" Type="http://schemas.openxmlformats.org/officeDocument/2006/relationships/hyperlink" Target="https://twitter.com/epinsight/status/1105929512292888576" TargetMode="External" /><Relationship Id="rId1238" Type="http://schemas.openxmlformats.org/officeDocument/2006/relationships/hyperlink" Target="https://twitter.com/epinsight/status/1105929512292888576" TargetMode="External" /><Relationship Id="rId1239" Type="http://schemas.openxmlformats.org/officeDocument/2006/relationships/hyperlink" Target="https://twitter.com/reachoutasc/status/1105928208543821827" TargetMode="External" /><Relationship Id="rId1240" Type="http://schemas.openxmlformats.org/officeDocument/2006/relationships/hyperlink" Target="https://twitter.com/reachoutasc/status/1105929407150149633" TargetMode="External" /><Relationship Id="rId1241" Type="http://schemas.openxmlformats.org/officeDocument/2006/relationships/hyperlink" Target="https://twitter.com/reachoutasc/status/1105929545247571969" TargetMode="External" /><Relationship Id="rId1242" Type="http://schemas.openxmlformats.org/officeDocument/2006/relationships/hyperlink" Target="https://twitter.com/autismpeterboro/status/1105989288750141442" TargetMode="External" /><Relationship Id="rId1243" Type="http://schemas.openxmlformats.org/officeDocument/2006/relationships/hyperlink" Target="https://twitter.com/autismpeterboro/status/1105990862931193857" TargetMode="External" /><Relationship Id="rId1244" Type="http://schemas.openxmlformats.org/officeDocument/2006/relationships/hyperlink" Target="https://twitter.com/crimminskm/status/1105928947756355584" TargetMode="External" /><Relationship Id="rId1245" Type="http://schemas.openxmlformats.org/officeDocument/2006/relationships/hyperlink" Target="https://twitter.com/crimminskm/status/1105930216055230464" TargetMode="External" /><Relationship Id="rId1246" Type="http://schemas.openxmlformats.org/officeDocument/2006/relationships/hyperlink" Target="https://twitter.com/senexchange/status/1105923308585922560" TargetMode="External" /><Relationship Id="rId1247" Type="http://schemas.openxmlformats.org/officeDocument/2006/relationships/hyperlink" Target="https://twitter.com/senexchange/status/1105923447060918272" TargetMode="External" /><Relationship Id="rId1248" Type="http://schemas.openxmlformats.org/officeDocument/2006/relationships/hyperlink" Target="https://twitter.com/senexchange/status/1105926609528336384" TargetMode="External" /><Relationship Id="rId1249" Type="http://schemas.openxmlformats.org/officeDocument/2006/relationships/hyperlink" Target="https://twitter.com/senexchange/status/1105927551514488833" TargetMode="External" /><Relationship Id="rId1250" Type="http://schemas.openxmlformats.org/officeDocument/2006/relationships/hyperlink" Target="https://twitter.com/senexchange/status/1105928708655927297" TargetMode="External" /><Relationship Id="rId1251" Type="http://schemas.openxmlformats.org/officeDocument/2006/relationships/hyperlink" Target="https://twitter.com/senexchange/status/1105929133337571335" TargetMode="External" /><Relationship Id="rId1252" Type="http://schemas.openxmlformats.org/officeDocument/2006/relationships/hyperlink" Target="https://twitter.com/senexchange/status/1105931688172048384" TargetMode="External" /><Relationship Id="rId1253" Type="http://schemas.openxmlformats.org/officeDocument/2006/relationships/hyperlink" Target="https://twitter.com/sensorywand/status/1105932120264970242" TargetMode="External" /><Relationship Id="rId1254" Type="http://schemas.openxmlformats.org/officeDocument/2006/relationships/hyperlink" Target="https://twitter.com/claire_ryan12/status/1105923785415372801" TargetMode="External" /><Relationship Id="rId1255" Type="http://schemas.openxmlformats.org/officeDocument/2006/relationships/hyperlink" Target="https://twitter.com/claire_ryan12/status/1105923785415372801" TargetMode="External" /><Relationship Id="rId1256" Type="http://schemas.openxmlformats.org/officeDocument/2006/relationships/hyperlink" Target="https://twitter.com/claire_ryan12/status/1105923978303033347" TargetMode="External" /><Relationship Id="rId1257" Type="http://schemas.openxmlformats.org/officeDocument/2006/relationships/hyperlink" Target="https://twitter.com/claire_ryan12/status/1105925220236439552" TargetMode="External" /><Relationship Id="rId1258" Type="http://schemas.openxmlformats.org/officeDocument/2006/relationships/hyperlink" Target="https://twitter.com/claire_ryan12/status/1105926033532956673" TargetMode="External" /><Relationship Id="rId1259" Type="http://schemas.openxmlformats.org/officeDocument/2006/relationships/hyperlink" Target="https://twitter.com/claire_ryan12/status/1105926033532956673" TargetMode="External" /><Relationship Id="rId1260" Type="http://schemas.openxmlformats.org/officeDocument/2006/relationships/hyperlink" Target="https://twitter.com/claire_ryan12/status/1105926033532956673" TargetMode="External" /><Relationship Id="rId1261" Type="http://schemas.openxmlformats.org/officeDocument/2006/relationships/hyperlink" Target="https://twitter.com/claire_ryan12/status/1105927540303192067" TargetMode="External" /><Relationship Id="rId1262" Type="http://schemas.openxmlformats.org/officeDocument/2006/relationships/hyperlink" Target="https://twitter.com/claire_ryan12/status/1105928127694426112" TargetMode="External" /><Relationship Id="rId1263" Type="http://schemas.openxmlformats.org/officeDocument/2006/relationships/hyperlink" Target="https://twitter.com/claire_ryan12/status/1105928858031833088" TargetMode="External" /><Relationship Id="rId1264" Type="http://schemas.openxmlformats.org/officeDocument/2006/relationships/hyperlink" Target="https://twitter.com/claire_ryan12/status/1105929384316293128" TargetMode="External" /><Relationship Id="rId1265" Type="http://schemas.openxmlformats.org/officeDocument/2006/relationships/hyperlink" Target="https://twitter.com/claire_ryan12/status/1105930420368171008" TargetMode="External" /><Relationship Id="rId1266" Type="http://schemas.openxmlformats.org/officeDocument/2006/relationships/hyperlink" Target="https://twitter.com/claire_ryan12/status/1105931398358204417" TargetMode="External" /><Relationship Id="rId1267" Type="http://schemas.openxmlformats.org/officeDocument/2006/relationships/hyperlink" Target="https://twitter.com/claire_ryan12/status/1105932799037575169" TargetMode="External" /><Relationship Id="rId1268" Type="http://schemas.openxmlformats.org/officeDocument/2006/relationships/hyperlink" Target="https://twitter.com/claire_ryan12/status/1105932799037575169" TargetMode="External" /><Relationship Id="rId1269" Type="http://schemas.openxmlformats.org/officeDocument/2006/relationships/hyperlink" Target="https://twitter.com/claire_ryan12/status/1105933551206350849" TargetMode="External" /><Relationship Id="rId1270" Type="http://schemas.openxmlformats.org/officeDocument/2006/relationships/hyperlink" Target="https://twitter.com/claire_ryan12/status/1105933551206350849" TargetMode="External" /><Relationship Id="rId1271" Type="http://schemas.openxmlformats.org/officeDocument/2006/relationships/hyperlink" Target="https://twitter.com/claire_ryan12/status/1105933551206350849" TargetMode="External" /><Relationship Id="rId1272" Type="http://schemas.openxmlformats.org/officeDocument/2006/relationships/hyperlink" Target="https://twitter.com/claire_ryan12/status/1105936528566640640" TargetMode="External" /><Relationship Id="rId1273" Type="http://schemas.openxmlformats.org/officeDocument/2006/relationships/hyperlink" Target="https://twitter.com/claire_ryan12/status/1105936528566640640" TargetMode="External" /><Relationship Id="rId1274" Type="http://schemas.openxmlformats.org/officeDocument/2006/relationships/hyperlink" Target="https://twitter.com/claire_ryan12/status/1105936528566640640" TargetMode="External" /><Relationship Id="rId1275" Type="http://schemas.openxmlformats.org/officeDocument/2006/relationships/hyperlink" Target="https://twitter.com/claire_ryan12/status/1105936528566640640" TargetMode="External" /><Relationship Id="rId1276" Type="http://schemas.openxmlformats.org/officeDocument/2006/relationships/hyperlink" Target="https://twitter.com/1hub2kids/status/1105946461508960259" TargetMode="External" /><Relationship Id="rId1277" Type="http://schemas.openxmlformats.org/officeDocument/2006/relationships/hyperlink" Target="https://twitter.com/reachoutasc/status/1105924028739526657" TargetMode="External" /><Relationship Id="rId1278" Type="http://schemas.openxmlformats.org/officeDocument/2006/relationships/hyperlink" Target="https://twitter.com/reachoutasc/status/1105926231764201475" TargetMode="External" /><Relationship Id="rId1279" Type="http://schemas.openxmlformats.org/officeDocument/2006/relationships/hyperlink" Target="https://twitter.com/reachoutasc/status/1105928177434660869" TargetMode="External" /><Relationship Id="rId1280" Type="http://schemas.openxmlformats.org/officeDocument/2006/relationships/hyperlink" Target="https://twitter.com/reachoutasc/status/1105929713615335425" TargetMode="External" /><Relationship Id="rId1281" Type="http://schemas.openxmlformats.org/officeDocument/2006/relationships/hyperlink" Target="https://twitter.com/autismpeterboro/status/1105990640746315777" TargetMode="External" /><Relationship Id="rId1282" Type="http://schemas.openxmlformats.org/officeDocument/2006/relationships/hyperlink" Target="https://twitter.com/mandyclark58/status/1105929832800620549" TargetMode="External" /><Relationship Id="rId1283" Type="http://schemas.openxmlformats.org/officeDocument/2006/relationships/hyperlink" Target="https://twitter.com/mandyclark58/status/1105930404740169730" TargetMode="External" /><Relationship Id="rId1284" Type="http://schemas.openxmlformats.org/officeDocument/2006/relationships/hyperlink" Target="https://twitter.com/senexchange/status/1105924455539322880" TargetMode="External" /><Relationship Id="rId1285" Type="http://schemas.openxmlformats.org/officeDocument/2006/relationships/hyperlink" Target="https://twitter.com/senexchange/status/1105924802714451970" TargetMode="External" /><Relationship Id="rId1286" Type="http://schemas.openxmlformats.org/officeDocument/2006/relationships/hyperlink" Target="https://twitter.com/senexchange/status/1105926039388278787" TargetMode="External" /><Relationship Id="rId1287" Type="http://schemas.openxmlformats.org/officeDocument/2006/relationships/hyperlink" Target="https://twitter.com/senexchange/status/1105926626083328000" TargetMode="External" /><Relationship Id="rId1288" Type="http://schemas.openxmlformats.org/officeDocument/2006/relationships/hyperlink" Target="https://twitter.com/senexchange/status/1105927310006542336" TargetMode="External" /><Relationship Id="rId1289" Type="http://schemas.openxmlformats.org/officeDocument/2006/relationships/hyperlink" Target="https://twitter.com/senexchange/status/1105927593575006208" TargetMode="External" /><Relationship Id="rId1290" Type="http://schemas.openxmlformats.org/officeDocument/2006/relationships/hyperlink" Target="https://twitter.com/senexchange/status/1105928941653626880" TargetMode="External" /><Relationship Id="rId1291" Type="http://schemas.openxmlformats.org/officeDocument/2006/relationships/hyperlink" Target="https://twitter.com/senexchange/status/1105929102849122305" TargetMode="External" /><Relationship Id="rId1292" Type="http://schemas.openxmlformats.org/officeDocument/2006/relationships/hyperlink" Target="https://twitter.com/senexchange/status/1105929724491120641" TargetMode="External" /><Relationship Id="rId1293" Type="http://schemas.openxmlformats.org/officeDocument/2006/relationships/hyperlink" Target="https://twitter.com/senexchange/status/1105931468122009601" TargetMode="External" /><Relationship Id="rId1294" Type="http://schemas.openxmlformats.org/officeDocument/2006/relationships/hyperlink" Target="https://twitter.com/senexchange/status/1105935961446330375" TargetMode="External" /><Relationship Id="rId1295" Type="http://schemas.openxmlformats.org/officeDocument/2006/relationships/hyperlink" Target="https://twitter.com/sensorywand/status/1105883819251519490" TargetMode="External" /><Relationship Id="rId1296" Type="http://schemas.openxmlformats.org/officeDocument/2006/relationships/hyperlink" Target="https://twitter.com/sensorywand/status/1105925955745398785" TargetMode="External" /><Relationship Id="rId1297" Type="http://schemas.openxmlformats.org/officeDocument/2006/relationships/hyperlink" Target="https://twitter.com/sensorywand/status/1105926967659020288" TargetMode="External" /><Relationship Id="rId1298" Type="http://schemas.openxmlformats.org/officeDocument/2006/relationships/hyperlink" Target="https://twitter.com/sensorywand/status/1105927879966289922" TargetMode="External" /><Relationship Id="rId1299" Type="http://schemas.openxmlformats.org/officeDocument/2006/relationships/hyperlink" Target="https://twitter.com/sensorywand/status/1105928101425500160" TargetMode="External" /><Relationship Id="rId1300" Type="http://schemas.openxmlformats.org/officeDocument/2006/relationships/hyperlink" Target="https://twitter.com/sensorywand/status/1105928576312983556" TargetMode="External" /><Relationship Id="rId1301" Type="http://schemas.openxmlformats.org/officeDocument/2006/relationships/hyperlink" Target="https://twitter.com/sensorywand/status/1105928810162204672" TargetMode="External" /><Relationship Id="rId1302" Type="http://schemas.openxmlformats.org/officeDocument/2006/relationships/hyperlink" Target="https://twitter.com/sensorywand/status/1105929667624779777" TargetMode="External" /><Relationship Id="rId1303" Type="http://schemas.openxmlformats.org/officeDocument/2006/relationships/hyperlink" Target="https://twitter.com/sensorywand/status/1105930045741301760" TargetMode="External" /><Relationship Id="rId1304" Type="http://schemas.openxmlformats.org/officeDocument/2006/relationships/hyperlink" Target="https://twitter.com/sensorywand/status/1105931752890093569" TargetMode="External" /><Relationship Id="rId1305" Type="http://schemas.openxmlformats.org/officeDocument/2006/relationships/hyperlink" Target="https://twitter.com/sensorywand/status/1105932120264970242" TargetMode="External" /><Relationship Id="rId1306" Type="http://schemas.openxmlformats.org/officeDocument/2006/relationships/hyperlink" Target="https://twitter.com/sensorywand/status/1105932541230485504" TargetMode="External" /><Relationship Id="rId1307" Type="http://schemas.openxmlformats.org/officeDocument/2006/relationships/hyperlink" Target="https://twitter.com/sensorywand/status/1105932541230485504" TargetMode="External" /><Relationship Id="rId1308" Type="http://schemas.openxmlformats.org/officeDocument/2006/relationships/hyperlink" Target="https://twitter.com/1hub2kids/status/1105946461508960259" TargetMode="External" /><Relationship Id="rId1309" Type="http://schemas.openxmlformats.org/officeDocument/2006/relationships/hyperlink" Target="https://twitter.com/reachoutasc/status/1105926338723151873" TargetMode="External" /><Relationship Id="rId1310" Type="http://schemas.openxmlformats.org/officeDocument/2006/relationships/hyperlink" Target="https://twitter.com/reachoutasc/status/1105928748745048066" TargetMode="External" /><Relationship Id="rId1311" Type="http://schemas.openxmlformats.org/officeDocument/2006/relationships/hyperlink" Target="https://twitter.com/reachoutasc/status/1105929315303280642" TargetMode="External" /><Relationship Id="rId1312" Type="http://schemas.openxmlformats.org/officeDocument/2006/relationships/hyperlink" Target="https://twitter.com/senexchange/status/1104865509990940672" TargetMode="External" /><Relationship Id="rId1313" Type="http://schemas.openxmlformats.org/officeDocument/2006/relationships/hyperlink" Target="https://twitter.com/senexchange/status/1105885772979286016" TargetMode="External" /><Relationship Id="rId1314" Type="http://schemas.openxmlformats.org/officeDocument/2006/relationships/hyperlink" Target="https://twitter.com/senexchange/status/1105926469610545153" TargetMode="External" /><Relationship Id="rId1315" Type="http://schemas.openxmlformats.org/officeDocument/2006/relationships/hyperlink" Target="https://twitter.com/senexchange/status/1105926583741829120" TargetMode="External" /><Relationship Id="rId1316" Type="http://schemas.openxmlformats.org/officeDocument/2006/relationships/hyperlink" Target="https://twitter.com/senexchange/status/1105928143083327495" TargetMode="External" /><Relationship Id="rId1317" Type="http://schemas.openxmlformats.org/officeDocument/2006/relationships/hyperlink" Target="https://twitter.com/senexchange/status/1105928237102841866" TargetMode="External" /><Relationship Id="rId1318" Type="http://schemas.openxmlformats.org/officeDocument/2006/relationships/hyperlink" Target="https://twitter.com/senexchange/status/1105928879578009600" TargetMode="External" /><Relationship Id="rId1319" Type="http://schemas.openxmlformats.org/officeDocument/2006/relationships/hyperlink" Target="https://twitter.com/senexchange/status/1105929817990594560" TargetMode="External" /><Relationship Id="rId1320" Type="http://schemas.openxmlformats.org/officeDocument/2006/relationships/hyperlink" Target="https://twitter.com/senexchange/status/1105935961446330375" TargetMode="External" /><Relationship Id="rId1321" Type="http://schemas.openxmlformats.org/officeDocument/2006/relationships/hyperlink" Target="https://twitter.com/1hub2kids/status/1105937403544588289" TargetMode="External" /><Relationship Id="rId1322" Type="http://schemas.openxmlformats.org/officeDocument/2006/relationships/hyperlink" Target="https://twitter.com/1hub2kids/status/1105946461508960259" TargetMode="External" /><Relationship Id="rId1323" Type="http://schemas.openxmlformats.org/officeDocument/2006/relationships/hyperlink" Target="https://twitter.com/1hub2kids/status/1105946461508960259" TargetMode="External" /><Relationship Id="rId1324" Type="http://schemas.openxmlformats.org/officeDocument/2006/relationships/hyperlink" Target="https://twitter.com/senexchange/status/1105935961446330375" TargetMode="External" /><Relationship Id="rId1325" Type="http://schemas.openxmlformats.org/officeDocument/2006/relationships/hyperlink" Target="https://twitter.com/sendresourcesuk/status/1107338806196387841" TargetMode="External" /><Relationship Id="rId1326" Type="http://schemas.openxmlformats.org/officeDocument/2006/relationships/hyperlink" Target="https://twitter.com/sendresourcesuk/status/1107338806196387841" TargetMode="External" /><Relationship Id="rId1327" Type="http://schemas.openxmlformats.org/officeDocument/2006/relationships/hyperlink" Target="https://twitter.com/senexchange/status/1107339845620387840" TargetMode="External" /><Relationship Id="rId1328" Type="http://schemas.openxmlformats.org/officeDocument/2006/relationships/hyperlink" Target="https://twitter.com/sharon_l_smith/status/1107338489836773376" TargetMode="External" /><Relationship Id="rId1329" Type="http://schemas.openxmlformats.org/officeDocument/2006/relationships/hyperlink" Target="https://twitter.com/sharon_l_smith/status/1107338489836773376" TargetMode="External" /><Relationship Id="rId1330" Type="http://schemas.openxmlformats.org/officeDocument/2006/relationships/hyperlink" Target="https://twitter.com/senexchange/status/1107339845620387840" TargetMode="External" /><Relationship Id="rId1331" Type="http://schemas.openxmlformats.org/officeDocument/2006/relationships/hyperlink" Target="https://twitter.com/smsateaching/status/1104692757996675073" TargetMode="External" /><Relationship Id="rId1332" Type="http://schemas.openxmlformats.org/officeDocument/2006/relationships/hyperlink" Target="https://twitter.com/smsateaching/status/1104785677852569601" TargetMode="External" /><Relationship Id="rId1333" Type="http://schemas.openxmlformats.org/officeDocument/2006/relationships/hyperlink" Target="https://twitter.com/smsateaching/status/1104785677852569601" TargetMode="External" /><Relationship Id="rId1334" Type="http://schemas.openxmlformats.org/officeDocument/2006/relationships/hyperlink" Target="https://twitter.com/smsateaching/status/1105925519667810306" TargetMode="External" /><Relationship Id="rId1335" Type="http://schemas.openxmlformats.org/officeDocument/2006/relationships/hyperlink" Target="https://twitter.com/smsateaching/status/1105925816276475904" TargetMode="External" /><Relationship Id="rId1336" Type="http://schemas.openxmlformats.org/officeDocument/2006/relationships/hyperlink" Target="https://twitter.com/smsateaching/status/1105926910129987584" TargetMode="External" /><Relationship Id="rId1337" Type="http://schemas.openxmlformats.org/officeDocument/2006/relationships/hyperlink" Target="https://twitter.com/smsateaching/status/1105929767184986113" TargetMode="External" /><Relationship Id="rId1338" Type="http://schemas.openxmlformats.org/officeDocument/2006/relationships/hyperlink" Target="https://twitter.com/smsateaching/status/1105929767184986113" TargetMode="External" /><Relationship Id="rId1339" Type="http://schemas.openxmlformats.org/officeDocument/2006/relationships/hyperlink" Target="https://twitter.com/smsateaching/status/1107339742063017984" TargetMode="External" /><Relationship Id="rId1340" Type="http://schemas.openxmlformats.org/officeDocument/2006/relationships/hyperlink" Target="https://twitter.com/smsateaching/status/1107339742063017984" TargetMode="External" /><Relationship Id="rId1341" Type="http://schemas.openxmlformats.org/officeDocument/2006/relationships/hyperlink" Target="https://twitter.com/reachoutasc/status/1105926775010480131" TargetMode="External" /><Relationship Id="rId1342" Type="http://schemas.openxmlformats.org/officeDocument/2006/relationships/hyperlink" Target="https://twitter.com/reachoutasc/status/1105927816716173316" TargetMode="External" /><Relationship Id="rId1343" Type="http://schemas.openxmlformats.org/officeDocument/2006/relationships/hyperlink" Target="https://twitter.com/crimminskm/status/1105930005786316802" TargetMode="External" /><Relationship Id="rId1344" Type="http://schemas.openxmlformats.org/officeDocument/2006/relationships/hyperlink" Target="https://twitter.com/senexchange/status/1104693968904818688" TargetMode="External" /><Relationship Id="rId1345" Type="http://schemas.openxmlformats.org/officeDocument/2006/relationships/hyperlink" Target="https://twitter.com/senexchange/status/1104789012018094080" TargetMode="External" /><Relationship Id="rId1346" Type="http://schemas.openxmlformats.org/officeDocument/2006/relationships/hyperlink" Target="https://twitter.com/senexchange/status/1105925921649950726" TargetMode="External" /><Relationship Id="rId1347" Type="http://schemas.openxmlformats.org/officeDocument/2006/relationships/hyperlink" Target="https://twitter.com/senexchange/status/1105927199385899010" TargetMode="External" /><Relationship Id="rId1348" Type="http://schemas.openxmlformats.org/officeDocument/2006/relationships/hyperlink" Target="https://twitter.com/senexchange/status/1105929907467677698" TargetMode="External" /><Relationship Id="rId1349" Type="http://schemas.openxmlformats.org/officeDocument/2006/relationships/hyperlink" Target="https://twitter.com/senexchange/status/1107340026139103233" TargetMode="External" /><Relationship Id="rId1350" Type="http://schemas.openxmlformats.org/officeDocument/2006/relationships/hyperlink" Target="https://twitter.com/specialdirect/status/1104777080053616640" TargetMode="External" /><Relationship Id="rId1351" Type="http://schemas.openxmlformats.org/officeDocument/2006/relationships/hyperlink" Target="https://twitter.com/specialdirect/status/1104777080053616640" TargetMode="External" /><Relationship Id="rId1352" Type="http://schemas.openxmlformats.org/officeDocument/2006/relationships/hyperlink" Target="https://twitter.com/specialdirect/status/1107341303656927233" TargetMode="External" /><Relationship Id="rId1353" Type="http://schemas.openxmlformats.org/officeDocument/2006/relationships/hyperlink" Target="https://twitter.com/specialdirect/status/1107341303656927233" TargetMode="External" /><Relationship Id="rId1354" Type="http://schemas.openxmlformats.org/officeDocument/2006/relationships/hyperlink" Target="https://twitter.com/senexchange/status/1104777647429746689" TargetMode="External" /><Relationship Id="rId1355" Type="http://schemas.openxmlformats.org/officeDocument/2006/relationships/hyperlink" Target="https://twitter.com/senexchange/status/1107342070342184961" TargetMode="External" /><Relationship Id="rId1356" Type="http://schemas.openxmlformats.org/officeDocument/2006/relationships/hyperlink" Target="https://twitter.com/elly_chapple/status/1105922827570556928" TargetMode="External" /><Relationship Id="rId1357" Type="http://schemas.openxmlformats.org/officeDocument/2006/relationships/hyperlink" Target="https://twitter.com/elly_chapple/status/1105922827570556928" TargetMode="External" /><Relationship Id="rId1358" Type="http://schemas.openxmlformats.org/officeDocument/2006/relationships/hyperlink" Target="https://twitter.com/elly_chapple/status/1105923103547408394" TargetMode="External" /><Relationship Id="rId1359" Type="http://schemas.openxmlformats.org/officeDocument/2006/relationships/hyperlink" Target="https://twitter.com/elly_chapple/status/1105923103547408394" TargetMode="External" /><Relationship Id="rId1360" Type="http://schemas.openxmlformats.org/officeDocument/2006/relationships/hyperlink" Target="https://twitter.com/elly_chapple/status/1105923693170122753" TargetMode="External" /><Relationship Id="rId1361" Type="http://schemas.openxmlformats.org/officeDocument/2006/relationships/hyperlink" Target="https://twitter.com/elly_chapple/status/1107345298496634883" TargetMode="External" /><Relationship Id="rId1362" Type="http://schemas.openxmlformats.org/officeDocument/2006/relationships/hyperlink" Target="https://twitter.com/elly_chapple/status/1107345298496634883" TargetMode="External" /><Relationship Id="rId1363" Type="http://schemas.openxmlformats.org/officeDocument/2006/relationships/hyperlink" Target="https://twitter.com/elly_chapple/status/1107351163597406211" TargetMode="External" /><Relationship Id="rId1364" Type="http://schemas.openxmlformats.org/officeDocument/2006/relationships/hyperlink" Target="https://twitter.com/reachoutasc/status/1105923185768321026" TargetMode="External" /><Relationship Id="rId1365" Type="http://schemas.openxmlformats.org/officeDocument/2006/relationships/hyperlink" Target="https://twitter.com/reachoutasc/status/1105924215142838274" TargetMode="External" /><Relationship Id="rId1366" Type="http://schemas.openxmlformats.org/officeDocument/2006/relationships/hyperlink" Target="https://twitter.com/senexchange/status/1105923604540260352" TargetMode="External" /><Relationship Id="rId1367" Type="http://schemas.openxmlformats.org/officeDocument/2006/relationships/hyperlink" Target="https://twitter.com/senexchange/status/1105926626083328000" TargetMode="External" /><Relationship Id="rId1368" Type="http://schemas.openxmlformats.org/officeDocument/2006/relationships/hyperlink" Target="https://twitter.com/senexchange/status/1107345568790122497" TargetMode="External" /><Relationship Id="rId1369" Type="http://schemas.openxmlformats.org/officeDocument/2006/relationships/hyperlink" Target="https://twitter.com/senexchange/status/1107349961467969538" TargetMode="External" /><Relationship Id="rId1370" Type="http://schemas.openxmlformats.org/officeDocument/2006/relationships/hyperlink" Target="https://twitter.com/senexchange/status/1107349961467969538" TargetMode="External" /><Relationship Id="rId1371" Type="http://schemas.openxmlformats.org/officeDocument/2006/relationships/hyperlink" Target="https://twitter.com/kirstendavies8/status/1107351819376869376" TargetMode="External" /><Relationship Id="rId1372" Type="http://schemas.openxmlformats.org/officeDocument/2006/relationships/hyperlink" Target="https://twitter.com/kirstendavies8/status/1107351819376869376" TargetMode="External" /><Relationship Id="rId1373" Type="http://schemas.openxmlformats.org/officeDocument/2006/relationships/hyperlink" Target="https://twitter.com/senexchange/status/1107352923678363649" TargetMode="External" /><Relationship Id="rId1374" Type="http://schemas.openxmlformats.org/officeDocument/2006/relationships/hyperlink" Target="https://twitter.com/cherrylkd/status/1104676014922305536" TargetMode="External" /><Relationship Id="rId1375" Type="http://schemas.openxmlformats.org/officeDocument/2006/relationships/hyperlink" Target="https://twitter.com/cherrylkd/status/1104773596256391168" TargetMode="External" /><Relationship Id="rId1376" Type="http://schemas.openxmlformats.org/officeDocument/2006/relationships/hyperlink" Target="https://twitter.com/cherrylkd/status/1104773596256391168" TargetMode="External" /><Relationship Id="rId1377" Type="http://schemas.openxmlformats.org/officeDocument/2006/relationships/hyperlink" Target="https://twitter.com/cherrylkd/status/1104998021501251584" TargetMode="External" /><Relationship Id="rId1378" Type="http://schemas.openxmlformats.org/officeDocument/2006/relationships/hyperlink" Target="https://twitter.com/cherrylkd/status/1104998021501251584" TargetMode="External" /><Relationship Id="rId1379" Type="http://schemas.openxmlformats.org/officeDocument/2006/relationships/hyperlink" Target="https://twitter.com/cherrylkd/status/1105722238450454528" TargetMode="External" /><Relationship Id="rId1380" Type="http://schemas.openxmlformats.org/officeDocument/2006/relationships/hyperlink" Target="https://twitter.com/cherrylkd/status/1105906911193518081" TargetMode="External" /><Relationship Id="rId1381" Type="http://schemas.openxmlformats.org/officeDocument/2006/relationships/hyperlink" Target="https://twitter.com/cherrylkd/status/1105906911193518081" TargetMode="External" /><Relationship Id="rId1382" Type="http://schemas.openxmlformats.org/officeDocument/2006/relationships/hyperlink" Target="https://twitter.com/cherrylkd/status/1105914049232027648" TargetMode="External" /><Relationship Id="rId1383" Type="http://schemas.openxmlformats.org/officeDocument/2006/relationships/hyperlink" Target="https://twitter.com/cherrylkd/status/1105922640513060864" TargetMode="External" /><Relationship Id="rId1384" Type="http://schemas.openxmlformats.org/officeDocument/2006/relationships/hyperlink" Target="https://twitter.com/cherrylkd/status/1105922873716326400" TargetMode="External" /><Relationship Id="rId1385" Type="http://schemas.openxmlformats.org/officeDocument/2006/relationships/hyperlink" Target="https://twitter.com/reachoutasc/status/1105728380228562945" TargetMode="External" /><Relationship Id="rId1386" Type="http://schemas.openxmlformats.org/officeDocument/2006/relationships/hyperlink" Target="https://twitter.com/reachoutasc/status/1105923317150687233" TargetMode="External" /><Relationship Id="rId1387" Type="http://schemas.openxmlformats.org/officeDocument/2006/relationships/hyperlink" Target="https://twitter.com/reachoutasc/status/1105923895490691077" TargetMode="External" /><Relationship Id="rId1388" Type="http://schemas.openxmlformats.org/officeDocument/2006/relationships/hyperlink" Target="https://twitter.com/senexchange/status/1105923495018618881" TargetMode="External" /><Relationship Id="rId1389" Type="http://schemas.openxmlformats.org/officeDocument/2006/relationships/hyperlink" Target="https://twitter.com/senexchange/status/1105923573271724033" TargetMode="External" /><Relationship Id="rId1390" Type="http://schemas.openxmlformats.org/officeDocument/2006/relationships/hyperlink" Target="https://twitter.com/senexchange/status/1105923731141115904" TargetMode="External" /><Relationship Id="rId1391" Type="http://schemas.openxmlformats.org/officeDocument/2006/relationships/hyperlink" Target="https://twitter.com/senexchange/status/1107355683236790277" TargetMode="External" /><Relationship Id="rId1392" Type="http://schemas.openxmlformats.org/officeDocument/2006/relationships/hyperlink" Target="https://twitter.com/jw_teach/status/1104829211959836672" TargetMode="External" /><Relationship Id="rId1393" Type="http://schemas.openxmlformats.org/officeDocument/2006/relationships/hyperlink" Target="https://twitter.com/jw_teach/status/1105911385689636864" TargetMode="External" /><Relationship Id="rId1394" Type="http://schemas.openxmlformats.org/officeDocument/2006/relationships/hyperlink" Target="https://twitter.com/jw_teach/status/1105911385689636864" TargetMode="External" /><Relationship Id="rId1395" Type="http://schemas.openxmlformats.org/officeDocument/2006/relationships/hyperlink" Target="https://twitter.com/jw_teach/status/1105924496362520579" TargetMode="External" /><Relationship Id="rId1396" Type="http://schemas.openxmlformats.org/officeDocument/2006/relationships/hyperlink" Target="https://twitter.com/jw_teach/status/1105924496362520579" TargetMode="External" /><Relationship Id="rId1397" Type="http://schemas.openxmlformats.org/officeDocument/2006/relationships/hyperlink" Target="https://twitter.com/jw_teach/status/1105924658862407680" TargetMode="External" /><Relationship Id="rId1398" Type="http://schemas.openxmlformats.org/officeDocument/2006/relationships/hyperlink" Target="https://twitter.com/jw_teach/status/1105924658862407680" TargetMode="External" /><Relationship Id="rId1399" Type="http://schemas.openxmlformats.org/officeDocument/2006/relationships/hyperlink" Target="https://twitter.com/jw_teach/status/1105925045921161216" TargetMode="External" /><Relationship Id="rId1400" Type="http://schemas.openxmlformats.org/officeDocument/2006/relationships/hyperlink" Target="https://twitter.com/jw_teach/status/1105925587137376258" TargetMode="External" /><Relationship Id="rId1401" Type="http://schemas.openxmlformats.org/officeDocument/2006/relationships/hyperlink" Target="https://twitter.com/jw_teach/status/1105925908534382598" TargetMode="External" /><Relationship Id="rId1402" Type="http://schemas.openxmlformats.org/officeDocument/2006/relationships/hyperlink" Target="https://twitter.com/jw_teach/status/1105926362253135872" TargetMode="External" /><Relationship Id="rId1403" Type="http://schemas.openxmlformats.org/officeDocument/2006/relationships/hyperlink" Target="https://twitter.com/jw_teach/status/1105926708962705413" TargetMode="External" /><Relationship Id="rId1404" Type="http://schemas.openxmlformats.org/officeDocument/2006/relationships/hyperlink" Target="https://twitter.com/jw_teach/status/1107350930180190208" TargetMode="External" /><Relationship Id="rId1405" Type="http://schemas.openxmlformats.org/officeDocument/2006/relationships/hyperlink" Target="https://twitter.com/jw_teach/status/1107353785570086913" TargetMode="External" /><Relationship Id="rId1406" Type="http://schemas.openxmlformats.org/officeDocument/2006/relationships/hyperlink" Target="https://twitter.com/jw_teach/status/1107353785570086913" TargetMode="External" /><Relationship Id="rId1407" Type="http://schemas.openxmlformats.org/officeDocument/2006/relationships/hyperlink" Target="https://twitter.com/reachoutasc/status/1105925615889326080" TargetMode="External" /><Relationship Id="rId1408" Type="http://schemas.openxmlformats.org/officeDocument/2006/relationships/hyperlink" Target="https://twitter.com/reachoutasc/status/1107355004061519877" TargetMode="External" /><Relationship Id="rId1409" Type="http://schemas.openxmlformats.org/officeDocument/2006/relationships/hyperlink" Target="https://twitter.com/senexchange/status/1104830831158325250" TargetMode="External" /><Relationship Id="rId1410" Type="http://schemas.openxmlformats.org/officeDocument/2006/relationships/hyperlink" Target="https://twitter.com/senexchange/status/1104831047987068930" TargetMode="External" /><Relationship Id="rId1411" Type="http://schemas.openxmlformats.org/officeDocument/2006/relationships/hyperlink" Target="https://twitter.com/senexchange/status/1105912849929564160" TargetMode="External" /><Relationship Id="rId1412" Type="http://schemas.openxmlformats.org/officeDocument/2006/relationships/hyperlink" Target="https://twitter.com/senexchange/status/1105925059389067264" TargetMode="External" /><Relationship Id="rId1413" Type="http://schemas.openxmlformats.org/officeDocument/2006/relationships/hyperlink" Target="https://twitter.com/senexchange/status/1105925717186043904" TargetMode="External" /><Relationship Id="rId1414" Type="http://schemas.openxmlformats.org/officeDocument/2006/relationships/hyperlink" Target="https://twitter.com/senexchange/status/1105926832183001088" TargetMode="External" /><Relationship Id="rId1415" Type="http://schemas.openxmlformats.org/officeDocument/2006/relationships/hyperlink" Target="https://twitter.com/senexchange/status/1107355876673884160" TargetMode="External" /><Relationship Id="rId1416" Type="http://schemas.openxmlformats.org/officeDocument/2006/relationships/hyperlink" Target="https://twitter.com/kerrywidowson7/status/1104800513084796929" TargetMode="External" /><Relationship Id="rId1417" Type="http://schemas.openxmlformats.org/officeDocument/2006/relationships/hyperlink" Target="https://twitter.com/callum_send/status/1104794357847285760" TargetMode="External" /><Relationship Id="rId1418" Type="http://schemas.openxmlformats.org/officeDocument/2006/relationships/hyperlink" Target="https://twitter.com/callum_send/status/1104794357847285760" TargetMode="External" /><Relationship Id="rId1419" Type="http://schemas.openxmlformats.org/officeDocument/2006/relationships/hyperlink" Target="https://twitter.com/callum_send/status/1105921508755558403" TargetMode="External" /><Relationship Id="rId1420" Type="http://schemas.openxmlformats.org/officeDocument/2006/relationships/hyperlink" Target="https://twitter.com/callum_send/status/1105932418425540608" TargetMode="External" /><Relationship Id="rId1421" Type="http://schemas.openxmlformats.org/officeDocument/2006/relationships/hyperlink" Target="https://twitter.com/callum_send/status/1105932418425540608" TargetMode="External" /><Relationship Id="rId1422" Type="http://schemas.openxmlformats.org/officeDocument/2006/relationships/hyperlink" Target="https://twitter.com/callum_send/status/1105933095671341057" TargetMode="External" /><Relationship Id="rId1423" Type="http://schemas.openxmlformats.org/officeDocument/2006/relationships/hyperlink" Target="https://twitter.com/callum_send/status/1105934138975096833" TargetMode="External" /><Relationship Id="rId1424" Type="http://schemas.openxmlformats.org/officeDocument/2006/relationships/hyperlink" Target="https://twitter.com/callum_send/status/1105934663976140800" TargetMode="External" /><Relationship Id="rId1425" Type="http://schemas.openxmlformats.org/officeDocument/2006/relationships/hyperlink" Target="https://twitter.com/callum_send/status/1105935423505866752" TargetMode="External" /><Relationship Id="rId1426" Type="http://schemas.openxmlformats.org/officeDocument/2006/relationships/hyperlink" Target="https://twitter.com/callum_send/status/1105935753731809282" TargetMode="External" /><Relationship Id="rId1427" Type="http://schemas.openxmlformats.org/officeDocument/2006/relationships/hyperlink" Target="https://twitter.com/callum_send/status/1105936121303912449" TargetMode="External" /><Relationship Id="rId1428" Type="http://schemas.openxmlformats.org/officeDocument/2006/relationships/hyperlink" Target="https://twitter.com/callum_send/status/1105936344755376128" TargetMode="External" /><Relationship Id="rId1429" Type="http://schemas.openxmlformats.org/officeDocument/2006/relationships/hyperlink" Target="https://twitter.com/callum_send/status/1106288599757144064" TargetMode="External" /><Relationship Id="rId1430" Type="http://schemas.openxmlformats.org/officeDocument/2006/relationships/hyperlink" Target="https://twitter.com/callum_send/status/1107356995374510081" TargetMode="External" /><Relationship Id="rId1431" Type="http://schemas.openxmlformats.org/officeDocument/2006/relationships/hyperlink" Target="https://twitter.com/callum_send/status/1107356995374510081" TargetMode="External" /><Relationship Id="rId1432" Type="http://schemas.openxmlformats.org/officeDocument/2006/relationships/hyperlink" Target="https://twitter.com/senexchange/status/1104794832692748289" TargetMode="External" /><Relationship Id="rId1433" Type="http://schemas.openxmlformats.org/officeDocument/2006/relationships/hyperlink" Target="https://twitter.com/senexchange/status/1105935703198834688" TargetMode="External" /><Relationship Id="rId1434" Type="http://schemas.openxmlformats.org/officeDocument/2006/relationships/hyperlink" Target="https://twitter.com/senexchange/status/1105935758370709505" TargetMode="External" /><Relationship Id="rId1435" Type="http://schemas.openxmlformats.org/officeDocument/2006/relationships/hyperlink" Target="https://twitter.com/senexchange/status/1107358566229393409" TargetMode="External" /><Relationship Id="rId1436" Type="http://schemas.openxmlformats.org/officeDocument/2006/relationships/hyperlink" Target="https://twitter.com/kate_brads/status/1107357792216776705" TargetMode="External" /><Relationship Id="rId1437" Type="http://schemas.openxmlformats.org/officeDocument/2006/relationships/hyperlink" Target="https://twitter.com/kate_brads/status/1107357792216776705" TargetMode="External" /><Relationship Id="rId1438" Type="http://schemas.openxmlformats.org/officeDocument/2006/relationships/hyperlink" Target="https://twitter.com/senexchange/status/1107358566229393409" TargetMode="External" /><Relationship Id="rId1439" Type="http://schemas.openxmlformats.org/officeDocument/2006/relationships/hyperlink" Target="https://twitter.com/mrsreynolds3816/status/1104853519155281922" TargetMode="External" /><Relationship Id="rId1440" Type="http://schemas.openxmlformats.org/officeDocument/2006/relationships/hyperlink" Target="https://twitter.com/mrsreynolds3816/status/1104853519155281922" TargetMode="External" /><Relationship Id="rId1441" Type="http://schemas.openxmlformats.org/officeDocument/2006/relationships/hyperlink" Target="https://twitter.com/mrsreynolds3816/status/1107362351685296129" TargetMode="External" /><Relationship Id="rId1442" Type="http://schemas.openxmlformats.org/officeDocument/2006/relationships/hyperlink" Target="https://twitter.com/mrsreynolds3816/status/1107362351685296129" TargetMode="External" /><Relationship Id="rId1443" Type="http://schemas.openxmlformats.org/officeDocument/2006/relationships/hyperlink" Target="https://twitter.com/senexchange/status/1104855466943922176" TargetMode="External" /><Relationship Id="rId1444" Type="http://schemas.openxmlformats.org/officeDocument/2006/relationships/hyperlink" Target="https://twitter.com/senexchange/status/1107363110917234689" TargetMode="External" /><Relationship Id="rId1445" Type="http://schemas.openxmlformats.org/officeDocument/2006/relationships/hyperlink" Target="https://twitter.com/linroweducation/status/1104869422722961408" TargetMode="External" /><Relationship Id="rId1446" Type="http://schemas.openxmlformats.org/officeDocument/2006/relationships/hyperlink" Target="https://twitter.com/linroweducation/status/1104869422722961408" TargetMode="External" /><Relationship Id="rId1447" Type="http://schemas.openxmlformats.org/officeDocument/2006/relationships/hyperlink" Target="https://twitter.com/linroweducation/status/1107363292912197634" TargetMode="External" /><Relationship Id="rId1448" Type="http://schemas.openxmlformats.org/officeDocument/2006/relationships/hyperlink" Target="https://twitter.com/linroweducation/status/1107363292912197634" TargetMode="External" /><Relationship Id="rId1449" Type="http://schemas.openxmlformats.org/officeDocument/2006/relationships/hyperlink" Target="https://twitter.com/senexchange/status/1104988934814269441" TargetMode="External" /><Relationship Id="rId1450" Type="http://schemas.openxmlformats.org/officeDocument/2006/relationships/hyperlink" Target="https://twitter.com/senexchange/status/1107364332084621313" TargetMode="External" /><Relationship Id="rId1451" Type="http://schemas.openxmlformats.org/officeDocument/2006/relationships/hyperlink" Target="https://twitter.com/autismpeterboro/status/1104777352737947649" TargetMode="External" /><Relationship Id="rId1452" Type="http://schemas.openxmlformats.org/officeDocument/2006/relationships/hyperlink" Target="https://twitter.com/autismpeterboro/status/1104777352737947649" TargetMode="External" /><Relationship Id="rId1453" Type="http://schemas.openxmlformats.org/officeDocument/2006/relationships/hyperlink" Target="https://twitter.com/autismpeterboro/status/1104781988832178177" TargetMode="External" /><Relationship Id="rId1454" Type="http://schemas.openxmlformats.org/officeDocument/2006/relationships/hyperlink" Target="https://twitter.com/autismpeterboro/status/1104781988832178177" TargetMode="External" /><Relationship Id="rId1455" Type="http://schemas.openxmlformats.org/officeDocument/2006/relationships/hyperlink" Target="https://twitter.com/autismpeterboro/status/1107364841784819713" TargetMode="External" /><Relationship Id="rId1456" Type="http://schemas.openxmlformats.org/officeDocument/2006/relationships/hyperlink" Target="https://twitter.com/autismpeterboro/status/1107364841784819713" TargetMode="External" /><Relationship Id="rId1457" Type="http://schemas.openxmlformats.org/officeDocument/2006/relationships/hyperlink" Target="https://twitter.com/autismpeterboro/status/1107375830244773889" TargetMode="External" /><Relationship Id="rId1458" Type="http://schemas.openxmlformats.org/officeDocument/2006/relationships/hyperlink" Target="https://twitter.com/senexchange/status/1104777889738706944" TargetMode="External" /><Relationship Id="rId1459" Type="http://schemas.openxmlformats.org/officeDocument/2006/relationships/hyperlink" Target="https://twitter.com/senexchange/status/1107365353863163910" TargetMode="External" /><Relationship Id="rId1460" Type="http://schemas.openxmlformats.org/officeDocument/2006/relationships/hyperlink" Target="https://twitter.com/devschsenco/status/1105175265649610753" TargetMode="External" /><Relationship Id="rId1461" Type="http://schemas.openxmlformats.org/officeDocument/2006/relationships/hyperlink" Target="https://twitter.com/devschsenco/status/1105175265649610753" TargetMode="External" /><Relationship Id="rId1462" Type="http://schemas.openxmlformats.org/officeDocument/2006/relationships/hyperlink" Target="https://twitter.com/devschsenco/status/1107393280893956096" TargetMode="External" /><Relationship Id="rId1463" Type="http://schemas.openxmlformats.org/officeDocument/2006/relationships/hyperlink" Target="https://twitter.com/devschsenco/status/1107393280893956096" TargetMode="External" /><Relationship Id="rId1464" Type="http://schemas.openxmlformats.org/officeDocument/2006/relationships/hyperlink" Target="https://twitter.com/senexchange/status/1105177152440410121" TargetMode="External" /><Relationship Id="rId1465" Type="http://schemas.openxmlformats.org/officeDocument/2006/relationships/hyperlink" Target="https://twitter.com/senexchange/status/1107406618327699461" TargetMode="External" /><Relationship Id="rId1466" Type="http://schemas.openxmlformats.org/officeDocument/2006/relationships/hyperlink" Target="https://twitter.com/reachoutasc/status/1105929045508874245" TargetMode="External" /><Relationship Id="rId1467" Type="http://schemas.openxmlformats.org/officeDocument/2006/relationships/hyperlink" Target="https://twitter.com/reachoutasc/status/1105931040294649857" TargetMode="External" /><Relationship Id="rId1468" Type="http://schemas.openxmlformats.org/officeDocument/2006/relationships/hyperlink" Target="https://twitter.com/inclusivetweet/status/1105928072916811776" TargetMode="External" /><Relationship Id="rId1469" Type="http://schemas.openxmlformats.org/officeDocument/2006/relationships/hyperlink" Target="https://twitter.com/inclusivetweet/status/1105928383773462528" TargetMode="External" /><Relationship Id="rId1470" Type="http://schemas.openxmlformats.org/officeDocument/2006/relationships/hyperlink" Target="https://twitter.com/inclusivetweet/status/1105930770928021505" TargetMode="External" /><Relationship Id="rId1471" Type="http://schemas.openxmlformats.org/officeDocument/2006/relationships/hyperlink" Target="https://twitter.com/inclusivetweet/status/1105931945832300544" TargetMode="External" /><Relationship Id="rId1472" Type="http://schemas.openxmlformats.org/officeDocument/2006/relationships/hyperlink" Target="https://twitter.com/inclusivetweet/status/1107373146091540481" TargetMode="External" /><Relationship Id="rId1473" Type="http://schemas.openxmlformats.org/officeDocument/2006/relationships/hyperlink" Target="https://twitter.com/inclusivetweet/status/1107373146091540481" TargetMode="External" /><Relationship Id="rId1474" Type="http://schemas.openxmlformats.org/officeDocument/2006/relationships/hyperlink" Target="https://twitter.com/senexchange/status/1105928458285269002" TargetMode="External" /><Relationship Id="rId1475" Type="http://schemas.openxmlformats.org/officeDocument/2006/relationships/hyperlink" Target="https://twitter.com/senexchange/status/1105928632193687559" TargetMode="External" /><Relationship Id="rId1476" Type="http://schemas.openxmlformats.org/officeDocument/2006/relationships/hyperlink" Target="https://twitter.com/senexchange/status/1107406618327699461" TargetMode="External" /><Relationship Id="rId1477" Type="http://schemas.openxmlformats.org/officeDocument/2006/relationships/hyperlink" Target="https://twitter.com/pipstockport/status/1107430718366498817" TargetMode="External" /><Relationship Id="rId1478" Type="http://schemas.openxmlformats.org/officeDocument/2006/relationships/hyperlink" Target="https://twitter.com/pipstockport/status/1107430718366498817" TargetMode="External" /><Relationship Id="rId1479" Type="http://schemas.openxmlformats.org/officeDocument/2006/relationships/hyperlink" Target="https://twitter.com/senexchange/status/1107506893155717122" TargetMode="External" /><Relationship Id="rId1480" Type="http://schemas.openxmlformats.org/officeDocument/2006/relationships/hyperlink" Target="https://twitter.com/crimminskm/status/1105723243774832640" TargetMode="External" /><Relationship Id="rId1481" Type="http://schemas.openxmlformats.org/officeDocument/2006/relationships/hyperlink" Target="https://twitter.com/crimminskm/status/1105723528693927936" TargetMode="External" /><Relationship Id="rId1482" Type="http://schemas.openxmlformats.org/officeDocument/2006/relationships/hyperlink" Target="https://twitter.com/crimminskm/status/1105723528693927936" TargetMode="External" /><Relationship Id="rId1483" Type="http://schemas.openxmlformats.org/officeDocument/2006/relationships/hyperlink" Target="https://twitter.com/crimminskm/status/1105924132309532673" TargetMode="External" /><Relationship Id="rId1484" Type="http://schemas.openxmlformats.org/officeDocument/2006/relationships/hyperlink" Target="https://twitter.com/crimminskm/status/1105924132309532673" TargetMode="External" /><Relationship Id="rId1485" Type="http://schemas.openxmlformats.org/officeDocument/2006/relationships/hyperlink" Target="https://twitter.com/crimminskm/status/1105928312872939524" TargetMode="External" /><Relationship Id="rId1486" Type="http://schemas.openxmlformats.org/officeDocument/2006/relationships/hyperlink" Target="https://twitter.com/crimminskm/status/1105928519744475136" TargetMode="External" /><Relationship Id="rId1487" Type="http://schemas.openxmlformats.org/officeDocument/2006/relationships/hyperlink" Target="https://twitter.com/crimminskm/status/1105928808216100865" TargetMode="External" /><Relationship Id="rId1488" Type="http://schemas.openxmlformats.org/officeDocument/2006/relationships/hyperlink" Target="https://twitter.com/crimminskm/status/1105928808216100865" TargetMode="External" /><Relationship Id="rId1489" Type="http://schemas.openxmlformats.org/officeDocument/2006/relationships/hyperlink" Target="https://twitter.com/crimminskm/status/1105929464930811909" TargetMode="External" /><Relationship Id="rId1490" Type="http://schemas.openxmlformats.org/officeDocument/2006/relationships/hyperlink" Target="https://twitter.com/crimminskm/status/1105930005786316802" TargetMode="External" /><Relationship Id="rId1491" Type="http://schemas.openxmlformats.org/officeDocument/2006/relationships/hyperlink" Target="https://twitter.com/crimminskm/status/1105930005786316802" TargetMode="External" /><Relationship Id="rId1492" Type="http://schemas.openxmlformats.org/officeDocument/2006/relationships/hyperlink" Target="https://twitter.com/crimminskm/status/1107420842735165445" TargetMode="External" /><Relationship Id="rId1493" Type="http://schemas.openxmlformats.org/officeDocument/2006/relationships/hyperlink" Target="https://twitter.com/crimminskm/status/1107420842735165445" TargetMode="External" /><Relationship Id="rId1494" Type="http://schemas.openxmlformats.org/officeDocument/2006/relationships/hyperlink" Target="https://twitter.com/senexchange/status/1105736877376790529" TargetMode="External" /><Relationship Id="rId1495" Type="http://schemas.openxmlformats.org/officeDocument/2006/relationships/hyperlink" Target="https://twitter.com/senexchange/status/1107506893155717122" TargetMode="External" /><Relationship Id="rId1496" Type="http://schemas.openxmlformats.org/officeDocument/2006/relationships/hyperlink" Target="https://twitter.com/reachoutasc/status/1105930232089989123" TargetMode="External" /><Relationship Id="rId1497" Type="http://schemas.openxmlformats.org/officeDocument/2006/relationships/hyperlink" Target="https://twitter.com/mandyclark58/status/1104685645501476864" TargetMode="External" /><Relationship Id="rId1498" Type="http://schemas.openxmlformats.org/officeDocument/2006/relationships/hyperlink" Target="https://twitter.com/mandyclark58/status/1105910278905122818" TargetMode="External" /><Relationship Id="rId1499" Type="http://schemas.openxmlformats.org/officeDocument/2006/relationships/hyperlink" Target="https://twitter.com/mandyclark58/status/1105910278905122818" TargetMode="External" /><Relationship Id="rId1500" Type="http://schemas.openxmlformats.org/officeDocument/2006/relationships/hyperlink" Target="https://twitter.com/mandyclark58/status/1105911065697767425" TargetMode="External" /><Relationship Id="rId1501" Type="http://schemas.openxmlformats.org/officeDocument/2006/relationships/hyperlink" Target="https://twitter.com/mandyclark58/status/1105929716626788355" TargetMode="External" /><Relationship Id="rId1502" Type="http://schemas.openxmlformats.org/officeDocument/2006/relationships/hyperlink" Target="https://twitter.com/mandyclark58/status/1105929832800620549" TargetMode="External" /><Relationship Id="rId1503" Type="http://schemas.openxmlformats.org/officeDocument/2006/relationships/hyperlink" Target="https://twitter.com/mandyclark58/status/1105930376122429440" TargetMode="External" /><Relationship Id="rId1504" Type="http://schemas.openxmlformats.org/officeDocument/2006/relationships/hyperlink" Target="https://twitter.com/mandyclark58/status/1105930404740169730" TargetMode="External" /><Relationship Id="rId1505" Type="http://schemas.openxmlformats.org/officeDocument/2006/relationships/hyperlink" Target="https://twitter.com/mandyclark58/status/1105930951169839297" TargetMode="External" /><Relationship Id="rId1506" Type="http://schemas.openxmlformats.org/officeDocument/2006/relationships/hyperlink" Target="https://twitter.com/mandyclark58/status/1105931391529861121" TargetMode="External" /><Relationship Id="rId1507" Type="http://schemas.openxmlformats.org/officeDocument/2006/relationships/hyperlink" Target="https://twitter.com/mandyclark58/status/1106284514035355648" TargetMode="External" /><Relationship Id="rId1508" Type="http://schemas.openxmlformats.org/officeDocument/2006/relationships/hyperlink" Target="https://twitter.com/mandyclark58/status/1107407997649801217" TargetMode="External" /><Relationship Id="rId1509" Type="http://schemas.openxmlformats.org/officeDocument/2006/relationships/hyperlink" Target="https://twitter.com/mandyclark58/status/1107407997649801217" TargetMode="External" /><Relationship Id="rId1510" Type="http://schemas.openxmlformats.org/officeDocument/2006/relationships/hyperlink" Target="https://twitter.com/senexchange/status/1104693968904818688" TargetMode="External" /><Relationship Id="rId1511" Type="http://schemas.openxmlformats.org/officeDocument/2006/relationships/hyperlink" Target="https://twitter.com/senexchange/status/1105911145066573824" TargetMode="External" /><Relationship Id="rId1512" Type="http://schemas.openxmlformats.org/officeDocument/2006/relationships/hyperlink" Target="https://twitter.com/senexchange/status/1105929851846963200" TargetMode="External" /><Relationship Id="rId1513" Type="http://schemas.openxmlformats.org/officeDocument/2006/relationships/hyperlink" Target="https://twitter.com/senexchange/status/1105931389814427649" TargetMode="External" /><Relationship Id="rId1514" Type="http://schemas.openxmlformats.org/officeDocument/2006/relationships/hyperlink" Target="https://twitter.com/senexchange/status/1105931575022227457" TargetMode="External" /><Relationship Id="rId1515" Type="http://schemas.openxmlformats.org/officeDocument/2006/relationships/hyperlink" Target="https://twitter.com/senexchange/status/1107355683236790277" TargetMode="External" /><Relationship Id="rId1516" Type="http://schemas.openxmlformats.org/officeDocument/2006/relationships/hyperlink" Target="https://twitter.com/senexchange/status/1107507260568276994" TargetMode="External" /><Relationship Id="rId1517" Type="http://schemas.openxmlformats.org/officeDocument/2006/relationships/hyperlink" Target="https://twitter.com/mratm81/status/1104861121641476096" TargetMode="External" /><Relationship Id="rId1518" Type="http://schemas.openxmlformats.org/officeDocument/2006/relationships/hyperlink" Target="https://twitter.com/mratm81/status/1104861121641476096" TargetMode="External" /><Relationship Id="rId1519" Type="http://schemas.openxmlformats.org/officeDocument/2006/relationships/hyperlink" Target="https://twitter.com/mratm81/status/1104878597779517440" TargetMode="External" /><Relationship Id="rId1520" Type="http://schemas.openxmlformats.org/officeDocument/2006/relationships/hyperlink" Target="https://twitter.com/mratm81/status/1107415647527460864" TargetMode="External" /><Relationship Id="rId1521" Type="http://schemas.openxmlformats.org/officeDocument/2006/relationships/hyperlink" Target="https://twitter.com/mratm81/status/1107415647527460864" TargetMode="External" /><Relationship Id="rId1522" Type="http://schemas.openxmlformats.org/officeDocument/2006/relationships/hyperlink" Target="https://twitter.com/senexchange/status/1104865263353294848" TargetMode="External" /><Relationship Id="rId1523" Type="http://schemas.openxmlformats.org/officeDocument/2006/relationships/hyperlink" Target="https://twitter.com/senexchange/status/1107507260568276994" TargetMode="External" /><Relationship Id="rId1524" Type="http://schemas.openxmlformats.org/officeDocument/2006/relationships/hyperlink" Target="https://twitter.com/senexchange/status/1107718331061231616" TargetMode="External" /><Relationship Id="rId1525" Type="http://schemas.openxmlformats.org/officeDocument/2006/relationships/hyperlink" Target="https://twitter.com/senexchange/status/1107718331061231616" TargetMode="External" /><Relationship Id="rId1526" Type="http://schemas.openxmlformats.org/officeDocument/2006/relationships/hyperlink" Target="https://twitter.com/kerrywidowson7/status/1104800553115271168" TargetMode="External" /><Relationship Id="rId1527" Type="http://schemas.openxmlformats.org/officeDocument/2006/relationships/hyperlink" Target="https://twitter.com/kerrywidowson7/status/1107350736705372166" TargetMode="External" /><Relationship Id="rId1528" Type="http://schemas.openxmlformats.org/officeDocument/2006/relationships/hyperlink" Target="https://twitter.com/reachoutasc/status/1104793434353795072" TargetMode="External" /><Relationship Id="rId1529" Type="http://schemas.openxmlformats.org/officeDocument/2006/relationships/hyperlink" Target="https://twitter.com/reachoutasc/status/1104793451508449283" TargetMode="External" /><Relationship Id="rId1530" Type="http://schemas.openxmlformats.org/officeDocument/2006/relationships/hyperlink" Target="https://twitter.com/reachoutasc/status/1105011735134720007" TargetMode="External" /><Relationship Id="rId1531" Type="http://schemas.openxmlformats.org/officeDocument/2006/relationships/hyperlink" Target="https://twitter.com/reachoutasc/status/1105518429090529281" TargetMode="External" /><Relationship Id="rId1532" Type="http://schemas.openxmlformats.org/officeDocument/2006/relationships/hyperlink" Target="https://twitter.com/reachoutasc/status/1105912533456703490" TargetMode="External" /><Relationship Id="rId1533" Type="http://schemas.openxmlformats.org/officeDocument/2006/relationships/hyperlink" Target="https://twitter.com/reachoutasc/status/1105913480929005568" TargetMode="External" /><Relationship Id="rId1534" Type="http://schemas.openxmlformats.org/officeDocument/2006/relationships/hyperlink" Target="https://twitter.com/reachoutasc/status/1105919967181131777" TargetMode="External" /><Relationship Id="rId1535" Type="http://schemas.openxmlformats.org/officeDocument/2006/relationships/hyperlink" Target="https://twitter.com/reachoutasc/status/1105921904827908096" TargetMode="External" /><Relationship Id="rId1536" Type="http://schemas.openxmlformats.org/officeDocument/2006/relationships/hyperlink" Target="https://twitter.com/reachoutasc/status/1105921934980726785" TargetMode="External" /><Relationship Id="rId1537" Type="http://schemas.openxmlformats.org/officeDocument/2006/relationships/hyperlink" Target="https://twitter.com/reachoutasc/status/1105922298882781184" TargetMode="External" /><Relationship Id="rId1538" Type="http://schemas.openxmlformats.org/officeDocument/2006/relationships/hyperlink" Target="https://twitter.com/reachoutasc/status/1105922514939715584" TargetMode="External" /><Relationship Id="rId1539" Type="http://schemas.openxmlformats.org/officeDocument/2006/relationships/hyperlink" Target="https://twitter.com/reachoutasc/status/1105922664680620034" TargetMode="External" /><Relationship Id="rId1540" Type="http://schemas.openxmlformats.org/officeDocument/2006/relationships/hyperlink" Target="https://twitter.com/reachoutasc/status/1105923126859350016" TargetMode="External" /><Relationship Id="rId1541" Type="http://schemas.openxmlformats.org/officeDocument/2006/relationships/hyperlink" Target="https://twitter.com/reachoutasc/status/1105923185768321026" TargetMode="External" /><Relationship Id="rId1542" Type="http://schemas.openxmlformats.org/officeDocument/2006/relationships/hyperlink" Target="https://twitter.com/reachoutasc/status/1105923269776101385" TargetMode="External" /><Relationship Id="rId1543" Type="http://schemas.openxmlformats.org/officeDocument/2006/relationships/hyperlink" Target="https://twitter.com/reachoutasc/status/1105923759343616002" TargetMode="External" /><Relationship Id="rId1544" Type="http://schemas.openxmlformats.org/officeDocument/2006/relationships/hyperlink" Target="https://twitter.com/reachoutasc/status/1105923895490691077" TargetMode="External" /><Relationship Id="rId1545" Type="http://schemas.openxmlformats.org/officeDocument/2006/relationships/hyperlink" Target="https://twitter.com/reachoutasc/status/1105924028739526657" TargetMode="External" /><Relationship Id="rId1546" Type="http://schemas.openxmlformats.org/officeDocument/2006/relationships/hyperlink" Target="https://twitter.com/reachoutasc/status/1105924215142838274" TargetMode="External" /><Relationship Id="rId1547" Type="http://schemas.openxmlformats.org/officeDocument/2006/relationships/hyperlink" Target="https://twitter.com/reachoutasc/status/1105924362518052865" TargetMode="External" /><Relationship Id="rId1548" Type="http://schemas.openxmlformats.org/officeDocument/2006/relationships/hyperlink" Target="https://twitter.com/reachoutasc/status/1105924390544396291" TargetMode="External" /><Relationship Id="rId1549" Type="http://schemas.openxmlformats.org/officeDocument/2006/relationships/hyperlink" Target="https://twitter.com/reachoutasc/status/1105924664436707328" TargetMode="External" /><Relationship Id="rId1550" Type="http://schemas.openxmlformats.org/officeDocument/2006/relationships/hyperlink" Target="https://twitter.com/reachoutasc/status/1105924836415684608" TargetMode="External" /><Relationship Id="rId1551" Type="http://schemas.openxmlformats.org/officeDocument/2006/relationships/hyperlink" Target="https://twitter.com/reachoutasc/status/1105925024693796864" TargetMode="External" /><Relationship Id="rId1552" Type="http://schemas.openxmlformats.org/officeDocument/2006/relationships/hyperlink" Target="https://twitter.com/reachoutasc/status/1105925302616772608" TargetMode="External" /><Relationship Id="rId1553" Type="http://schemas.openxmlformats.org/officeDocument/2006/relationships/hyperlink" Target="https://twitter.com/reachoutasc/status/1105925408778870784" TargetMode="External" /><Relationship Id="rId1554" Type="http://schemas.openxmlformats.org/officeDocument/2006/relationships/hyperlink" Target="https://twitter.com/reachoutasc/status/1105925582829899780" TargetMode="External" /><Relationship Id="rId1555" Type="http://schemas.openxmlformats.org/officeDocument/2006/relationships/hyperlink" Target="https://twitter.com/reachoutasc/status/1105925615889326080" TargetMode="External" /><Relationship Id="rId1556" Type="http://schemas.openxmlformats.org/officeDocument/2006/relationships/hyperlink" Target="https://twitter.com/reachoutasc/status/1105925778003374083" TargetMode="External" /><Relationship Id="rId1557" Type="http://schemas.openxmlformats.org/officeDocument/2006/relationships/hyperlink" Target="https://twitter.com/reachoutasc/status/1105925929753370628" TargetMode="External" /><Relationship Id="rId1558" Type="http://schemas.openxmlformats.org/officeDocument/2006/relationships/hyperlink" Target="https://twitter.com/reachoutasc/status/1105926087186497537" TargetMode="External" /><Relationship Id="rId1559" Type="http://schemas.openxmlformats.org/officeDocument/2006/relationships/hyperlink" Target="https://twitter.com/reachoutasc/status/1105926203679145989" TargetMode="External" /><Relationship Id="rId1560" Type="http://schemas.openxmlformats.org/officeDocument/2006/relationships/hyperlink" Target="https://twitter.com/reachoutasc/status/1105926231764201475" TargetMode="External" /><Relationship Id="rId1561" Type="http://schemas.openxmlformats.org/officeDocument/2006/relationships/hyperlink" Target="https://twitter.com/reachoutasc/status/1105926313188171782" TargetMode="External" /><Relationship Id="rId1562" Type="http://schemas.openxmlformats.org/officeDocument/2006/relationships/hyperlink" Target="https://twitter.com/reachoutasc/status/1105926338723151873" TargetMode="External" /><Relationship Id="rId1563" Type="http://schemas.openxmlformats.org/officeDocument/2006/relationships/hyperlink" Target="https://twitter.com/reachoutasc/status/1105926575999119361" TargetMode="External" /><Relationship Id="rId1564" Type="http://schemas.openxmlformats.org/officeDocument/2006/relationships/hyperlink" Target="https://twitter.com/reachoutasc/status/1105926627098312704" TargetMode="External" /><Relationship Id="rId1565" Type="http://schemas.openxmlformats.org/officeDocument/2006/relationships/hyperlink" Target="https://twitter.com/reachoutasc/status/1105926775010480131" TargetMode="External" /><Relationship Id="rId1566" Type="http://schemas.openxmlformats.org/officeDocument/2006/relationships/hyperlink" Target="https://twitter.com/reachoutasc/status/1105927090828910593" TargetMode="External" /><Relationship Id="rId1567" Type="http://schemas.openxmlformats.org/officeDocument/2006/relationships/hyperlink" Target="https://twitter.com/reachoutasc/status/1105927114702966784" TargetMode="External" /><Relationship Id="rId1568" Type="http://schemas.openxmlformats.org/officeDocument/2006/relationships/hyperlink" Target="https://twitter.com/reachoutasc/status/1105927131190755328" TargetMode="External" /><Relationship Id="rId1569" Type="http://schemas.openxmlformats.org/officeDocument/2006/relationships/hyperlink" Target="https://twitter.com/reachoutasc/status/1105927177059684353" TargetMode="External" /><Relationship Id="rId1570" Type="http://schemas.openxmlformats.org/officeDocument/2006/relationships/hyperlink" Target="https://twitter.com/reachoutasc/status/1105927409902252034" TargetMode="External" /><Relationship Id="rId1571" Type="http://schemas.openxmlformats.org/officeDocument/2006/relationships/hyperlink" Target="https://twitter.com/reachoutasc/status/1105927573480062976" TargetMode="External" /><Relationship Id="rId1572" Type="http://schemas.openxmlformats.org/officeDocument/2006/relationships/hyperlink" Target="https://twitter.com/reachoutasc/status/1105927744700010510" TargetMode="External" /><Relationship Id="rId1573" Type="http://schemas.openxmlformats.org/officeDocument/2006/relationships/hyperlink" Target="https://twitter.com/reachoutasc/status/1105927816716173316" TargetMode="External" /><Relationship Id="rId1574" Type="http://schemas.openxmlformats.org/officeDocument/2006/relationships/hyperlink" Target="https://twitter.com/reachoutasc/status/1105927887876698119" TargetMode="External" /><Relationship Id="rId1575" Type="http://schemas.openxmlformats.org/officeDocument/2006/relationships/hyperlink" Target="https://twitter.com/reachoutasc/status/1105928097310871553" TargetMode="External" /><Relationship Id="rId1576" Type="http://schemas.openxmlformats.org/officeDocument/2006/relationships/hyperlink" Target="https://twitter.com/reachoutasc/status/1105928116583759872" TargetMode="External" /><Relationship Id="rId1577" Type="http://schemas.openxmlformats.org/officeDocument/2006/relationships/hyperlink" Target="https://twitter.com/reachoutasc/status/1105928149047623685" TargetMode="External" /><Relationship Id="rId1578" Type="http://schemas.openxmlformats.org/officeDocument/2006/relationships/hyperlink" Target="https://twitter.com/reachoutasc/status/1105928177434660869" TargetMode="External" /><Relationship Id="rId1579" Type="http://schemas.openxmlformats.org/officeDocument/2006/relationships/hyperlink" Target="https://twitter.com/reachoutasc/status/1105928310314418179" TargetMode="External" /><Relationship Id="rId1580" Type="http://schemas.openxmlformats.org/officeDocument/2006/relationships/hyperlink" Target="https://twitter.com/reachoutasc/status/1105928525977190400" TargetMode="External" /><Relationship Id="rId1581" Type="http://schemas.openxmlformats.org/officeDocument/2006/relationships/hyperlink" Target="https://twitter.com/reachoutasc/status/1105928748745048066" TargetMode="External" /><Relationship Id="rId1582" Type="http://schemas.openxmlformats.org/officeDocument/2006/relationships/hyperlink" Target="https://twitter.com/reachoutasc/status/1105928847852220416" TargetMode="External" /><Relationship Id="rId1583" Type="http://schemas.openxmlformats.org/officeDocument/2006/relationships/hyperlink" Target="https://twitter.com/reachoutasc/status/1105929252963274752" TargetMode="External" /><Relationship Id="rId1584" Type="http://schemas.openxmlformats.org/officeDocument/2006/relationships/hyperlink" Target="https://twitter.com/reachoutasc/status/1105929315303280642" TargetMode="External" /><Relationship Id="rId1585" Type="http://schemas.openxmlformats.org/officeDocument/2006/relationships/hyperlink" Target="https://twitter.com/reachoutasc/status/1105929380285550593" TargetMode="External" /><Relationship Id="rId1586" Type="http://schemas.openxmlformats.org/officeDocument/2006/relationships/hyperlink" Target="https://twitter.com/reachoutasc/status/1105929476742004741" TargetMode="External" /><Relationship Id="rId1587" Type="http://schemas.openxmlformats.org/officeDocument/2006/relationships/hyperlink" Target="https://twitter.com/reachoutasc/status/1105929654630842370" TargetMode="External" /><Relationship Id="rId1588" Type="http://schemas.openxmlformats.org/officeDocument/2006/relationships/hyperlink" Target="https://twitter.com/reachoutasc/status/1105929713615335425" TargetMode="External" /><Relationship Id="rId1589" Type="http://schemas.openxmlformats.org/officeDocument/2006/relationships/hyperlink" Target="https://twitter.com/reachoutasc/status/1105930130973700097" TargetMode="External" /><Relationship Id="rId1590" Type="http://schemas.openxmlformats.org/officeDocument/2006/relationships/hyperlink" Target="https://twitter.com/reachoutasc/status/1105930232089989123" TargetMode="External" /><Relationship Id="rId1591" Type="http://schemas.openxmlformats.org/officeDocument/2006/relationships/hyperlink" Target="https://twitter.com/reachoutasc/status/1105930409987051520" TargetMode="External" /><Relationship Id="rId1592" Type="http://schemas.openxmlformats.org/officeDocument/2006/relationships/hyperlink" Target="https://twitter.com/reachoutasc/status/1105930485748940802" TargetMode="External" /><Relationship Id="rId1593" Type="http://schemas.openxmlformats.org/officeDocument/2006/relationships/hyperlink" Target="https://twitter.com/reachoutasc/status/1105930618318319617" TargetMode="External" /><Relationship Id="rId1594" Type="http://schemas.openxmlformats.org/officeDocument/2006/relationships/hyperlink" Target="https://twitter.com/reachoutasc/status/1105930829635690501" TargetMode="External" /><Relationship Id="rId1595" Type="http://schemas.openxmlformats.org/officeDocument/2006/relationships/hyperlink" Target="https://twitter.com/reachoutasc/status/1107349093741940736" TargetMode="External" /><Relationship Id="rId1596" Type="http://schemas.openxmlformats.org/officeDocument/2006/relationships/hyperlink" Target="https://twitter.com/reachoutasc/status/1107349093741940736" TargetMode="External" /><Relationship Id="rId1597" Type="http://schemas.openxmlformats.org/officeDocument/2006/relationships/hyperlink" Target="https://twitter.com/senexchange/status/1104773476907450370" TargetMode="External" /><Relationship Id="rId1598" Type="http://schemas.openxmlformats.org/officeDocument/2006/relationships/hyperlink" Target="https://twitter.com/senexchange/status/1104793968901001216" TargetMode="External" /><Relationship Id="rId1599" Type="http://schemas.openxmlformats.org/officeDocument/2006/relationships/hyperlink" Target="https://twitter.com/senexchange/status/1104794322719961088" TargetMode="External" /><Relationship Id="rId1600" Type="http://schemas.openxmlformats.org/officeDocument/2006/relationships/hyperlink" Target="https://twitter.com/senexchange/status/1104830831158325250" TargetMode="External" /><Relationship Id="rId1601" Type="http://schemas.openxmlformats.org/officeDocument/2006/relationships/hyperlink" Target="https://twitter.com/senexchange/status/1104831047987068930" TargetMode="External" /><Relationship Id="rId1602" Type="http://schemas.openxmlformats.org/officeDocument/2006/relationships/hyperlink" Target="https://twitter.com/senexchange/status/1104865509990940672" TargetMode="External" /><Relationship Id="rId1603" Type="http://schemas.openxmlformats.org/officeDocument/2006/relationships/hyperlink" Target="https://twitter.com/senexchange/status/1104997949359251457" TargetMode="External" /><Relationship Id="rId1604" Type="http://schemas.openxmlformats.org/officeDocument/2006/relationships/hyperlink" Target="https://twitter.com/senexchange/status/1105514719337684993" TargetMode="External" /><Relationship Id="rId1605" Type="http://schemas.openxmlformats.org/officeDocument/2006/relationships/hyperlink" Target="https://twitter.com/senexchange/status/1105906775050600448" TargetMode="External" /><Relationship Id="rId1606" Type="http://schemas.openxmlformats.org/officeDocument/2006/relationships/hyperlink" Target="https://twitter.com/senexchange/status/1105919706031181825" TargetMode="External" /><Relationship Id="rId1607" Type="http://schemas.openxmlformats.org/officeDocument/2006/relationships/hyperlink" Target="https://twitter.com/senexchange/status/1105921522621956097" TargetMode="External" /><Relationship Id="rId1608" Type="http://schemas.openxmlformats.org/officeDocument/2006/relationships/hyperlink" Target="https://twitter.com/senexchange/status/1105922389274169345" TargetMode="External" /><Relationship Id="rId1609" Type="http://schemas.openxmlformats.org/officeDocument/2006/relationships/hyperlink" Target="https://twitter.com/senexchange/status/1105922686864089088" TargetMode="External" /><Relationship Id="rId1610" Type="http://schemas.openxmlformats.org/officeDocument/2006/relationships/hyperlink" Target="https://twitter.com/senexchange/status/1105923604540260352" TargetMode="External" /><Relationship Id="rId1611" Type="http://schemas.openxmlformats.org/officeDocument/2006/relationships/hyperlink" Target="https://twitter.com/senexchange/status/1105924003892469760" TargetMode="External" /><Relationship Id="rId1612" Type="http://schemas.openxmlformats.org/officeDocument/2006/relationships/hyperlink" Target="https://twitter.com/senexchange/status/1105924124088717318" TargetMode="External" /><Relationship Id="rId1613" Type="http://schemas.openxmlformats.org/officeDocument/2006/relationships/hyperlink" Target="https://twitter.com/senexchange/status/1105924455539322880" TargetMode="External" /><Relationship Id="rId1614" Type="http://schemas.openxmlformats.org/officeDocument/2006/relationships/hyperlink" Target="https://twitter.com/senexchange/status/1105924802714451970" TargetMode="External" /><Relationship Id="rId1615" Type="http://schemas.openxmlformats.org/officeDocument/2006/relationships/hyperlink" Target="https://twitter.com/senexchange/status/1105925059389067264" TargetMode="External" /><Relationship Id="rId1616" Type="http://schemas.openxmlformats.org/officeDocument/2006/relationships/hyperlink" Target="https://twitter.com/senexchange/status/1105925958933114881" TargetMode="External" /><Relationship Id="rId1617" Type="http://schemas.openxmlformats.org/officeDocument/2006/relationships/hyperlink" Target="https://twitter.com/senexchange/status/1105925983197188096" TargetMode="External" /><Relationship Id="rId1618" Type="http://schemas.openxmlformats.org/officeDocument/2006/relationships/hyperlink" Target="https://twitter.com/senexchange/status/1105926412463161344" TargetMode="External" /><Relationship Id="rId1619" Type="http://schemas.openxmlformats.org/officeDocument/2006/relationships/hyperlink" Target="https://twitter.com/senexchange/status/1105926626083328000" TargetMode="External" /><Relationship Id="rId1620" Type="http://schemas.openxmlformats.org/officeDocument/2006/relationships/hyperlink" Target="https://twitter.com/senexchange/status/1105926700230152195" TargetMode="External" /><Relationship Id="rId1621" Type="http://schemas.openxmlformats.org/officeDocument/2006/relationships/hyperlink" Target="https://twitter.com/senexchange/status/1105926773714366465" TargetMode="External" /><Relationship Id="rId1622" Type="http://schemas.openxmlformats.org/officeDocument/2006/relationships/hyperlink" Target="https://twitter.com/senexchange/status/1105927310006542336" TargetMode="External" /><Relationship Id="rId1623" Type="http://schemas.openxmlformats.org/officeDocument/2006/relationships/hyperlink" Target="https://twitter.com/senexchange/status/1105927367862747137" TargetMode="External" /><Relationship Id="rId1624" Type="http://schemas.openxmlformats.org/officeDocument/2006/relationships/hyperlink" Target="https://twitter.com/senexchange/status/1105927859003187202" TargetMode="External" /><Relationship Id="rId1625" Type="http://schemas.openxmlformats.org/officeDocument/2006/relationships/hyperlink" Target="https://twitter.com/senexchange/status/1105928061382508545" TargetMode="External" /><Relationship Id="rId1626" Type="http://schemas.openxmlformats.org/officeDocument/2006/relationships/hyperlink" Target="https://twitter.com/senexchange/status/1105928408041750528" TargetMode="External" /><Relationship Id="rId1627" Type="http://schemas.openxmlformats.org/officeDocument/2006/relationships/hyperlink" Target="https://twitter.com/senexchange/status/1105928499410489344" TargetMode="External" /><Relationship Id="rId1628" Type="http://schemas.openxmlformats.org/officeDocument/2006/relationships/hyperlink" Target="https://twitter.com/senexchange/status/1105929648406441985" TargetMode="External" /><Relationship Id="rId1629" Type="http://schemas.openxmlformats.org/officeDocument/2006/relationships/hyperlink" Target="https://twitter.com/senexchange/status/1105929687149264897" TargetMode="External" /><Relationship Id="rId1630" Type="http://schemas.openxmlformats.org/officeDocument/2006/relationships/hyperlink" Target="https://twitter.com/senexchange/status/1105929786126491649" TargetMode="External" /><Relationship Id="rId1631" Type="http://schemas.openxmlformats.org/officeDocument/2006/relationships/hyperlink" Target="https://twitter.com/senexchange/status/1105929907467677698" TargetMode="External" /><Relationship Id="rId1632" Type="http://schemas.openxmlformats.org/officeDocument/2006/relationships/hyperlink" Target="https://twitter.com/senexchange/status/1105930219553202179" TargetMode="External" /><Relationship Id="rId1633" Type="http://schemas.openxmlformats.org/officeDocument/2006/relationships/hyperlink" Target="https://twitter.com/senexchange/status/1105930326176686080" TargetMode="External" /><Relationship Id="rId1634" Type="http://schemas.openxmlformats.org/officeDocument/2006/relationships/hyperlink" Target="https://twitter.com/senexchange/status/1105931356238958592" TargetMode="External" /><Relationship Id="rId1635" Type="http://schemas.openxmlformats.org/officeDocument/2006/relationships/hyperlink" Target="https://twitter.com/senexchange/status/1105931688172048384" TargetMode="External" /><Relationship Id="rId1636" Type="http://schemas.openxmlformats.org/officeDocument/2006/relationships/hyperlink" Target="https://twitter.com/senexchange/status/1107350155207020547" TargetMode="External" /><Relationship Id="rId1637" Type="http://schemas.openxmlformats.org/officeDocument/2006/relationships/hyperlink" Target="https://twitter.com/shelbyamercer/status/1104777366486876172" TargetMode="External" /><Relationship Id="rId1638" Type="http://schemas.openxmlformats.org/officeDocument/2006/relationships/hyperlink" Target="https://twitter.com/kerrywidowson7/status/1104800513084796929" TargetMode="External" /><Relationship Id="rId1639" Type="http://schemas.openxmlformats.org/officeDocument/2006/relationships/hyperlink" Target="https://twitter.com/kerrywidowson7/status/1104800553115271168" TargetMode="External" /><Relationship Id="rId1640" Type="http://schemas.openxmlformats.org/officeDocument/2006/relationships/hyperlink" Target="https://twitter.com/kerrywidowson7/status/1107332194274545665" TargetMode="External" /><Relationship Id="rId1641" Type="http://schemas.openxmlformats.org/officeDocument/2006/relationships/hyperlink" Target="https://twitter.com/kerrywidowson7/status/1107338847829086208" TargetMode="External" /><Relationship Id="rId1642" Type="http://schemas.openxmlformats.org/officeDocument/2006/relationships/hyperlink" Target="https://twitter.com/kerrywidowson7/status/1107350736705372166" TargetMode="External" /><Relationship Id="rId1643" Type="http://schemas.openxmlformats.org/officeDocument/2006/relationships/hyperlink" Target="https://twitter.com/senexchange/status/1104675941714980864" TargetMode="External" /><Relationship Id="rId1644" Type="http://schemas.openxmlformats.org/officeDocument/2006/relationships/hyperlink" Target="https://twitter.com/senexchange/status/1104777889738706944" TargetMode="External" /><Relationship Id="rId1645" Type="http://schemas.openxmlformats.org/officeDocument/2006/relationships/hyperlink" Target="https://twitter.com/senexchange/status/1104802534668013568" TargetMode="External" /><Relationship Id="rId1646" Type="http://schemas.openxmlformats.org/officeDocument/2006/relationships/hyperlink" Target="https://twitter.com/senexchange/status/1105913323365781505" TargetMode="External" /><Relationship Id="rId1647" Type="http://schemas.openxmlformats.org/officeDocument/2006/relationships/hyperlink" Target="https://twitter.com/senexchange/status/1105920540445982720" TargetMode="External" /><Relationship Id="rId1648" Type="http://schemas.openxmlformats.org/officeDocument/2006/relationships/hyperlink" Target="https://twitter.com/senexchange/status/1105921934016024583" TargetMode="External" /><Relationship Id="rId1649" Type="http://schemas.openxmlformats.org/officeDocument/2006/relationships/hyperlink" Target="https://twitter.com/senexchange/status/1105922173666054144" TargetMode="External" /><Relationship Id="rId1650" Type="http://schemas.openxmlformats.org/officeDocument/2006/relationships/hyperlink" Target="https://twitter.com/senexchange/status/1105923008135340033" TargetMode="External" /><Relationship Id="rId1651" Type="http://schemas.openxmlformats.org/officeDocument/2006/relationships/hyperlink" Target="https://twitter.com/senexchange/status/1105923112284155904" TargetMode="External" /><Relationship Id="rId1652" Type="http://schemas.openxmlformats.org/officeDocument/2006/relationships/hyperlink" Target="https://twitter.com/senexchange/status/1105924170809004035" TargetMode="External" /><Relationship Id="rId1653" Type="http://schemas.openxmlformats.org/officeDocument/2006/relationships/hyperlink" Target="https://twitter.com/senexchange/status/1105924427588530176" TargetMode="External" /><Relationship Id="rId1654" Type="http://schemas.openxmlformats.org/officeDocument/2006/relationships/hyperlink" Target="https://twitter.com/senexchange/status/1105925140574060545" TargetMode="External" /><Relationship Id="rId1655" Type="http://schemas.openxmlformats.org/officeDocument/2006/relationships/hyperlink" Target="https://twitter.com/senexchange/status/1105925476189696001" TargetMode="External" /><Relationship Id="rId1656" Type="http://schemas.openxmlformats.org/officeDocument/2006/relationships/hyperlink" Target="https://twitter.com/senexchange/status/1105925667336667137" TargetMode="External" /><Relationship Id="rId1657" Type="http://schemas.openxmlformats.org/officeDocument/2006/relationships/hyperlink" Target="https://twitter.com/senexchange/status/1105925871158870018" TargetMode="External" /><Relationship Id="rId1658" Type="http://schemas.openxmlformats.org/officeDocument/2006/relationships/hyperlink" Target="https://twitter.com/senexchange/status/1105926307567886336" TargetMode="External" /><Relationship Id="rId1659" Type="http://schemas.openxmlformats.org/officeDocument/2006/relationships/hyperlink" Target="https://twitter.com/senexchange/status/1105926357081604097" TargetMode="External" /><Relationship Id="rId1660" Type="http://schemas.openxmlformats.org/officeDocument/2006/relationships/hyperlink" Target="https://twitter.com/senexchange/status/1105927071879102465" TargetMode="External" /><Relationship Id="rId1661" Type="http://schemas.openxmlformats.org/officeDocument/2006/relationships/hyperlink" Target="https://twitter.com/senexchange/status/1105927644191825921" TargetMode="External" /><Relationship Id="rId1662" Type="http://schemas.openxmlformats.org/officeDocument/2006/relationships/hyperlink" Target="https://twitter.com/senexchange/status/1105928094685298689" TargetMode="External" /><Relationship Id="rId1663" Type="http://schemas.openxmlformats.org/officeDocument/2006/relationships/hyperlink" Target="https://twitter.com/senexchange/status/1105928549096214528" TargetMode="External" /><Relationship Id="rId1664" Type="http://schemas.openxmlformats.org/officeDocument/2006/relationships/hyperlink" Target="https://twitter.com/senexchange/status/1105930131426693123" TargetMode="External" /><Relationship Id="rId1665" Type="http://schemas.openxmlformats.org/officeDocument/2006/relationships/hyperlink" Target="https://twitter.com/senexchange/status/1106292576208982016" TargetMode="External" /><Relationship Id="rId1666" Type="http://schemas.openxmlformats.org/officeDocument/2006/relationships/hyperlink" Target="https://twitter.com/senexchange/status/1107329675179814912" TargetMode="External" /><Relationship Id="rId1667" Type="http://schemas.openxmlformats.org/officeDocument/2006/relationships/hyperlink" Target="https://twitter.com/senexchange/status/1107337930161430530" TargetMode="External" /><Relationship Id="rId1668" Type="http://schemas.openxmlformats.org/officeDocument/2006/relationships/hyperlink" Target="https://twitter.com/senexchange/status/1107339618637230080" TargetMode="External" /><Relationship Id="rId1669" Type="http://schemas.openxmlformats.org/officeDocument/2006/relationships/hyperlink" Target="https://twitter.com/senexchange/status/1107508092625928193" TargetMode="External" /><Relationship Id="rId1670" Type="http://schemas.openxmlformats.org/officeDocument/2006/relationships/hyperlink" Target="https://twitter.com/senexchange/status/1107508092625928193" TargetMode="External" /><Relationship Id="rId1671" Type="http://schemas.openxmlformats.org/officeDocument/2006/relationships/hyperlink" Target="https://twitter.com/shelbyamercer/status/1104777366486876172" TargetMode="External" /><Relationship Id="rId1672" Type="http://schemas.openxmlformats.org/officeDocument/2006/relationships/hyperlink" Target="https://twitter.com/shelbyamercer/status/1107746109630439424" TargetMode="External" /><Relationship Id="rId1673" Type="http://schemas.openxmlformats.org/officeDocument/2006/relationships/hyperlink" Target="https://twitter.com/shelbyamercer/status/1107746109630439424" TargetMode="External" /><Relationship Id="rId1674" Type="http://schemas.openxmlformats.org/officeDocument/2006/relationships/hyperlink" Target="https://api.twitter.com/1.1/geo/id/58468d6e28fde202.json" TargetMode="External" /><Relationship Id="rId1675" Type="http://schemas.openxmlformats.org/officeDocument/2006/relationships/hyperlink" Target="https://api.twitter.com/1.1/geo/id/460c5314e8a33c64.json" TargetMode="External" /><Relationship Id="rId1676" Type="http://schemas.openxmlformats.org/officeDocument/2006/relationships/hyperlink" Target="https://api.twitter.com/1.1/geo/id/58468d6e28fde202.json" TargetMode="External" /><Relationship Id="rId1677" Type="http://schemas.openxmlformats.org/officeDocument/2006/relationships/hyperlink" Target="https://api.twitter.com/1.1/geo/id/58468d6e28fde202.json" TargetMode="External" /><Relationship Id="rId1678" Type="http://schemas.openxmlformats.org/officeDocument/2006/relationships/hyperlink" Target="https://api.twitter.com/1.1/geo/id/58468d6e28fde202.json" TargetMode="External" /><Relationship Id="rId1679" Type="http://schemas.openxmlformats.org/officeDocument/2006/relationships/hyperlink" Target="https://api.twitter.com/1.1/geo/id/01e8a1a140ccdc5c.json" TargetMode="External" /><Relationship Id="rId1680" Type="http://schemas.openxmlformats.org/officeDocument/2006/relationships/hyperlink" Target="https://api.twitter.com/1.1/geo/id/01e8a1a140ccdc5c.json" TargetMode="External" /><Relationship Id="rId1681" Type="http://schemas.openxmlformats.org/officeDocument/2006/relationships/hyperlink" Target="https://api.twitter.com/1.1/geo/id/6863fd050de21120.json" TargetMode="External" /><Relationship Id="rId1682" Type="http://schemas.openxmlformats.org/officeDocument/2006/relationships/hyperlink" Target="https://api.twitter.com/1.1/geo/id/460c5314e8a33c64.json" TargetMode="External" /><Relationship Id="rId1683" Type="http://schemas.openxmlformats.org/officeDocument/2006/relationships/hyperlink" Target="https://api.twitter.com/1.1/geo/id/460c5314e8a33c64.json" TargetMode="External" /><Relationship Id="rId1684" Type="http://schemas.openxmlformats.org/officeDocument/2006/relationships/hyperlink" Target="https://api.twitter.com/1.1/geo/id/460c5314e8a33c64.json" TargetMode="External" /><Relationship Id="rId1685" Type="http://schemas.openxmlformats.org/officeDocument/2006/relationships/hyperlink" Target="https://api.twitter.com/1.1/geo/id/460c5314e8a33c64.json" TargetMode="External" /><Relationship Id="rId1686" Type="http://schemas.openxmlformats.org/officeDocument/2006/relationships/hyperlink" Target="https://api.twitter.com/1.1/geo/id/460c5314e8a33c64.json" TargetMode="External" /><Relationship Id="rId1687" Type="http://schemas.openxmlformats.org/officeDocument/2006/relationships/hyperlink" Target="https://api.twitter.com/1.1/geo/id/460c5314e8a33c64.json" TargetMode="External" /><Relationship Id="rId1688" Type="http://schemas.openxmlformats.org/officeDocument/2006/relationships/hyperlink" Target="https://api.twitter.com/1.1/geo/id/460c5314e8a33c64.json" TargetMode="External" /><Relationship Id="rId1689" Type="http://schemas.openxmlformats.org/officeDocument/2006/relationships/hyperlink" Target="https://api.twitter.com/1.1/geo/id/460c5314e8a33c64.json" TargetMode="External" /><Relationship Id="rId1690" Type="http://schemas.openxmlformats.org/officeDocument/2006/relationships/hyperlink" Target="https://api.twitter.com/1.1/geo/id/460c5314e8a33c64.json" TargetMode="External" /><Relationship Id="rId1691" Type="http://schemas.openxmlformats.org/officeDocument/2006/relationships/hyperlink" Target="https://api.twitter.com/1.1/geo/id/460c5314e8a33c64.json" TargetMode="External" /><Relationship Id="rId1692" Type="http://schemas.openxmlformats.org/officeDocument/2006/relationships/hyperlink" Target="https://api.twitter.com/1.1/geo/id/460c5314e8a33c64.json" TargetMode="External" /><Relationship Id="rId1693" Type="http://schemas.openxmlformats.org/officeDocument/2006/relationships/hyperlink" Target="https://api.twitter.com/1.1/geo/id/460c5314e8a33c64.json" TargetMode="External" /><Relationship Id="rId1694" Type="http://schemas.openxmlformats.org/officeDocument/2006/relationships/hyperlink" Target="https://api.twitter.com/1.1/geo/id/460c5314e8a33c64.json" TargetMode="External" /><Relationship Id="rId1695" Type="http://schemas.openxmlformats.org/officeDocument/2006/relationships/hyperlink" Target="https://api.twitter.com/1.1/geo/id/460c5314e8a33c64.json" TargetMode="External" /><Relationship Id="rId1696" Type="http://schemas.openxmlformats.org/officeDocument/2006/relationships/hyperlink" Target="https://api.twitter.com/1.1/geo/id/630cfdb544a72480.json" TargetMode="External" /><Relationship Id="rId1697" Type="http://schemas.openxmlformats.org/officeDocument/2006/relationships/hyperlink" Target="https://api.twitter.com/1.1/geo/id/630cfdb544a72480.json" TargetMode="External" /><Relationship Id="rId1698" Type="http://schemas.openxmlformats.org/officeDocument/2006/relationships/hyperlink" Target="https://api.twitter.com/1.1/geo/id/630cfdb544a72480.json" TargetMode="External" /><Relationship Id="rId1699" Type="http://schemas.openxmlformats.org/officeDocument/2006/relationships/hyperlink" Target="https://api.twitter.com/1.1/geo/id/630cfdb544a72480.json" TargetMode="External" /><Relationship Id="rId1700" Type="http://schemas.openxmlformats.org/officeDocument/2006/relationships/hyperlink" Target="https://api.twitter.com/1.1/geo/id/630cfdb544a72480.json" TargetMode="External" /><Relationship Id="rId1701" Type="http://schemas.openxmlformats.org/officeDocument/2006/relationships/hyperlink" Target="https://api.twitter.com/1.1/geo/id/630cfdb544a72480.json" TargetMode="External" /><Relationship Id="rId1702" Type="http://schemas.openxmlformats.org/officeDocument/2006/relationships/hyperlink" Target="https://api.twitter.com/1.1/geo/id/630cfdb544a72480.json" TargetMode="External" /><Relationship Id="rId1703" Type="http://schemas.openxmlformats.org/officeDocument/2006/relationships/hyperlink" Target="https://api.twitter.com/1.1/geo/id/630cfdb544a72480.json" TargetMode="External" /><Relationship Id="rId1704" Type="http://schemas.openxmlformats.org/officeDocument/2006/relationships/hyperlink" Target="https://api.twitter.com/1.1/geo/id/630cfdb544a72480.json" TargetMode="External" /><Relationship Id="rId1705" Type="http://schemas.openxmlformats.org/officeDocument/2006/relationships/hyperlink" Target="https://api.twitter.com/1.1/geo/id/6863fd050de21120.json" TargetMode="External" /><Relationship Id="rId1706" Type="http://schemas.openxmlformats.org/officeDocument/2006/relationships/comments" Target="../comments1.xml" /><Relationship Id="rId1707" Type="http://schemas.openxmlformats.org/officeDocument/2006/relationships/vmlDrawing" Target="../drawings/vmlDrawing1.vml" /><Relationship Id="rId1708" Type="http://schemas.openxmlformats.org/officeDocument/2006/relationships/table" Target="../tables/table1.xml" /><Relationship Id="rId170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t.co/QbSGoEonOD" TargetMode="External" /><Relationship Id="rId2" Type="http://schemas.openxmlformats.org/officeDocument/2006/relationships/hyperlink" Target="https://t.co/SxVTLJ5xyf" TargetMode="External" /><Relationship Id="rId3" Type="http://schemas.openxmlformats.org/officeDocument/2006/relationships/hyperlink" Target="https://t.co/bNAYujNz3B" TargetMode="External" /><Relationship Id="rId4" Type="http://schemas.openxmlformats.org/officeDocument/2006/relationships/hyperlink" Target="https://t.co/7IiltFaWK3" TargetMode="External" /><Relationship Id="rId5" Type="http://schemas.openxmlformats.org/officeDocument/2006/relationships/hyperlink" Target="https://t.co/9BKhAIpGYn" TargetMode="External" /><Relationship Id="rId6" Type="http://schemas.openxmlformats.org/officeDocument/2006/relationships/hyperlink" Target="https://t.co/rrkyRTHuXP" TargetMode="External" /><Relationship Id="rId7" Type="http://schemas.openxmlformats.org/officeDocument/2006/relationships/hyperlink" Target="https://t.co/B5LeCB71nJ" TargetMode="External" /><Relationship Id="rId8" Type="http://schemas.openxmlformats.org/officeDocument/2006/relationships/hyperlink" Target="https://t.co/7uRhUADHpl" TargetMode="External" /><Relationship Id="rId9" Type="http://schemas.openxmlformats.org/officeDocument/2006/relationships/hyperlink" Target="https://t.co/GlrGRXu7nK" TargetMode="External" /><Relationship Id="rId10" Type="http://schemas.openxmlformats.org/officeDocument/2006/relationships/hyperlink" Target="https://t.co/bl9mA2tzko" TargetMode="External" /><Relationship Id="rId11" Type="http://schemas.openxmlformats.org/officeDocument/2006/relationships/hyperlink" Target="https://t.co/62GA5tHZix" TargetMode="External" /><Relationship Id="rId12" Type="http://schemas.openxmlformats.org/officeDocument/2006/relationships/hyperlink" Target="http://t.co/fJPTxs9u4a" TargetMode="External" /><Relationship Id="rId13" Type="http://schemas.openxmlformats.org/officeDocument/2006/relationships/hyperlink" Target="https://t.co/MDH3R8W4Rf" TargetMode="External" /><Relationship Id="rId14" Type="http://schemas.openxmlformats.org/officeDocument/2006/relationships/hyperlink" Target="https://t.co/ThjLS6Jo8f" TargetMode="External" /><Relationship Id="rId15" Type="http://schemas.openxmlformats.org/officeDocument/2006/relationships/hyperlink" Target="https://t.co/vW9bPyqClA" TargetMode="External" /><Relationship Id="rId16" Type="http://schemas.openxmlformats.org/officeDocument/2006/relationships/hyperlink" Target="https://t.co/Svo3Z4TumP" TargetMode="External" /><Relationship Id="rId17" Type="http://schemas.openxmlformats.org/officeDocument/2006/relationships/hyperlink" Target="http://t.co/J2KBIRVmYD" TargetMode="External" /><Relationship Id="rId18" Type="http://schemas.openxmlformats.org/officeDocument/2006/relationships/hyperlink" Target="https://t.co/Xp6oluoUKI" TargetMode="External" /><Relationship Id="rId19" Type="http://schemas.openxmlformats.org/officeDocument/2006/relationships/hyperlink" Target="https://t.co/yLv8eTfGNk" TargetMode="External" /><Relationship Id="rId20" Type="http://schemas.openxmlformats.org/officeDocument/2006/relationships/hyperlink" Target="https://t.co/UbNeRNm33e" TargetMode="External" /><Relationship Id="rId21" Type="http://schemas.openxmlformats.org/officeDocument/2006/relationships/hyperlink" Target="https://t.co/EYhxprNxSi" TargetMode="External" /><Relationship Id="rId22" Type="http://schemas.openxmlformats.org/officeDocument/2006/relationships/hyperlink" Target="https://t.co/HuMOyVBvNk" TargetMode="External" /><Relationship Id="rId23" Type="http://schemas.openxmlformats.org/officeDocument/2006/relationships/hyperlink" Target="https://t.co/s7BMEUbHF2" TargetMode="External" /><Relationship Id="rId24" Type="http://schemas.openxmlformats.org/officeDocument/2006/relationships/hyperlink" Target="https://t.co/wwkqUJtSqE" TargetMode="External" /><Relationship Id="rId25" Type="http://schemas.openxmlformats.org/officeDocument/2006/relationships/hyperlink" Target="https://t.co/Htu3htODJw" TargetMode="External" /><Relationship Id="rId26" Type="http://schemas.openxmlformats.org/officeDocument/2006/relationships/hyperlink" Target="https://t.co/PNaz8xIK3V" TargetMode="External" /><Relationship Id="rId27" Type="http://schemas.openxmlformats.org/officeDocument/2006/relationships/hyperlink" Target="https://t.co/7LiLmZKLkc" TargetMode="External" /><Relationship Id="rId28" Type="http://schemas.openxmlformats.org/officeDocument/2006/relationships/hyperlink" Target="https://t.co/LslEI8cfaw" TargetMode="External" /><Relationship Id="rId29" Type="http://schemas.openxmlformats.org/officeDocument/2006/relationships/hyperlink" Target="https://t.co/ymPQIQ4kgy" TargetMode="External" /><Relationship Id="rId30" Type="http://schemas.openxmlformats.org/officeDocument/2006/relationships/hyperlink" Target="https://t.co/tSfohVAJta" TargetMode="External" /><Relationship Id="rId31" Type="http://schemas.openxmlformats.org/officeDocument/2006/relationships/hyperlink" Target="https://t.co/u9MldJofqs" TargetMode="External" /><Relationship Id="rId32" Type="http://schemas.openxmlformats.org/officeDocument/2006/relationships/hyperlink" Target="https://t.co/ROjbK8iVPq" TargetMode="External" /><Relationship Id="rId33" Type="http://schemas.openxmlformats.org/officeDocument/2006/relationships/hyperlink" Target="https://t.co/RB0n93nHsn" TargetMode="External" /><Relationship Id="rId34" Type="http://schemas.openxmlformats.org/officeDocument/2006/relationships/hyperlink" Target="https://t.co/Wswh9dZ4fH" TargetMode="External" /><Relationship Id="rId35" Type="http://schemas.openxmlformats.org/officeDocument/2006/relationships/hyperlink" Target="https://t.co/MXlimm8fyb" TargetMode="External" /><Relationship Id="rId36" Type="http://schemas.openxmlformats.org/officeDocument/2006/relationships/hyperlink" Target="http://t.co/9HLMzFSZqo" TargetMode="External" /><Relationship Id="rId37" Type="http://schemas.openxmlformats.org/officeDocument/2006/relationships/hyperlink" Target="https://t.co/LUiytGiMFW" TargetMode="External" /><Relationship Id="rId38" Type="http://schemas.openxmlformats.org/officeDocument/2006/relationships/hyperlink" Target="https://t.co/4eI0s153nv" TargetMode="External" /><Relationship Id="rId39" Type="http://schemas.openxmlformats.org/officeDocument/2006/relationships/hyperlink" Target="http://t.co/u2aYHTgEzH" TargetMode="External" /><Relationship Id="rId40" Type="http://schemas.openxmlformats.org/officeDocument/2006/relationships/hyperlink" Target="https://t.co/zhRIP7isO2" TargetMode="External" /><Relationship Id="rId41" Type="http://schemas.openxmlformats.org/officeDocument/2006/relationships/hyperlink" Target="https://t.co/7ztW4KzPbb" TargetMode="External" /><Relationship Id="rId42" Type="http://schemas.openxmlformats.org/officeDocument/2006/relationships/hyperlink" Target="https://t.co/F5UbvljPno" TargetMode="External" /><Relationship Id="rId43" Type="http://schemas.openxmlformats.org/officeDocument/2006/relationships/hyperlink" Target="http://t.co/7ndkbm5Qeg" TargetMode="External" /><Relationship Id="rId44" Type="http://schemas.openxmlformats.org/officeDocument/2006/relationships/hyperlink" Target="https://t.co/gPlpXnO79H" TargetMode="External" /><Relationship Id="rId45" Type="http://schemas.openxmlformats.org/officeDocument/2006/relationships/hyperlink" Target="https://t.co/nQY5qfDgcy" TargetMode="External" /><Relationship Id="rId46" Type="http://schemas.openxmlformats.org/officeDocument/2006/relationships/hyperlink" Target="http://t.co/4oQI1ntI7x" TargetMode="External" /><Relationship Id="rId47" Type="http://schemas.openxmlformats.org/officeDocument/2006/relationships/hyperlink" Target="https://t.co/bPWd9GFxKJ" TargetMode="External" /><Relationship Id="rId48" Type="http://schemas.openxmlformats.org/officeDocument/2006/relationships/hyperlink" Target="https://t.co/Vyw2tC4Z6f" TargetMode="External" /><Relationship Id="rId49" Type="http://schemas.openxmlformats.org/officeDocument/2006/relationships/hyperlink" Target="http://t.co/ONKeNWXNIw" TargetMode="External" /><Relationship Id="rId50" Type="http://schemas.openxmlformats.org/officeDocument/2006/relationships/hyperlink" Target="https://t.co/rVSVha3NVT" TargetMode="External" /><Relationship Id="rId51" Type="http://schemas.openxmlformats.org/officeDocument/2006/relationships/hyperlink" Target="https://t.co/bNAYujNz3B" TargetMode="External" /><Relationship Id="rId52" Type="http://schemas.openxmlformats.org/officeDocument/2006/relationships/hyperlink" Target="https://t.co/k0PfNaAgyy" TargetMode="External" /><Relationship Id="rId53" Type="http://schemas.openxmlformats.org/officeDocument/2006/relationships/hyperlink" Target="https://t.co/s0LAsOZh2c" TargetMode="External" /><Relationship Id="rId54" Type="http://schemas.openxmlformats.org/officeDocument/2006/relationships/hyperlink" Target="https://t.co/ElVylGribC" TargetMode="External" /><Relationship Id="rId55" Type="http://schemas.openxmlformats.org/officeDocument/2006/relationships/hyperlink" Target="https://t.co/ALmsTZFEzW" TargetMode="External" /><Relationship Id="rId56" Type="http://schemas.openxmlformats.org/officeDocument/2006/relationships/hyperlink" Target="https://t.co/LaJ7Pf7T3O" TargetMode="External" /><Relationship Id="rId57" Type="http://schemas.openxmlformats.org/officeDocument/2006/relationships/hyperlink" Target="https://t.co/iHmMcS7b1S" TargetMode="External" /><Relationship Id="rId58" Type="http://schemas.openxmlformats.org/officeDocument/2006/relationships/hyperlink" Target="https://t.co/JPL0cbKShq" TargetMode="External" /><Relationship Id="rId59" Type="http://schemas.openxmlformats.org/officeDocument/2006/relationships/hyperlink" Target="https://t.co/ZC3zcXy7EP" TargetMode="External" /><Relationship Id="rId60" Type="http://schemas.openxmlformats.org/officeDocument/2006/relationships/hyperlink" Target="https://t.co/DWyISo0JAn" TargetMode="External" /><Relationship Id="rId61" Type="http://schemas.openxmlformats.org/officeDocument/2006/relationships/hyperlink" Target="https://t.co/mArmFktwoh" TargetMode="External" /><Relationship Id="rId62" Type="http://schemas.openxmlformats.org/officeDocument/2006/relationships/hyperlink" Target="https://t.co/kTtEt1YHhN" TargetMode="External" /><Relationship Id="rId63" Type="http://schemas.openxmlformats.org/officeDocument/2006/relationships/hyperlink" Target="https://t.co/5odEFtXymU" TargetMode="External" /><Relationship Id="rId64" Type="http://schemas.openxmlformats.org/officeDocument/2006/relationships/hyperlink" Target="https://t.co/kSeDc27bJb" TargetMode="External" /><Relationship Id="rId65" Type="http://schemas.openxmlformats.org/officeDocument/2006/relationships/hyperlink" Target="https://t.co/bMaPCjRJ1d" TargetMode="External" /><Relationship Id="rId66" Type="http://schemas.openxmlformats.org/officeDocument/2006/relationships/hyperlink" Target="https://t.co/JM3h57kATJ" TargetMode="External" /><Relationship Id="rId67" Type="http://schemas.openxmlformats.org/officeDocument/2006/relationships/hyperlink" Target="http://t.co/MSDcSgf0pF" TargetMode="External" /><Relationship Id="rId68" Type="http://schemas.openxmlformats.org/officeDocument/2006/relationships/hyperlink" Target="https://pbs.twimg.com/profile_banners/3059995648/1424949645" TargetMode="External" /><Relationship Id="rId69" Type="http://schemas.openxmlformats.org/officeDocument/2006/relationships/hyperlink" Target="https://pbs.twimg.com/profile_banners/2886234778/1515975465" TargetMode="External" /><Relationship Id="rId70" Type="http://schemas.openxmlformats.org/officeDocument/2006/relationships/hyperlink" Target="https://pbs.twimg.com/profile_banners/1100791769002848257/1551285497" TargetMode="External" /><Relationship Id="rId71" Type="http://schemas.openxmlformats.org/officeDocument/2006/relationships/hyperlink" Target="https://pbs.twimg.com/profile_banners/904723856350380033/1536156604" TargetMode="External" /><Relationship Id="rId72" Type="http://schemas.openxmlformats.org/officeDocument/2006/relationships/hyperlink" Target="https://pbs.twimg.com/profile_banners/703430219/1534696815" TargetMode="External" /><Relationship Id="rId73" Type="http://schemas.openxmlformats.org/officeDocument/2006/relationships/hyperlink" Target="https://pbs.twimg.com/profile_banners/228784017/1424809671" TargetMode="External" /><Relationship Id="rId74" Type="http://schemas.openxmlformats.org/officeDocument/2006/relationships/hyperlink" Target="https://pbs.twimg.com/profile_banners/1075082936360337409/1550144938" TargetMode="External" /><Relationship Id="rId75" Type="http://schemas.openxmlformats.org/officeDocument/2006/relationships/hyperlink" Target="https://pbs.twimg.com/profile_banners/921781423601803265/1508607433" TargetMode="External" /><Relationship Id="rId76" Type="http://schemas.openxmlformats.org/officeDocument/2006/relationships/hyperlink" Target="https://pbs.twimg.com/profile_banners/1829228214/1467036011" TargetMode="External" /><Relationship Id="rId77" Type="http://schemas.openxmlformats.org/officeDocument/2006/relationships/hyperlink" Target="https://pbs.twimg.com/profile_banners/302876821/1390665163" TargetMode="External" /><Relationship Id="rId78" Type="http://schemas.openxmlformats.org/officeDocument/2006/relationships/hyperlink" Target="https://pbs.twimg.com/profile_banners/385020728/1403115131" TargetMode="External" /><Relationship Id="rId79" Type="http://schemas.openxmlformats.org/officeDocument/2006/relationships/hyperlink" Target="https://pbs.twimg.com/profile_banners/856608327933075456/1493108915" TargetMode="External" /><Relationship Id="rId80" Type="http://schemas.openxmlformats.org/officeDocument/2006/relationships/hyperlink" Target="https://pbs.twimg.com/profile_banners/4204894091/1536174867" TargetMode="External" /><Relationship Id="rId81" Type="http://schemas.openxmlformats.org/officeDocument/2006/relationships/hyperlink" Target="https://pbs.twimg.com/profile_banners/1099691374201458689/1551022068" TargetMode="External" /><Relationship Id="rId82" Type="http://schemas.openxmlformats.org/officeDocument/2006/relationships/hyperlink" Target="https://pbs.twimg.com/profile_banners/1238667852/1425240892" TargetMode="External" /><Relationship Id="rId83" Type="http://schemas.openxmlformats.org/officeDocument/2006/relationships/hyperlink" Target="https://pbs.twimg.com/profile_banners/1844456544/1508279428" TargetMode="External" /><Relationship Id="rId84" Type="http://schemas.openxmlformats.org/officeDocument/2006/relationships/hyperlink" Target="https://pbs.twimg.com/profile_banners/2598635743/1531517985" TargetMode="External" /><Relationship Id="rId85" Type="http://schemas.openxmlformats.org/officeDocument/2006/relationships/hyperlink" Target="https://pbs.twimg.com/profile_banners/3328929071/1552549576" TargetMode="External" /><Relationship Id="rId86" Type="http://schemas.openxmlformats.org/officeDocument/2006/relationships/hyperlink" Target="https://pbs.twimg.com/profile_banners/4884856704/1455056738" TargetMode="External" /><Relationship Id="rId87" Type="http://schemas.openxmlformats.org/officeDocument/2006/relationships/hyperlink" Target="https://pbs.twimg.com/profile_banners/822388063745679362/1484920249" TargetMode="External" /><Relationship Id="rId88" Type="http://schemas.openxmlformats.org/officeDocument/2006/relationships/hyperlink" Target="https://pbs.twimg.com/profile_banners/521298239/1542036631" TargetMode="External" /><Relationship Id="rId89" Type="http://schemas.openxmlformats.org/officeDocument/2006/relationships/hyperlink" Target="https://pbs.twimg.com/profile_banners/226104661/1474874553" TargetMode="External" /><Relationship Id="rId90" Type="http://schemas.openxmlformats.org/officeDocument/2006/relationships/hyperlink" Target="https://pbs.twimg.com/profile_banners/188075199/1417795233" TargetMode="External" /><Relationship Id="rId91" Type="http://schemas.openxmlformats.org/officeDocument/2006/relationships/hyperlink" Target="https://pbs.twimg.com/profile_banners/4728096443/1458248087" TargetMode="External" /><Relationship Id="rId92" Type="http://schemas.openxmlformats.org/officeDocument/2006/relationships/hyperlink" Target="https://pbs.twimg.com/profile_banners/213209140/1552808764" TargetMode="External" /><Relationship Id="rId93" Type="http://schemas.openxmlformats.org/officeDocument/2006/relationships/hyperlink" Target="https://pbs.twimg.com/profile_banners/842734685000220672/1550819713" TargetMode="External" /><Relationship Id="rId94" Type="http://schemas.openxmlformats.org/officeDocument/2006/relationships/hyperlink" Target="https://pbs.twimg.com/profile_banners/912964259600007168/1511100312" TargetMode="External" /><Relationship Id="rId95" Type="http://schemas.openxmlformats.org/officeDocument/2006/relationships/hyperlink" Target="https://pbs.twimg.com/profile_banners/1092773162230730752/1552298590" TargetMode="External" /><Relationship Id="rId96" Type="http://schemas.openxmlformats.org/officeDocument/2006/relationships/hyperlink" Target="https://pbs.twimg.com/profile_banners/831835946442170368/1525193448" TargetMode="External" /><Relationship Id="rId97" Type="http://schemas.openxmlformats.org/officeDocument/2006/relationships/hyperlink" Target="https://pbs.twimg.com/profile_banners/17573066/1397694737" TargetMode="External" /><Relationship Id="rId98" Type="http://schemas.openxmlformats.org/officeDocument/2006/relationships/hyperlink" Target="https://pbs.twimg.com/profile_banners/18430829/1476882523" TargetMode="External" /><Relationship Id="rId99" Type="http://schemas.openxmlformats.org/officeDocument/2006/relationships/hyperlink" Target="https://pbs.twimg.com/profile_banners/545426509/1547643647" TargetMode="External" /><Relationship Id="rId100" Type="http://schemas.openxmlformats.org/officeDocument/2006/relationships/hyperlink" Target="https://pbs.twimg.com/profile_banners/784331942472802304/1505718089" TargetMode="External" /><Relationship Id="rId101" Type="http://schemas.openxmlformats.org/officeDocument/2006/relationships/hyperlink" Target="https://pbs.twimg.com/profile_banners/75299247/1496683705" TargetMode="External" /><Relationship Id="rId102" Type="http://schemas.openxmlformats.org/officeDocument/2006/relationships/hyperlink" Target="https://pbs.twimg.com/profile_banners/1107025736291008512/1552773364" TargetMode="External" /><Relationship Id="rId103" Type="http://schemas.openxmlformats.org/officeDocument/2006/relationships/hyperlink" Target="https://pbs.twimg.com/profile_banners/1019634339401826304/1531935136" TargetMode="External" /><Relationship Id="rId104" Type="http://schemas.openxmlformats.org/officeDocument/2006/relationships/hyperlink" Target="https://pbs.twimg.com/profile_banners/38212717/1439931975" TargetMode="External" /><Relationship Id="rId105" Type="http://schemas.openxmlformats.org/officeDocument/2006/relationships/hyperlink" Target="https://pbs.twimg.com/profile_banners/1975298870/1533062223" TargetMode="External" /><Relationship Id="rId106" Type="http://schemas.openxmlformats.org/officeDocument/2006/relationships/hyperlink" Target="https://pbs.twimg.com/profile_banners/918803404754968576/1530085708" TargetMode="External" /><Relationship Id="rId107" Type="http://schemas.openxmlformats.org/officeDocument/2006/relationships/hyperlink" Target="https://pbs.twimg.com/profile_banners/2147813192/1480117706" TargetMode="External" /><Relationship Id="rId108" Type="http://schemas.openxmlformats.org/officeDocument/2006/relationships/hyperlink" Target="https://pbs.twimg.com/profile_banners/3455583141/1468076097" TargetMode="External" /><Relationship Id="rId109" Type="http://schemas.openxmlformats.org/officeDocument/2006/relationships/hyperlink" Target="https://pbs.twimg.com/profile_banners/19236489/1435090865" TargetMode="External" /><Relationship Id="rId110" Type="http://schemas.openxmlformats.org/officeDocument/2006/relationships/hyperlink" Target="https://pbs.twimg.com/profile_banners/2826085063/1546005186" TargetMode="External" /><Relationship Id="rId111" Type="http://schemas.openxmlformats.org/officeDocument/2006/relationships/hyperlink" Target="https://pbs.twimg.com/profile_banners/258930426/1484299920" TargetMode="External" /><Relationship Id="rId112" Type="http://schemas.openxmlformats.org/officeDocument/2006/relationships/hyperlink" Target="https://pbs.twimg.com/profile_banners/101326157/1474841640" TargetMode="External" /><Relationship Id="rId113" Type="http://schemas.openxmlformats.org/officeDocument/2006/relationships/hyperlink" Target="https://pbs.twimg.com/profile_banners/3302134924/1545153909" TargetMode="External" /><Relationship Id="rId114" Type="http://schemas.openxmlformats.org/officeDocument/2006/relationships/hyperlink" Target="https://pbs.twimg.com/profile_banners/1006676134086443008/1528846333" TargetMode="External" /><Relationship Id="rId115" Type="http://schemas.openxmlformats.org/officeDocument/2006/relationships/hyperlink" Target="https://pbs.twimg.com/profile_banners/1344065899/1461426976" TargetMode="External" /><Relationship Id="rId116" Type="http://schemas.openxmlformats.org/officeDocument/2006/relationships/hyperlink" Target="https://pbs.twimg.com/profile_banners/3439128149/1448467951" TargetMode="External" /><Relationship Id="rId117" Type="http://schemas.openxmlformats.org/officeDocument/2006/relationships/hyperlink" Target="https://pbs.twimg.com/profile_banners/92635155/1535966896" TargetMode="External" /><Relationship Id="rId118" Type="http://schemas.openxmlformats.org/officeDocument/2006/relationships/hyperlink" Target="https://pbs.twimg.com/profile_banners/939294302/1532439480" TargetMode="External" /><Relationship Id="rId119" Type="http://schemas.openxmlformats.org/officeDocument/2006/relationships/hyperlink" Target="https://pbs.twimg.com/profile_banners/956608722742206464/1550697344" TargetMode="External" /><Relationship Id="rId120" Type="http://schemas.openxmlformats.org/officeDocument/2006/relationships/hyperlink" Target="https://pbs.twimg.com/profile_banners/474232434/1435324627" TargetMode="External" /><Relationship Id="rId121" Type="http://schemas.openxmlformats.org/officeDocument/2006/relationships/hyperlink" Target="https://pbs.twimg.com/profile_banners/349264594/1550994667" TargetMode="External" /><Relationship Id="rId122" Type="http://schemas.openxmlformats.org/officeDocument/2006/relationships/hyperlink" Target="https://pbs.twimg.com/profile_banners/972043874276429824/1538753349" TargetMode="External" /><Relationship Id="rId123" Type="http://schemas.openxmlformats.org/officeDocument/2006/relationships/hyperlink" Target="https://pbs.twimg.com/profile_banners/2980525985/1478653638" TargetMode="External" /><Relationship Id="rId124" Type="http://schemas.openxmlformats.org/officeDocument/2006/relationships/hyperlink" Target="https://pbs.twimg.com/profile_banners/976593558/1472632381" TargetMode="External" /><Relationship Id="rId125" Type="http://schemas.openxmlformats.org/officeDocument/2006/relationships/hyperlink" Target="https://pbs.twimg.com/profile_banners/300182263/1467836379" TargetMode="External" /><Relationship Id="rId126" Type="http://schemas.openxmlformats.org/officeDocument/2006/relationships/hyperlink" Target="https://pbs.twimg.com/profile_banners/399663611/1545995416" TargetMode="External" /><Relationship Id="rId127" Type="http://schemas.openxmlformats.org/officeDocument/2006/relationships/hyperlink" Target="https://pbs.twimg.com/profile_banners/1456985550/1519485726" TargetMode="External" /><Relationship Id="rId128" Type="http://schemas.openxmlformats.org/officeDocument/2006/relationships/hyperlink" Target="https://pbs.twimg.com/profile_banners/2682150890/1552380448" TargetMode="External" /><Relationship Id="rId129" Type="http://schemas.openxmlformats.org/officeDocument/2006/relationships/hyperlink" Target="https://pbs.twimg.com/profile_banners/2492817859/1551705614" TargetMode="External" /><Relationship Id="rId130" Type="http://schemas.openxmlformats.org/officeDocument/2006/relationships/hyperlink" Target="https://pbs.twimg.com/profile_banners/1009804325638561793/1529591139" TargetMode="External" /><Relationship Id="rId131" Type="http://schemas.openxmlformats.org/officeDocument/2006/relationships/hyperlink" Target="https://pbs.twimg.com/profile_banners/1718740986/1398256863" TargetMode="External" /><Relationship Id="rId132" Type="http://schemas.openxmlformats.org/officeDocument/2006/relationships/hyperlink" Target="https://pbs.twimg.com/profile_banners/440336265/1362843299" TargetMode="External" /><Relationship Id="rId133" Type="http://schemas.openxmlformats.org/officeDocument/2006/relationships/hyperlink" Target="https://pbs.twimg.com/profile_banners/855456690/1552869560" TargetMode="External" /><Relationship Id="rId134" Type="http://schemas.openxmlformats.org/officeDocument/2006/relationships/hyperlink" Target="https://pbs.twimg.com/profile_banners/963753856663539713/1551253387" TargetMode="External" /><Relationship Id="rId135" Type="http://schemas.openxmlformats.org/officeDocument/2006/relationships/hyperlink" Target="https://pbs.twimg.com/profile_banners/1939056625/1540740652" TargetMode="External" /><Relationship Id="rId136" Type="http://schemas.openxmlformats.org/officeDocument/2006/relationships/hyperlink" Target="https://pbs.twimg.com/profile_banners/65753536/1453726403" TargetMode="External" /><Relationship Id="rId137" Type="http://schemas.openxmlformats.org/officeDocument/2006/relationships/hyperlink" Target="https://pbs.twimg.com/profile_banners/218202566/1380213802" TargetMode="External" /><Relationship Id="rId138" Type="http://schemas.openxmlformats.org/officeDocument/2006/relationships/hyperlink" Target="https://pbs.twimg.com/profile_banners/1104151581912694784/1552131443" TargetMode="External" /><Relationship Id="rId139" Type="http://schemas.openxmlformats.org/officeDocument/2006/relationships/hyperlink" Target="https://pbs.twimg.com/profile_banners/1678984615/1515359017" TargetMode="External" /><Relationship Id="rId140" Type="http://schemas.openxmlformats.org/officeDocument/2006/relationships/hyperlink" Target="https://pbs.twimg.com/profile_banners/269481128/1482499533" TargetMode="External" /><Relationship Id="rId141" Type="http://schemas.openxmlformats.org/officeDocument/2006/relationships/hyperlink" Target="https://pbs.twimg.com/profile_banners/1855463724/1525787112" TargetMode="External" /><Relationship Id="rId142" Type="http://schemas.openxmlformats.org/officeDocument/2006/relationships/hyperlink" Target="https://pbs.twimg.com/profile_banners/77553106/1420835879" TargetMode="External" /><Relationship Id="rId143" Type="http://schemas.openxmlformats.org/officeDocument/2006/relationships/hyperlink" Target="https://pbs.twimg.com/profile_banners/2157450937/1549787197" TargetMode="External" /><Relationship Id="rId144" Type="http://schemas.openxmlformats.org/officeDocument/2006/relationships/hyperlink" Target="https://pbs.twimg.com/profile_banners/908738945537716225/1516907805" TargetMode="External" /><Relationship Id="rId145" Type="http://schemas.openxmlformats.org/officeDocument/2006/relationships/hyperlink" Target="https://pbs.twimg.com/profile_banners/1072248247475945474/1547164740" TargetMode="External" /><Relationship Id="rId146" Type="http://schemas.openxmlformats.org/officeDocument/2006/relationships/hyperlink" Target="https://pbs.twimg.com/profile_banners/175475048/1505121379" TargetMode="External" /><Relationship Id="rId147" Type="http://schemas.openxmlformats.org/officeDocument/2006/relationships/hyperlink" Target="https://pbs.twimg.com/profile_banners/23309364/1552143104" TargetMode="External" /><Relationship Id="rId148" Type="http://schemas.openxmlformats.org/officeDocument/2006/relationships/hyperlink" Target="https://pbs.twimg.com/profile_banners/2873794480/1551818081" TargetMode="External" /><Relationship Id="rId149" Type="http://schemas.openxmlformats.org/officeDocument/2006/relationships/hyperlink" Target="https://pbs.twimg.com/profile_banners/2992267338/1544918080" TargetMode="External" /><Relationship Id="rId150" Type="http://schemas.openxmlformats.org/officeDocument/2006/relationships/hyperlink" Target="https://pbs.twimg.com/profile_banners/750786445401522177/1505674058" TargetMode="External" /><Relationship Id="rId151" Type="http://schemas.openxmlformats.org/officeDocument/2006/relationships/hyperlink" Target="https://pbs.twimg.com/profile_banners/788674893999173632/1537783521" TargetMode="External" /><Relationship Id="rId152" Type="http://schemas.openxmlformats.org/officeDocument/2006/relationships/hyperlink" Target="https://pbs.twimg.com/profile_banners/789565379202908160/1545580007" TargetMode="External" /><Relationship Id="rId153" Type="http://schemas.openxmlformats.org/officeDocument/2006/relationships/hyperlink" Target="https://pbs.twimg.com/profile_banners/4287427349/1520902683" TargetMode="External" /><Relationship Id="rId154" Type="http://schemas.openxmlformats.org/officeDocument/2006/relationships/hyperlink" Target="https://pbs.twimg.com/profile_banners/66668711/1378049030" TargetMode="External" /><Relationship Id="rId155" Type="http://schemas.openxmlformats.org/officeDocument/2006/relationships/hyperlink" Target="https://pbs.twimg.com/profile_banners/1088063841819340800/1548324765" TargetMode="External" /><Relationship Id="rId156" Type="http://schemas.openxmlformats.org/officeDocument/2006/relationships/hyperlink" Target="https://pbs.twimg.com/profile_banners/19560848/1532530203" TargetMode="External" /><Relationship Id="rId157" Type="http://schemas.openxmlformats.org/officeDocument/2006/relationships/hyperlink" Target="https://pbs.twimg.com/profile_banners/300284146/1392626303" TargetMode="External" /><Relationship Id="rId158" Type="http://schemas.openxmlformats.org/officeDocument/2006/relationships/hyperlink" Target="https://pbs.twimg.com/profile_banners/392979338/1429895758" TargetMode="External" /><Relationship Id="rId159" Type="http://schemas.openxmlformats.org/officeDocument/2006/relationships/hyperlink" Target="https://pbs.twimg.com/profile_banners/762961660915179520/1524379427" TargetMode="External" /><Relationship Id="rId160" Type="http://schemas.openxmlformats.org/officeDocument/2006/relationships/hyperlink" Target="https://pbs.twimg.com/profile_banners/27444354/1514054509" TargetMode="External" /><Relationship Id="rId161" Type="http://schemas.openxmlformats.org/officeDocument/2006/relationships/hyperlink" Target="https://pbs.twimg.com/profile_banners/783747121551904768/1532540600" TargetMode="External" /><Relationship Id="rId162" Type="http://schemas.openxmlformats.org/officeDocument/2006/relationships/hyperlink" Target="https://pbs.twimg.com/profile_banners/2781410020/1538922163" TargetMode="External" /><Relationship Id="rId163" Type="http://schemas.openxmlformats.org/officeDocument/2006/relationships/hyperlink" Target="https://pbs.twimg.com/profile_banners/211690973/1546456211" TargetMode="External" /><Relationship Id="rId164" Type="http://schemas.openxmlformats.org/officeDocument/2006/relationships/hyperlink" Target="https://pbs.twimg.com/profile_banners/723779765644091393/1528717418" TargetMode="External" /><Relationship Id="rId165" Type="http://schemas.openxmlformats.org/officeDocument/2006/relationships/hyperlink" Target="https://pbs.twimg.com/profile_banners/1041921036852359168/1550180243"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2/bg.gif" TargetMode="External" /><Relationship Id="rId169" Type="http://schemas.openxmlformats.org/officeDocument/2006/relationships/hyperlink" Target="http://abs.twimg.com/images/themes/theme18/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7/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2/bg.gif" TargetMode="External" /><Relationship Id="rId197" Type="http://schemas.openxmlformats.org/officeDocument/2006/relationships/hyperlink" Target="http://abs.twimg.com/images/themes/theme18/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6/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7/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4/bg.gif" TargetMode="External" /><Relationship Id="rId212" Type="http://schemas.openxmlformats.org/officeDocument/2006/relationships/hyperlink" Target="http://abs.twimg.com/images/themes/theme9/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8/bg.gif" TargetMode="External" /><Relationship Id="rId228" Type="http://schemas.openxmlformats.org/officeDocument/2006/relationships/hyperlink" Target="http://abs.twimg.com/images/themes/theme15/bg.png" TargetMode="External" /><Relationship Id="rId229" Type="http://schemas.openxmlformats.org/officeDocument/2006/relationships/hyperlink" Target="http://abs.twimg.com/images/themes/theme10/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3/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2/bg.gif" TargetMode="External" /><Relationship Id="rId239" Type="http://schemas.openxmlformats.org/officeDocument/2006/relationships/hyperlink" Target="http://abs.twimg.com/images/themes/theme4/bg.gif"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8/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6/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7/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8/bg.gif" TargetMode="External" /><Relationship Id="rId257" Type="http://schemas.openxmlformats.org/officeDocument/2006/relationships/hyperlink" Target="http://abs.twimg.com/images/themes/theme14/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9/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pbs.twimg.com/profile_images/1034562218053066753/ovxTSCqs_normal.jpg" TargetMode="External" /><Relationship Id="rId266" Type="http://schemas.openxmlformats.org/officeDocument/2006/relationships/hyperlink" Target="http://pbs.twimg.com/profile_images/571253000754360320/cX5k8JHf_normal.jpeg" TargetMode="External" /><Relationship Id="rId267" Type="http://schemas.openxmlformats.org/officeDocument/2006/relationships/hyperlink" Target="http://pbs.twimg.com/profile_images/1034586406558031872/2jY99rAG_normal.jpg" TargetMode="External" /><Relationship Id="rId268" Type="http://schemas.openxmlformats.org/officeDocument/2006/relationships/hyperlink" Target="http://pbs.twimg.com/profile_images/882365634436149248/bQ33kPal_normal.jpg" TargetMode="External" /><Relationship Id="rId269" Type="http://schemas.openxmlformats.org/officeDocument/2006/relationships/hyperlink" Target="http://pbs.twimg.com/profile_images/1100792228031664128/MJV2a2Nq_normal.jpg" TargetMode="External" /><Relationship Id="rId270" Type="http://schemas.openxmlformats.org/officeDocument/2006/relationships/hyperlink" Target="http://pbs.twimg.com/profile_images/1005353445866594304/OL7M7JNu_normal.jpg" TargetMode="External" /><Relationship Id="rId271" Type="http://schemas.openxmlformats.org/officeDocument/2006/relationships/hyperlink" Target="http://pbs.twimg.com/profile_images/1051379582962728960/IKcllz-R_normal.jpg" TargetMode="External" /><Relationship Id="rId272" Type="http://schemas.openxmlformats.org/officeDocument/2006/relationships/hyperlink" Target="http://pbs.twimg.com/profile_images/849246152277061632/CmoveISU_normal.jpg" TargetMode="External" /><Relationship Id="rId273" Type="http://schemas.openxmlformats.org/officeDocument/2006/relationships/hyperlink" Target="http://pbs.twimg.com/profile_images/1075083793302720513/4_DDO9le_normal.jpg" TargetMode="External" /><Relationship Id="rId274" Type="http://schemas.openxmlformats.org/officeDocument/2006/relationships/hyperlink" Target="http://pbs.twimg.com/profile_images/921792196499697664/S-U9SQi6_normal.jpg" TargetMode="External" /><Relationship Id="rId275" Type="http://schemas.openxmlformats.org/officeDocument/2006/relationships/hyperlink" Target="http://pbs.twimg.com/profile_images/932623931927859201/zwrH1jTw_normal.jpg" TargetMode="External" /><Relationship Id="rId276" Type="http://schemas.openxmlformats.org/officeDocument/2006/relationships/hyperlink" Target="http://pbs.twimg.com/profile_images/837202528467095553/QYBErUTP_normal.jpg" TargetMode="External" /><Relationship Id="rId277" Type="http://schemas.openxmlformats.org/officeDocument/2006/relationships/hyperlink" Target="http://pbs.twimg.com/profile_images/866567264409194496/P0EElKKT_normal.jpg" TargetMode="External" /><Relationship Id="rId278" Type="http://schemas.openxmlformats.org/officeDocument/2006/relationships/hyperlink" Target="http://pbs.twimg.com/profile_images/717305317332221952/1-mjs0CX_normal.jpg" TargetMode="External" /><Relationship Id="rId279" Type="http://schemas.openxmlformats.org/officeDocument/2006/relationships/hyperlink" Target="http://pbs.twimg.com/profile_images/914237659828154368/6_JOO67l_normal.jpg" TargetMode="External" /><Relationship Id="rId280" Type="http://schemas.openxmlformats.org/officeDocument/2006/relationships/hyperlink" Target="http://pbs.twimg.com/profile_images/1020430414891175936/Q_izI796_normal.jpg" TargetMode="External" /><Relationship Id="rId281" Type="http://schemas.openxmlformats.org/officeDocument/2006/relationships/hyperlink" Target="http://pbs.twimg.com/profile_images/1099692288123588608/9Kx4TUaB_normal.jpg" TargetMode="External" /><Relationship Id="rId282" Type="http://schemas.openxmlformats.org/officeDocument/2006/relationships/hyperlink" Target="http://pbs.twimg.com/profile_images/659499904205766656/yEGbeF0T_normal.jpg" TargetMode="External" /><Relationship Id="rId283" Type="http://schemas.openxmlformats.org/officeDocument/2006/relationships/hyperlink" Target="http://pbs.twimg.com/profile_images/879382886717239296/8xhLlIYe_normal.jpg" TargetMode="External" /><Relationship Id="rId284" Type="http://schemas.openxmlformats.org/officeDocument/2006/relationships/hyperlink" Target="http://pbs.twimg.com/profile_images/993958750934458370/uE_Emhhx_normal.jpg" TargetMode="External" /><Relationship Id="rId285" Type="http://schemas.openxmlformats.org/officeDocument/2006/relationships/hyperlink" Target="http://pbs.twimg.com/profile_images/943945960534827008/WnZ5lCbW_normal.jpg" TargetMode="External" /><Relationship Id="rId286" Type="http://schemas.openxmlformats.org/officeDocument/2006/relationships/hyperlink" Target="http://pbs.twimg.com/profile_images/724346728330211329/_eTPgaLz_normal.jpg" TargetMode="External" /><Relationship Id="rId287" Type="http://schemas.openxmlformats.org/officeDocument/2006/relationships/hyperlink" Target="http://pbs.twimg.com/profile_images/1106099205997805573/-7GKxtFV_normal.jpg" TargetMode="External" /><Relationship Id="rId288" Type="http://schemas.openxmlformats.org/officeDocument/2006/relationships/hyperlink" Target="http://pbs.twimg.com/profile_images/902173848400936960/OUp_Ko_X_normal.jpg" TargetMode="External" /><Relationship Id="rId289" Type="http://schemas.openxmlformats.org/officeDocument/2006/relationships/hyperlink" Target="http://pbs.twimg.com/profile_images/863071292198703104/JCApZF_p_normal.jpg" TargetMode="External" /><Relationship Id="rId290" Type="http://schemas.openxmlformats.org/officeDocument/2006/relationships/hyperlink" Target="http://pbs.twimg.com/profile_images/1062004962165710848/mlXVTyQS_normal.jpg" TargetMode="External" /><Relationship Id="rId291" Type="http://schemas.openxmlformats.org/officeDocument/2006/relationships/hyperlink" Target="http://pbs.twimg.com/profile_images/722716760227627008/z3Ne0xrd_normal.jpg" TargetMode="External" /><Relationship Id="rId292" Type="http://schemas.openxmlformats.org/officeDocument/2006/relationships/hyperlink" Target="http://pbs.twimg.com/profile_images/540899459841130498/sqdxD8Zc_normal.jpeg" TargetMode="External" /><Relationship Id="rId293" Type="http://schemas.openxmlformats.org/officeDocument/2006/relationships/hyperlink" Target="http://abs.twimg.com/sticky/default_profile_images/default_profile_normal.png" TargetMode="External" /><Relationship Id="rId294" Type="http://schemas.openxmlformats.org/officeDocument/2006/relationships/hyperlink" Target="http://pbs.twimg.com/profile_images/710132646580510721/VLRTEYXg_normal.jpg" TargetMode="External" /><Relationship Id="rId295" Type="http://schemas.openxmlformats.org/officeDocument/2006/relationships/hyperlink" Target="http://pbs.twimg.com/profile_images/1107196369708699648/mF87W6M8_normal.jpg" TargetMode="External" /><Relationship Id="rId296" Type="http://schemas.openxmlformats.org/officeDocument/2006/relationships/hyperlink" Target="http://pbs.twimg.com/profile_images/1062084439042412545/F9vCukRj_normal.jpg" TargetMode="External" /><Relationship Id="rId297" Type="http://schemas.openxmlformats.org/officeDocument/2006/relationships/hyperlink" Target="http://pbs.twimg.com/profile_images/1084191302294618113/Sv4OG6np_normal.jpg" TargetMode="External" /><Relationship Id="rId298" Type="http://schemas.openxmlformats.org/officeDocument/2006/relationships/hyperlink" Target="http://pbs.twimg.com/profile_images/1098843636928794624/yO2H8LNm_normal.jpg" TargetMode="External" /><Relationship Id="rId299" Type="http://schemas.openxmlformats.org/officeDocument/2006/relationships/hyperlink" Target="http://pbs.twimg.com/profile_images/1057202967353401344/h0gEEGm1_normal.jpg" TargetMode="External" /><Relationship Id="rId300" Type="http://schemas.openxmlformats.org/officeDocument/2006/relationships/hyperlink" Target="http://pbs.twimg.com/profile_images/1105046499480821760/LHMH-mJi_normal.jpg" TargetMode="External" /><Relationship Id="rId301" Type="http://schemas.openxmlformats.org/officeDocument/2006/relationships/hyperlink" Target="http://pbs.twimg.com/profile_images/991359366682042368/WLfybX8s_normal.jpg" TargetMode="External" /><Relationship Id="rId302" Type="http://schemas.openxmlformats.org/officeDocument/2006/relationships/hyperlink" Target="http://pbs.twimg.com/profile_images/724285970816864256/nYWxh1Ea_normal.jpg" TargetMode="External" /><Relationship Id="rId303" Type="http://schemas.openxmlformats.org/officeDocument/2006/relationships/hyperlink" Target="http://pbs.twimg.com/profile_images/480544465610735616/Y_viD_Ii_normal.jpeg" TargetMode="External" /><Relationship Id="rId304" Type="http://schemas.openxmlformats.org/officeDocument/2006/relationships/hyperlink" Target="http://pbs.twimg.com/profile_images/878634464418689024/e4DmTXCR_normal.jpg" TargetMode="External" /><Relationship Id="rId305" Type="http://schemas.openxmlformats.org/officeDocument/2006/relationships/hyperlink" Target="http://pbs.twimg.com/profile_images/878515282406453248/QWHUzBw4_normal.jpg" TargetMode="External" /><Relationship Id="rId306" Type="http://schemas.openxmlformats.org/officeDocument/2006/relationships/hyperlink" Target="http://pbs.twimg.com/profile_images/948284485489102848/hcyhqyXs_normal.jpg" TargetMode="External" /><Relationship Id="rId307" Type="http://schemas.openxmlformats.org/officeDocument/2006/relationships/hyperlink" Target="http://abs.twimg.com/sticky/default_profile_images/default_profile_normal.png" TargetMode="External" /><Relationship Id="rId308" Type="http://schemas.openxmlformats.org/officeDocument/2006/relationships/hyperlink" Target="http://pbs.twimg.com/profile_images/877449902749605889/LwnByoM7_normal.jpg" TargetMode="External" /><Relationship Id="rId309" Type="http://schemas.openxmlformats.org/officeDocument/2006/relationships/hyperlink" Target="http://pbs.twimg.com/profile_images/1028903578210115585/qrW4IjlV_normal.jpg" TargetMode="External" /><Relationship Id="rId310" Type="http://schemas.openxmlformats.org/officeDocument/2006/relationships/hyperlink" Target="http://pbs.twimg.com/profile_images/1107037464261263360/cJjXzRm8_normal.png" TargetMode="External" /><Relationship Id="rId311" Type="http://schemas.openxmlformats.org/officeDocument/2006/relationships/hyperlink" Target="http://pbs.twimg.com/profile_images/1024550136985411585/rvcOO9PP_normal.jpg" TargetMode="External" /><Relationship Id="rId312" Type="http://schemas.openxmlformats.org/officeDocument/2006/relationships/hyperlink" Target="http://pbs.twimg.com/profile_images/1099672139232350211/zOpCI-vi_normal.jpg" TargetMode="External" /><Relationship Id="rId313" Type="http://schemas.openxmlformats.org/officeDocument/2006/relationships/hyperlink" Target="http://pbs.twimg.com/profile_images/1024363036558192640/_gC3sduW_normal.jpg" TargetMode="External" /><Relationship Id="rId314" Type="http://schemas.openxmlformats.org/officeDocument/2006/relationships/hyperlink" Target="http://pbs.twimg.com/profile_images/962087516395458560/udOeypnq_normal.jpg" TargetMode="External" /><Relationship Id="rId315" Type="http://schemas.openxmlformats.org/officeDocument/2006/relationships/hyperlink" Target="http://pbs.twimg.com/profile_images/877599062819786753/AOlayBC3_normal.jpg" TargetMode="External" /><Relationship Id="rId316" Type="http://schemas.openxmlformats.org/officeDocument/2006/relationships/hyperlink" Target="http://pbs.twimg.com/profile_images/987365463662387200/SCFPahzy_normal.jpg" TargetMode="External" /><Relationship Id="rId317" Type="http://schemas.openxmlformats.org/officeDocument/2006/relationships/hyperlink" Target="http://abs.twimg.com/sticky/default_profile_images/default_profile_normal.png" TargetMode="External" /><Relationship Id="rId318" Type="http://schemas.openxmlformats.org/officeDocument/2006/relationships/hyperlink" Target="http://pbs.twimg.com/profile_images/751791694631362560/gqs5VQal_normal.jpg" TargetMode="External" /><Relationship Id="rId319" Type="http://schemas.openxmlformats.org/officeDocument/2006/relationships/hyperlink" Target="http://pbs.twimg.com/profile_images/1100814730107719680/A4HmHX6j_normal.png" TargetMode="External" /><Relationship Id="rId320" Type="http://schemas.openxmlformats.org/officeDocument/2006/relationships/hyperlink" Target="http://pbs.twimg.com/profile_images/1018745795649007619/VOKfIpwf_normal.jpg" TargetMode="External" /><Relationship Id="rId321" Type="http://schemas.openxmlformats.org/officeDocument/2006/relationships/hyperlink" Target="http://pbs.twimg.com/profile_images/1062968998348906496/OaYb6DJv_normal.jpg" TargetMode="External" /><Relationship Id="rId322" Type="http://schemas.openxmlformats.org/officeDocument/2006/relationships/hyperlink" Target="http://pbs.twimg.com/profile_images/1041702900815278080/VRo3XTP-_normal.jpg" TargetMode="External" /><Relationship Id="rId323" Type="http://schemas.openxmlformats.org/officeDocument/2006/relationships/hyperlink" Target="http://pbs.twimg.com/profile_images/1096593775818878976/TFC2g42g_normal.jpg" TargetMode="External" /><Relationship Id="rId324" Type="http://schemas.openxmlformats.org/officeDocument/2006/relationships/hyperlink" Target="http://pbs.twimg.com/profile_images/1061739901010542592/aKI6zESA_normal.jpg" TargetMode="External" /><Relationship Id="rId325" Type="http://schemas.openxmlformats.org/officeDocument/2006/relationships/hyperlink" Target="http://pbs.twimg.com/profile_images/628861919236112384/lru5TJMj_normal.jpg" TargetMode="External" /><Relationship Id="rId326" Type="http://schemas.openxmlformats.org/officeDocument/2006/relationships/hyperlink" Target="http://pbs.twimg.com/profile_images/880427559057588224/59T3NHWP_normal.jpg" TargetMode="External" /><Relationship Id="rId327" Type="http://schemas.openxmlformats.org/officeDocument/2006/relationships/hyperlink" Target="http://pbs.twimg.com/profile_images/973501772277927936/Jj5lxcjl_normal.jpg" TargetMode="External" /><Relationship Id="rId328" Type="http://schemas.openxmlformats.org/officeDocument/2006/relationships/hyperlink" Target="http://pbs.twimg.com/profile_images/1020311162469208071/tmtJiRpT_normal.jpg" TargetMode="External" /><Relationship Id="rId329" Type="http://schemas.openxmlformats.org/officeDocument/2006/relationships/hyperlink" Target="http://pbs.twimg.com/profile_images/457403390436605953/-U1YhJ4h_normal.jpeg" TargetMode="External" /><Relationship Id="rId330" Type="http://schemas.openxmlformats.org/officeDocument/2006/relationships/hyperlink" Target="http://pbs.twimg.com/profile_images/834716708107583488/m5C4zAyW_normal.jpg" TargetMode="External" /><Relationship Id="rId331" Type="http://schemas.openxmlformats.org/officeDocument/2006/relationships/hyperlink" Target="http://pbs.twimg.com/profile_images/959121006450429952/CGSGqvrV_normal.jpg" TargetMode="External" /><Relationship Id="rId332" Type="http://schemas.openxmlformats.org/officeDocument/2006/relationships/hyperlink" Target="http://pbs.twimg.com/profile_images/949737631604203521/zfTmIU9l_normal.jpg" TargetMode="External" /><Relationship Id="rId333" Type="http://schemas.openxmlformats.org/officeDocument/2006/relationships/hyperlink" Target="http://pbs.twimg.com/profile_images/614421882000023553/6C37P511_normal.jpg" TargetMode="External" /><Relationship Id="rId334" Type="http://schemas.openxmlformats.org/officeDocument/2006/relationships/hyperlink" Target="http://pbs.twimg.com/profile_images/1052558150451249152/CL3Cv0-V_normal.jpg" TargetMode="External" /><Relationship Id="rId335" Type="http://schemas.openxmlformats.org/officeDocument/2006/relationships/hyperlink" Target="http://pbs.twimg.com/profile_images/972063985515319297/456t6mHd_normal.jpg" TargetMode="External" /><Relationship Id="rId336" Type="http://schemas.openxmlformats.org/officeDocument/2006/relationships/hyperlink" Target="http://pbs.twimg.com/profile_images/879866836724088832/T-YERAKm_normal.jpg" TargetMode="External" /><Relationship Id="rId337" Type="http://schemas.openxmlformats.org/officeDocument/2006/relationships/hyperlink" Target="http://abs.twimg.com/sticky/default_profile_images/default_profile_normal.png" TargetMode="External" /><Relationship Id="rId338" Type="http://schemas.openxmlformats.org/officeDocument/2006/relationships/hyperlink" Target="http://pbs.twimg.com/profile_images/422482236647022592/c6xCTnoT_normal.png" TargetMode="External" /><Relationship Id="rId339" Type="http://schemas.openxmlformats.org/officeDocument/2006/relationships/hyperlink" Target="http://pbs.twimg.com/profile_images/796414675365658624/sEvDOOdr_normal.jpg" TargetMode="External" /><Relationship Id="rId340" Type="http://schemas.openxmlformats.org/officeDocument/2006/relationships/hyperlink" Target="http://pbs.twimg.com/profile_images/1087450571781689346/lkUoGmXT_normal.jpg" TargetMode="External" /><Relationship Id="rId341" Type="http://schemas.openxmlformats.org/officeDocument/2006/relationships/hyperlink" Target="http://pbs.twimg.com/profile_images/1107230944983949317/z1TKbofO_normal.jpg" TargetMode="External" /><Relationship Id="rId342" Type="http://schemas.openxmlformats.org/officeDocument/2006/relationships/hyperlink" Target="http://pbs.twimg.com/profile_images/742599967823532032/G_2gPI4t_normal.jpg" TargetMode="External" /><Relationship Id="rId343" Type="http://schemas.openxmlformats.org/officeDocument/2006/relationships/hyperlink" Target="http://pbs.twimg.com/profile_images/1008096328147243011/Rya15OOR_normal.jpg" TargetMode="External" /><Relationship Id="rId344" Type="http://schemas.openxmlformats.org/officeDocument/2006/relationships/hyperlink" Target="http://pbs.twimg.com/profile_images/783242849374597121/4DQGiX5p_normal.jpg" TargetMode="External" /><Relationship Id="rId345" Type="http://schemas.openxmlformats.org/officeDocument/2006/relationships/hyperlink" Target="http://pbs.twimg.com/profile_images/1102559450249027585/Xkbcu3SJ_normal.png" TargetMode="External" /><Relationship Id="rId346" Type="http://schemas.openxmlformats.org/officeDocument/2006/relationships/hyperlink" Target="http://pbs.twimg.com/profile_images/1014141159562731520/zqTAp16b_normal.jpg" TargetMode="External" /><Relationship Id="rId347" Type="http://schemas.openxmlformats.org/officeDocument/2006/relationships/hyperlink" Target="http://pbs.twimg.com/profile_images/924240928939892737/4TcKDjZ7_normal.jpg" TargetMode="External" /><Relationship Id="rId348" Type="http://schemas.openxmlformats.org/officeDocument/2006/relationships/hyperlink" Target="http://pbs.twimg.com/profile_images/3358009404/bee17e637b1182949731dbf450d4dfbd_normal.jpeg" TargetMode="External" /><Relationship Id="rId349" Type="http://schemas.openxmlformats.org/officeDocument/2006/relationships/hyperlink" Target="http://pbs.twimg.com/profile_images/1060338321912709120/KeT4D2hc_normal.jpg" TargetMode="External" /><Relationship Id="rId350" Type="http://schemas.openxmlformats.org/officeDocument/2006/relationships/hyperlink" Target="http://pbs.twimg.com/profile_images/963756795067060225/hHNN-oib_normal.jpg" TargetMode="External" /><Relationship Id="rId351" Type="http://schemas.openxmlformats.org/officeDocument/2006/relationships/hyperlink" Target="http://pbs.twimg.com/profile_images/1018535448740794368/QoIVn2EA_normal.jpg" TargetMode="External" /><Relationship Id="rId352" Type="http://schemas.openxmlformats.org/officeDocument/2006/relationships/hyperlink" Target="http://pbs.twimg.com/profile_images/1056169164929462272/3J6fNHX-_normal.jpg" TargetMode="External" /><Relationship Id="rId353" Type="http://schemas.openxmlformats.org/officeDocument/2006/relationships/hyperlink" Target="http://pbs.twimg.com/profile_images/541611229425332224/ptG1Oql7_normal.jpeg" TargetMode="External" /><Relationship Id="rId354" Type="http://schemas.openxmlformats.org/officeDocument/2006/relationships/hyperlink" Target="http://pbs.twimg.com/profile_images/1024712537093402625/xP6llkTZ_normal.jpg" TargetMode="External" /><Relationship Id="rId355" Type="http://schemas.openxmlformats.org/officeDocument/2006/relationships/hyperlink" Target="http://pbs.twimg.com/profile_images/1104366545025843200/61XqGkcz_normal.jpg" TargetMode="External" /><Relationship Id="rId356" Type="http://schemas.openxmlformats.org/officeDocument/2006/relationships/hyperlink" Target="http://pbs.twimg.com/profile_images/1081321487003471877/4o8BmB-Q_normal.jpg" TargetMode="External" /><Relationship Id="rId357" Type="http://schemas.openxmlformats.org/officeDocument/2006/relationships/hyperlink" Target="http://pbs.twimg.com/profile_images/964153490896556032/bqI5-VTx_normal.jpg" TargetMode="External" /><Relationship Id="rId358" Type="http://schemas.openxmlformats.org/officeDocument/2006/relationships/hyperlink" Target="http://pbs.twimg.com/profile_images/993849435187826689/esaw3bDF_normal.jpg" TargetMode="External" /><Relationship Id="rId359" Type="http://schemas.openxmlformats.org/officeDocument/2006/relationships/hyperlink" Target="http://pbs.twimg.com/profile_images/549686349239156736/mQBIP9Fv_normal.jpeg" TargetMode="External" /><Relationship Id="rId360" Type="http://schemas.openxmlformats.org/officeDocument/2006/relationships/hyperlink" Target="http://pbs.twimg.com/profile_images/1094511886316507136/PSEN15rc_normal.jpg" TargetMode="External" /><Relationship Id="rId361" Type="http://schemas.openxmlformats.org/officeDocument/2006/relationships/hyperlink" Target="http://pbs.twimg.com/profile_images/956606778678095877/KpK0SKbC_normal.jpg" TargetMode="External" /><Relationship Id="rId362" Type="http://schemas.openxmlformats.org/officeDocument/2006/relationships/hyperlink" Target="http://pbs.twimg.com/profile_images/1103782997084569600/EpHDqxNI_normal.png" TargetMode="External" /><Relationship Id="rId363" Type="http://schemas.openxmlformats.org/officeDocument/2006/relationships/hyperlink" Target="http://pbs.twimg.com/profile_images/907171137427308544/FDkQY2dH_normal.jpg" TargetMode="External" /><Relationship Id="rId364" Type="http://schemas.openxmlformats.org/officeDocument/2006/relationships/hyperlink" Target="http://pbs.twimg.com/profile_images/1106596077761892352/zN6-rHJq_normal.jpg" TargetMode="External" /><Relationship Id="rId365" Type="http://schemas.openxmlformats.org/officeDocument/2006/relationships/hyperlink" Target="http://pbs.twimg.com/profile_images/999358565587415040/I5smbrGe_normal.jpg" TargetMode="External" /><Relationship Id="rId366" Type="http://schemas.openxmlformats.org/officeDocument/2006/relationships/hyperlink" Target="http://pbs.twimg.com/profile_images/1103031089319288832/9NScSZDJ_normal.jpg" TargetMode="External" /><Relationship Id="rId367" Type="http://schemas.openxmlformats.org/officeDocument/2006/relationships/hyperlink" Target="http://pbs.twimg.com/profile_images/1009463814935465984/1zRxJerJ_normal.jpg" TargetMode="External" /><Relationship Id="rId368" Type="http://schemas.openxmlformats.org/officeDocument/2006/relationships/hyperlink" Target="http://pbs.twimg.com/profile_images/1045821795150905344/K1xbriuy_normal.jpg" TargetMode="External" /><Relationship Id="rId369" Type="http://schemas.openxmlformats.org/officeDocument/2006/relationships/hyperlink" Target="http://pbs.twimg.com/profile_images/909465518125518848/hE1sfgjU_normal.jpg" TargetMode="External" /><Relationship Id="rId370" Type="http://schemas.openxmlformats.org/officeDocument/2006/relationships/hyperlink" Target="http://pbs.twimg.com/profile_images/1043469466242371584/j2rBwXqA_normal.jpg" TargetMode="External" /><Relationship Id="rId371" Type="http://schemas.openxmlformats.org/officeDocument/2006/relationships/hyperlink" Target="http://pbs.twimg.com/profile_images/1103678975124090885/e-8xUAkH_normal.jpg" TargetMode="External" /><Relationship Id="rId372" Type="http://schemas.openxmlformats.org/officeDocument/2006/relationships/hyperlink" Target="http://pbs.twimg.com/profile_images/672165125336338432/Epv7aDTp_normal.jpg" TargetMode="External" /><Relationship Id="rId373" Type="http://schemas.openxmlformats.org/officeDocument/2006/relationships/hyperlink" Target="http://pbs.twimg.com/profile_images/508345714943197185/0NR-FMI0_normal.jpeg" TargetMode="External" /><Relationship Id="rId374" Type="http://schemas.openxmlformats.org/officeDocument/2006/relationships/hyperlink" Target="http://pbs.twimg.com/profile_images/1088123746731343872/3qIUmHXb_normal.jpg" TargetMode="External" /><Relationship Id="rId375" Type="http://schemas.openxmlformats.org/officeDocument/2006/relationships/hyperlink" Target="http://pbs.twimg.com/profile_images/853539877639655429/bOQdXWx-_normal.jpg" TargetMode="External" /><Relationship Id="rId376" Type="http://schemas.openxmlformats.org/officeDocument/2006/relationships/hyperlink" Target="http://pbs.twimg.com/profile_images/1850605956/SD_SMALL_WEB_LOGO_normal.png" TargetMode="External" /><Relationship Id="rId377" Type="http://schemas.openxmlformats.org/officeDocument/2006/relationships/hyperlink" Target="http://pbs.twimg.com/profile_images/591651796155760640/eN3pxe32_normal.jpg" TargetMode="External" /><Relationship Id="rId378" Type="http://schemas.openxmlformats.org/officeDocument/2006/relationships/hyperlink" Target="http://pbs.twimg.com/profile_images/882283875057246211/A436yQaD_normal.jpg" TargetMode="External" /><Relationship Id="rId379" Type="http://schemas.openxmlformats.org/officeDocument/2006/relationships/hyperlink" Target="http://abs.twimg.com/sticky/default_profile_images/default_profile_normal.png" TargetMode="External" /><Relationship Id="rId380" Type="http://schemas.openxmlformats.org/officeDocument/2006/relationships/hyperlink" Target="http://pbs.twimg.com/profile_images/762963139159785473/_0jATM5N_normal.jpg" TargetMode="External" /><Relationship Id="rId381" Type="http://schemas.openxmlformats.org/officeDocument/2006/relationships/hyperlink" Target="http://pbs.twimg.com/profile_images/977449366695882752/6vTbwiuX_normal.jpg" TargetMode="External" /><Relationship Id="rId382" Type="http://schemas.openxmlformats.org/officeDocument/2006/relationships/hyperlink" Target="http://pbs.twimg.com/profile_images/1072931752887402496/K20LCKN0_normal.jpg" TargetMode="External" /><Relationship Id="rId383" Type="http://schemas.openxmlformats.org/officeDocument/2006/relationships/hyperlink" Target="http://pbs.twimg.com/profile_images/1018951063196577793/6y52Ygtv_normal.jpg" TargetMode="External" /><Relationship Id="rId384" Type="http://schemas.openxmlformats.org/officeDocument/2006/relationships/hyperlink" Target="http://pbs.twimg.com/profile_images/968938494465904640/Qh7vEK_z_normal.jpg" TargetMode="External" /><Relationship Id="rId385" Type="http://schemas.openxmlformats.org/officeDocument/2006/relationships/hyperlink" Target="http://pbs.twimg.com/profile_images/1104614756709588992/ucls5rfp_normal.jpg" TargetMode="External" /><Relationship Id="rId386" Type="http://schemas.openxmlformats.org/officeDocument/2006/relationships/hyperlink" Target="http://pbs.twimg.com/profile_images/472328815872462850/pXcCQlrX_normal.png" TargetMode="External" /><Relationship Id="rId387" Type="http://schemas.openxmlformats.org/officeDocument/2006/relationships/hyperlink" Target="http://pbs.twimg.com/profile_images/1043190550046932993/ENV-lQxd_normal.jpg" TargetMode="External" /><Relationship Id="rId388" Type="http://schemas.openxmlformats.org/officeDocument/2006/relationships/hyperlink" Target="https://twitter.com/jopike72" TargetMode="External" /><Relationship Id="rId389" Type="http://schemas.openxmlformats.org/officeDocument/2006/relationships/hyperlink" Target="https://twitter.com/senexchange" TargetMode="External" /><Relationship Id="rId390" Type="http://schemas.openxmlformats.org/officeDocument/2006/relationships/hyperlink" Target="https://twitter.com/rosannamcg" TargetMode="External" /><Relationship Id="rId391" Type="http://schemas.openxmlformats.org/officeDocument/2006/relationships/hyperlink" Target="https://twitter.com/wraparoundp" TargetMode="External" /><Relationship Id="rId392" Type="http://schemas.openxmlformats.org/officeDocument/2006/relationships/hyperlink" Target="https://twitter.com/reachoutasc" TargetMode="External" /><Relationship Id="rId393" Type="http://schemas.openxmlformats.org/officeDocument/2006/relationships/hyperlink" Target="https://twitter.com/cfletcherdos" TargetMode="External" /><Relationship Id="rId394" Type="http://schemas.openxmlformats.org/officeDocument/2006/relationships/hyperlink" Target="https://twitter.com/mrdavies_sen" TargetMode="External" /><Relationship Id="rId395" Type="http://schemas.openxmlformats.org/officeDocument/2006/relationships/hyperlink" Target="https://twitter.com/cherrylkd" TargetMode="External" /><Relationship Id="rId396" Type="http://schemas.openxmlformats.org/officeDocument/2006/relationships/hyperlink" Target="https://twitter.com/virtualsendconf" TargetMode="External" /><Relationship Id="rId397" Type="http://schemas.openxmlformats.org/officeDocument/2006/relationships/hyperlink" Target="https://twitter.com/grhluna24" TargetMode="External" /><Relationship Id="rId398" Type="http://schemas.openxmlformats.org/officeDocument/2006/relationships/hyperlink" Target="https://twitter.com/bjpren" TargetMode="External" /><Relationship Id="rId399" Type="http://schemas.openxmlformats.org/officeDocument/2006/relationships/hyperlink" Target="https://twitter.com/claire_ryan12" TargetMode="External" /><Relationship Id="rId400" Type="http://schemas.openxmlformats.org/officeDocument/2006/relationships/hyperlink" Target="https://twitter.com/mm684" TargetMode="External" /><Relationship Id="rId401" Type="http://schemas.openxmlformats.org/officeDocument/2006/relationships/hyperlink" Target="https://twitter.com/provisionmap" TargetMode="External" /><Relationship Id="rId402" Type="http://schemas.openxmlformats.org/officeDocument/2006/relationships/hyperlink" Target="https://twitter.com/csawteachme" TargetMode="External" /><Relationship Id="rId403" Type="http://schemas.openxmlformats.org/officeDocument/2006/relationships/hyperlink" Target="https://twitter.com/zebraw2015" TargetMode="External" /><Relationship Id="rId404" Type="http://schemas.openxmlformats.org/officeDocument/2006/relationships/hyperlink" Target="https://twitter.com/inclusivetweet" TargetMode="External" /><Relationship Id="rId405" Type="http://schemas.openxmlformats.org/officeDocument/2006/relationships/hyperlink" Target="https://twitter.com/mandyjwilding" TargetMode="External" /><Relationship Id="rId406" Type="http://schemas.openxmlformats.org/officeDocument/2006/relationships/hyperlink" Target="https://twitter.com/hazzdingo" TargetMode="External" /><Relationship Id="rId407" Type="http://schemas.openxmlformats.org/officeDocument/2006/relationships/hyperlink" Target="https://twitter.com/fionafromyorks" TargetMode="External" /><Relationship Id="rId408" Type="http://schemas.openxmlformats.org/officeDocument/2006/relationships/hyperlink" Target="https://twitter.com/muddle_ms" TargetMode="External" /><Relationship Id="rId409" Type="http://schemas.openxmlformats.org/officeDocument/2006/relationships/hyperlink" Target="https://twitter.com/epinsight" TargetMode="External" /><Relationship Id="rId410" Type="http://schemas.openxmlformats.org/officeDocument/2006/relationships/hyperlink" Target="https://twitter.com/jacob_posregard" TargetMode="External" /><Relationship Id="rId411" Type="http://schemas.openxmlformats.org/officeDocument/2006/relationships/hyperlink" Target="https://twitter.com/annamarie_mn" TargetMode="External" /><Relationship Id="rId412" Type="http://schemas.openxmlformats.org/officeDocument/2006/relationships/hyperlink" Target="https://twitter.com/giftpeer_haven" TargetMode="External" /><Relationship Id="rId413" Type="http://schemas.openxmlformats.org/officeDocument/2006/relationships/hyperlink" Target="https://twitter.com/mariamarinho6" TargetMode="External" /><Relationship Id="rId414" Type="http://schemas.openxmlformats.org/officeDocument/2006/relationships/hyperlink" Target="https://twitter.com/wellatschool" TargetMode="External" /><Relationship Id="rId415" Type="http://schemas.openxmlformats.org/officeDocument/2006/relationships/hyperlink" Target="https://twitter.com/roofie68" TargetMode="External" /><Relationship Id="rId416" Type="http://schemas.openxmlformats.org/officeDocument/2006/relationships/hyperlink" Target="https://twitter.com/sarah_naugh" TargetMode="External" /><Relationship Id="rId417" Type="http://schemas.openxmlformats.org/officeDocument/2006/relationships/hyperlink" Target="https://twitter.com/navsh_uk" TargetMode="External" /><Relationship Id="rId418" Type="http://schemas.openxmlformats.org/officeDocument/2006/relationships/hyperlink" Target="https://twitter.com/mellow_pascoe" TargetMode="External" /><Relationship Id="rId419" Type="http://schemas.openxmlformats.org/officeDocument/2006/relationships/hyperlink" Target="https://twitter.com/smsateaching" TargetMode="External" /><Relationship Id="rId420" Type="http://schemas.openxmlformats.org/officeDocument/2006/relationships/hyperlink" Target="https://twitter.com/allthingssend" TargetMode="External" /><Relationship Id="rId421" Type="http://schemas.openxmlformats.org/officeDocument/2006/relationships/hyperlink" Target="https://twitter.com/lisa_tidbury" TargetMode="External" /><Relationship Id="rId422" Type="http://schemas.openxmlformats.org/officeDocument/2006/relationships/hyperlink" Target="https://twitter.com/instituteofrp" TargetMode="External" /><Relationship Id="rId423" Type="http://schemas.openxmlformats.org/officeDocument/2006/relationships/hyperlink" Target="https://twitter.com/movemary" TargetMode="External" /><Relationship Id="rId424" Type="http://schemas.openxmlformats.org/officeDocument/2006/relationships/hyperlink" Target="https://twitter.com/itmustbemum" TargetMode="External" /><Relationship Id="rId425" Type="http://schemas.openxmlformats.org/officeDocument/2006/relationships/hyperlink" Target="https://twitter.com/clifton_yorks" TargetMode="External" /><Relationship Id="rId426" Type="http://schemas.openxmlformats.org/officeDocument/2006/relationships/hyperlink" Target="https://twitter.com/assignmenthelp" TargetMode="External" /><Relationship Id="rId427" Type="http://schemas.openxmlformats.org/officeDocument/2006/relationships/hyperlink" Target="https://twitter.com/rbellefortune" TargetMode="External" /><Relationship Id="rId428" Type="http://schemas.openxmlformats.org/officeDocument/2006/relationships/hyperlink" Target="https://twitter.com/samschoolstuff" TargetMode="External" /><Relationship Id="rId429" Type="http://schemas.openxmlformats.org/officeDocument/2006/relationships/hyperlink" Target="https://twitter.com/jo3grace" TargetMode="External" /><Relationship Id="rId430" Type="http://schemas.openxmlformats.org/officeDocument/2006/relationships/hyperlink" Target="https://twitter.com/bird1song" TargetMode="External" /><Relationship Id="rId431" Type="http://schemas.openxmlformats.org/officeDocument/2006/relationships/hyperlink" Target="https://twitter.com/backpocketteach" TargetMode="External" /><Relationship Id="rId432" Type="http://schemas.openxmlformats.org/officeDocument/2006/relationships/hyperlink" Target="https://twitter.com/acamh" TargetMode="External" /><Relationship Id="rId433" Type="http://schemas.openxmlformats.org/officeDocument/2006/relationships/hyperlink" Target="https://twitter.com/danversgemma" TargetMode="External" /><Relationship Id="rId434" Type="http://schemas.openxmlformats.org/officeDocument/2006/relationships/hyperlink" Target="https://twitter.com/mtafcharity" TargetMode="External" /><Relationship Id="rId435" Type="http://schemas.openxmlformats.org/officeDocument/2006/relationships/hyperlink" Target="https://twitter.com/jw_teach" TargetMode="External" /><Relationship Id="rId436" Type="http://schemas.openxmlformats.org/officeDocument/2006/relationships/hyperlink" Target="https://twitter.com/robbo1511" TargetMode="External" /><Relationship Id="rId437" Type="http://schemas.openxmlformats.org/officeDocument/2006/relationships/hyperlink" Target="https://twitter.com/elly_chapple" TargetMode="External" /><Relationship Id="rId438" Type="http://schemas.openxmlformats.org/officeDocument/2006/relationships/hyperlink" Target="https://twitter.com/sarahowens0" TargetMode="External" /><Relationship Id="rId439" Type="http://schemas.openxmlformats.org/officeDocument/2006/relationships/hyperlink" Target="https://twitter.com/annebarnes18" TargetMode="External" /><Relationship Id="rId440" Type="http://schemas.openxmlformats.org/officeDocument/2006/relationships/hyperlink" Target="https://twitter.com/gogunners2003" TargetMode="External" /><Relationship Id="rId441" Type="http://schemas.openxmlformats.org/officeDocument/2006/relationships/hyperlink" Target="https://twitter.com/specialedchat" TargetMode="External" /><Relationship Id="rId442" Type="http://schemas.openxmlformats.org/officeDocument/2006/relationships/hyperlink" Target="https://twitter.com/bitternedave" TargetMode="External" /><Relationship Id="rId443" Type="http://schemas.openxmlformats.org/officeDocument/2006/relationships/hyperlink" Target="https://twitter.com/roibeardofainin" TargetMode="External" /><Relationship Id="rId444" Type="http://schemas.openxmlformats.org/officeDocument/2006/relationships/hyperlink" Target="https://twitter.com/thereal_mrbeezy" TargetMode="External" /><Relationship Id="rId445" Type="http://schemas.openxmlformats.org/officeDocument/2006/relationships/hyperlink" Target="https://twitter.com/mannyawo" TargetMode="External" /><Relationship Id="rId446" Type="http://schemas.openxmlformats.org/officeDocument/2006/relationships/hyperlink" Target="https://twitter.com/mazboogz" TargetMode="External" /><Relationship Id="rId447" Type="http://schemas.openxmlformats.org/officeDocument/2006/relationships/hyperlink" Target="https://twitter.com/blackteachersco" TargetMode="External" /><Relationship Id="rId448" Type="http://schemas.openxmlformats.org/officeDocument/2006/relationships/hyperlink" Target="https://twitter.com/adeledevine" TargetMode="External" /><Relationship Id="rId449" Type="http://schemas.openxmlformats.org/officeDocument/2006/relationships/hyperlink" Target="https://twitter.com/teachwire" TargetMode="External" /><Relationship Id="rId450" Type="http://schemas.openxmlformats.org/officeDocument/2006/relationships/hyperlink" Target="https://twitter.com/teachearlyyrs" TargetMode="External" /><Relationship Id="rId451" Type="http://schemas.openxmlformats.org/officeDocument/2006/relationships/hyperlink" Target="https://twitter.com/classcharts" TargetMode="External" /><Relationship Id="rId452" Type="http://schemas.openxmlformats.org/officeDocument/2006/relationships/hyperlink" Target="https://twitter.com/lornamcnab1" TargetMode="External" /><Relationship Id="rId453" Type="http://schemas.openxmlformats.org/officeDocument/2006/relationships/hyperlink" Target="https://twitter.com/carolsmartsen" TargetMode="External" /><Relationship Id="rId454" Type="http://schemas.openxmlformats.org/officeDocument/2006/relationships/hyperlink" Target="https://twitter.com/stokoes_views" TargetMode="External" /><Relationship Id="rId455" Type="http://schemas.openxmlformats.org/officeDocument/2006/relationships/hyperlink" Target="https://twitter.com/katiecauson" TargetMode="External" /><Relationship Id="rId456" Type="http://schemas.openxmlformats.org/officeDocument/2006/relationships/hyperlink" Target="https://twitter.com/pippapyrah" TargetMode="External" /><Relationship Id="rId457" Type="http://schemas.openxmlformats.org/officeDocument/2006/relationships/hyperlink" Target="https://twitter.com/melwhittakerm" TargetMode="External" /><Relationship Id="rId458" Type="http://schemas.openxmlformats.org/officeDocument/2006/relationships/hyperlink" Target="https://twitter.com/cstinclusion" TargetMode="External" /><Relationship Id="rId459" Type="http://schemas.openxmlformats.org/officeDocument/2006/relationships/hyperlink" Target="https://twitter.com/annipoole" TargetMode="External" /><Relationship Id="rId460" Type="http://schemas.openxmlformats.org/officeDocument/2006/relationships/hyperlink" Target="https://twitter.com/emilie_london" TargetMode="External" /><Relationship Id="rId461" Type="http://schemas.openxmlformats.org/officeDocument/2006/relationships/hyperlink" Target="https://twitter.com/redsocksruby" TargetMode="External" /><Relationship Id="rId462" Type="http://schemas.openxmlformats.org/officeDocument/2006/relationships/hyperlink" Target="https://twitter.com/jordyjax" TargetMode="External" /><Relationship Id="rId463" Type="http://schemas.openxmlformats.org/officeDocument/2006/relationships/hyperlink" Target="https://twitter.com/theresaer" TargetMode="External" /><Relationship Id="rId464" Type="http://schemas.openxmlformats.org/officeDocument/2006/relationships/hyperlink" Target="https://twitter.com/louise_baldwin" TargetMode="External" /><Relationship Id="rId465" Type="http://schemas.openxmlformats.org/officeDocument/2006/relationships/hyperlink" Target="https://twitter.com/janefriswell" TargetMode="External" /><Relationship Id="rId466" Type="http://schemas.openxmlformats.org/officeDocument/2006/relationships/hyperlink" Target="https://twitter.com/lorrainep1957" TargetMode="External" /><Relationship Id="rId467" Type="http://schemas.openxmlformats.org/officeDocument/2006/relationships/hyperlink" Target="https://twitter.com/jwscattergood" TargetMode="External" /><Relationship Id="rId468" Type="http://schemas.openxmlformats.org/officeDocument/2006/relationships/hyperlink" Target="https://twitter.com/riatws4" TargetMode="External" /><Relationship Id="rId469" Type="http://schemas.openxmlformats.org/officeDocument/2006/relationships/hyperlink" Target="https://twitter.com/wssnorth" TargetMode="External" /><Relationship Id="rId470" Type="http://schemas.openxmlformats.org/officeDocument/2006/relationships/hyperlink" Target="https://twitter.com/cleverphonics" TargetMode="External" /><Relationship Id="rId471" Type="http://schemas.openxmlformats.org/officeDocument/2006/relationships/hyperlink" Target="https://twitter.com/senteacher_jen" TargetMode="External" /><Relationship Id="rId472" Type="http://schemas.openxmlformats.org/officeDocument/2006/relationships/hyperlink" Target="https://twitter.com/pdaaction" TargetMode="External" /><Relationship Id="rId473" Type="http://schemas.openxmlformats.org/officeDocument/2006/relationships/hyperlink" Target="https://twitter.com/sunsupport_sen" TargetMode="External" /><Relationship Id="rId474" Type="http://schemas.openxmlformats.org/officeDocument/2006/relationships/hyperlink" Target="https://twitter.com/fiightback" TargetMode="External" /><Relationship Id="rId475" Type="http://schemas.openxmlformats.org/officeDocument/2006/relationships/hyperlink" Target="https://twitter.com/pdasociety" TargetMode="External" /><Relationship Id="rId476" Type="http://schemas.openxmlformats.org/officeDocument/2006/relationships/hyperlink" Target="https://twitter.com/planet_autism" TargetMode="External" /><Relationship Id="rId477" Type="http://schemas.openxmlformats.org/officeDocument/2006/relationships/hyperlink" Target="https://twitter.com/carryonlearning" TargetMode="External" /><Relationship Id="rId478" Type="http://schemas.openxmlformats.org/officeDocument/2006/relationships/hyperlink" Target="https://twitter.com/josephine_kent_" TargetMode="External" /><Relationship Id="rId479" Type="http://schemas.openxmlformats.org/officeDocument/2006/relationships/hyperlink" Target="https://twitter.com/elizstanley_" TargetMode="External" /><Relationship Id="rId480" Type="http://schemas.openxmlformats.org/officeDocument/2006/relationships/hyperlink" Target="https://twitter.com/frankietweetart" TargetMode="External" /><Relationship Id="rId481" Type="http://schemas.openxmlformats.org/officeDocument/2006/relationships/hyperlink" Target="https://twitter.com/stpatsalliance" TargetMode="External" /><Relationship Id="rId482" Type="http://schemas.openxmlformats.org/officeDocument/2006/relationships/hyperlink" Target="https://twitter.com/mandyclark58" TargetMode="External" /><Relationship Id="rId483" Type="http://schemas.openxmlformats.org/officeDocument/2006/relationships/hyperlink" Target="https://twitter.com/dro_semh" TargetMode="External" /><Relationship Id="rId484" Type="http://schemas.openxmlformats.org/officeDocument/2006/relationships/hyperlink" Target="https://twitter.com/safewithdarryl" TargetMode="External" /><Relationship Id="rId485" Type="http://schemas.openxmlformats.org/officeDocument/2006/relationships/hyperlink" Target="https://twitter.com/sensorywand" TargetMode="External" /><Relationship Id="rId486" Type="http://schemas.openxmlformats.org/officeDocument/2006/relationships/hyperlink" Target="https://twitter.com/theheadsoffice" TargetMode="External" /><Relationship Id="rId487" Type="http://schemas.openxmlformats.org/officeDocument/2006/relationships/hyperlink" Target="https://twitter.com/mishwood1" TargetMode="External" /><Relationship Id="rId488" Type="http://schemas.openxmlformats.org/officeDocument/2006/relationships/hyperlink" Target="https://twitter.com/kerrywidowson7" TargetMode="External" /><Relationship Id="rId489" Type="http://schemas.openxmlformats.org/officeDocument/2006/relationships/hyperlink" Target="https://twitter.com/crimminskm" TargetMode="External" /><Relationship Id="rId490" Type="http://schemas.openxmlformats.org/officeDocument/2006/relationships/hyperlink" Target="https://twitter.com/linroweducation" TargetMode="External" /><Relationship Id="rId491" Type="http://schemas.openxmlformats.org/officeDocument/2006/relationships/hyperlink" Target="https://twitter.com/accidentaleader" TargetMode="External" /><Relationship Id="rId492" Type="http://schemas.openxmlformats.org/officeDocument/2006/relationships/hyperlink" Target="https://twitter.com/teachpmld" TargetMode="External" /><Relationship Id="rId493" Type="http://schemas.openxmlformats.org/officeDocument/2006/relationships/hyperlink" Target="https://twitter.com/misstarbuck" TargetMode="External" /><Relationship Id="rId494" Type="http://schemas.openxmlformats.org/officeDocument/2006/relationships/hyperlink" Target="https://twitter.com/callum_send" TargetMode="External" /><Relationship Id="rId495" Type="http://schemas.openxmlformats.org/officeDocument/2006/relationships/hyperlink" Target="https://twitter.com/autismpeterboro" TargetMode="External" /><Relationship Id="rId496" Type="http://schemas.openxmlformats.org/officeDocument/2006/relationships/hyperlink" Target="https://twitter.com/1hub2kids" TargetMode="External" /><Relationship Id="rId497" Type="http://schemas.openxmlformats.org/officeDocument/2006/relationships/hyperlink" Target="https://twitter.com/sendresourcesuk" TargetMode="External" /><Relationship Id="rId498" Type="http://schemas.openxmlformats.org/officeDocument/2006/relationships/hyperlink" Target="https://twitter.com/sharon_l_smith" TargetMode="External" /><Relationship Id="rId499" Type="http://schemas.openxmlformats.org/officeDocument/2006/relationships/hyperlink" Target="https://twitter.com/specialdirect" TargetMode="External" /><Relationship Id="rId500" Type="http://schemas.openxmlformats.org/officeDocument/2006/relationships/hyperlink" Target="https://twitter.com/spenyakko" TargetMode="External" /><Relationship Id="rId501" Type="http://schemas.openxmlformats.org/officeDocument/2006/relationships/hyperlink" Target="https://twitter.com/ballerina503" TargetMode="External" /><Relationship Id="rId502" Type="http://schemas.openxmlformats.org/officeDocument/2006/relationships/hyperlink" Target="https://twitter.com/kirstendavies8" TargetMode="External" /><Relationship Id="rId503" Type="http://schemas.openxmlformats.org/officeDocument/2006/relationships/hyperlink" Target="https://twitter.com/kate_brads" TargetMode="External" /><Relationship Id="rId504" Type="http://schemas.openxmlformats.org/officeDocument/2006/relationships/hyperlink" Target="https://twitter.com/mrsreynolds3816" TargetMode="External" /><Relationship Id="rId505" Type="http://schemas.openxmlformats.org/officeDocument/2006/relationships/hyperlink" Target="https://twitter.com/shelbyamercer" TargetMode="External" /><Relationship Id="rId506" Type="http://schemas.openxmlformats.org/officeDocument/2006/relationships/hyperlink" Target="https://twitter.com/devschsenco" TargetMode="External" /><Relationship Id="rId507" Type="http://schemas.openxmlformats.org/officeDocument/2006/relationships/hyperlink" Target="https://twitter.com/pipstockport" TargetMode="External" /><Relationship Id="rId508" Type="http://schemas.openxmlformats.org/officeDocument/2006/relationships/hyperlink" Target="https://twitter.com/mratm81" TargetMode="External" /><Relationship Id="rId509" Type="http://schemas.openxmlformats.org/officeDocument/2006/relationships/hyperlink" Target="https://twitter.com/send_gateway" TargetMode="External" /><Relationship Id="rId510" Type="http://schemas.openxmlformats.org/officeDocument/2006/relationships/hyperlink" Target="https://twitter.com/specialsenco" TargetMode="External" /><Relationship Id="rId511" Type="http://schemas.openxmlformats.org/officeDocument/2006/relationships/comments" Target="../comments2.xml" /><Relationship Id="rId512" Type="http://schemas.openxmlformats.org/officeDocument/2006/relationships/vmlDrawing" Target="../drawings/vmlDrawing2.vml" /><Relationship Id="rId513" Type="http://schemas.openxmlformats.org/officeDocument/2006/relationships/table" Target="../tables/table2.xml" /><Relationship Id="rId5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SENexchange/status/1104773476907450370" TargetMode="External" /><Relationship Id="rId2" Type="http://schemas.openxmlformats.org/officeDocument/2006/relationships/hyperlink" Target="https://twitter.com/senexchange/status/1104773476907450370" TargetMode="External" /><Relationship Id="rId3" Type="http://schemas.openxmlformats.org/officeDocument/2006/relationships/hyperlink" Target="https://twitter.com/senexchange/status/1105906775050600448" TargetMode="External" /><Relationship Id="rId4" Type="http://schemas.openxmlformats.org/officeDocument/2006/relationships/hyperlink" Target="https://twitter.com/SENexchange/status/1105927644191825921" TargetMode="External" /><Relationship Id="rId5" Type="http://schemas.openxmlformats.org/officeDocument/2006/relationships/hyperlink" Target="https://www.wellatschool.org/" TargetMode="External" /><Relationship Id="rId6" Type="http://schemas.openxmlformats.org/officeDocument/2006/relationships/hyperlink" Target="https://www.eventbrite.co.uk/o/the-sensory-projects-9788075245" TargetMode="External" /><Relationship Id="rId7" Type="http://schemas.openxmlformats.org/officeDocument/2006/relationships/hyperlink" Target="https://twitter.com/SENexchange/status/1105924170809004035" TargetMode="External" /><Relationship Id="rId8" Type="http://schemas.openxmlformats.org/officeDocument/2006/relationships/hyperlink" Target="https://twitter.com/senexchange/status/1105921522621956097" TargetMode="External" /><Relationship Id="rId9" Type="http://schemas.openxmlformats.org/officeDocument/2006/relationships/hyperlink" Target="https://twitter.com/senexchange/status/1105923112284155904" TargetMode="External" /><Relationship Id="rId10" Type="http://schemas.openxmlformats.org/officeDocument/2006/relationships/hyperlink" Target="https://twitter.com/Mishwood1/status/1105923780570988544" TargetMode="External" /><Relationship Id="rId11" Type="http://schemas.openxmlformats.org/officeDocument/2006/relationships/hyperlink" Target="https://twitter.com/senexchange/status/1105906775050600448" TargetMode="External" /><Relationship Id="rId12" Type="http://schemas.openxmlformats.org/officeDocument/2006/relationships/hyperlink" Target="https://twitter.com/SENexchange/status/1104773476907450370" TargetMode="External" /><Relationship Id="rId13" Type="http://schemas.openxmlformats.org/officeDocument/2006/relationships/hyperlink" Target="https://twitter.com/SENexchange/status/1105924170809004035" TargetMode="External" /><Relationship Id="rId14" Type="http://schemas.openxmlformats.org/officeDocument/2006/relationships/hyperlink" Target="https://twitter.com/SENexchange/status/1105925140574060545" TargetMode="External" /><Relationship Id="rId15" Type="http://schemas.openxmlformats.org/officeDocument/2006/relationships/hyperlink" Target="https://twitter.com/senexchange/status/1104773476907450370" TargetMode="External" /><Relationship Id="rId16" Type="http://schemas.openxmlformats.org/officeDocument/2006/relationships/hyperlink" Target="https://twitter.com/SENexchange/status/1105929648406441985" TargetMode="External" /><Relationship Id="rId17" Type="http://schemas.openxmlformats.org/officeDocument/2006/relationships/hyperlink" Target="https://twitter.com/smsateaching/status/1105925816276475904" TargetMode="External" /><Relationship Id="rId18" Type="http://schemas.openxmlformats.org/officeDocument/2006/relationships/hyperlink" Target="https://twitter.com/misstarbuck/status/1105929907153047552" TargetMode="External" /><Relationship Id="rId19" Type="http://schemas.openxmlformats.org/officeDocument/2006/relationships/hyperlink" Target="https://twitter.com/teachpmld/status/1105922598796439553" TargetMode="External" /><Relationship Id="rId20" Type="http://schemas.openxmlformats.org/officeDocument/2006/relationships/hyperlink" Target="https://twitter.com/SENexchange/status/1105923112284155904" TargetMode="External" /><Relationship Id="rId21" Type="http://schemas.openxmlformats.org/officeDocument/2006/relationships/hyperlink" Target="https://twitter.com/SENexchange/status/1104773476907450370" TargetMode="External" /><Relationship Id="rId22" Type="http://schemas.openxmlformats.org/officeDocument/2006/relationships/hyperlink" Target="https://twitter.com/SLCA_Baumber/status/1083494198060482562?s=19" TargetMode="External" /><Relationship Id="rId23" Type="http://schemas.openxmlformats.org/officeDocument/2006/relationships/hyperlink" Target="https://twitter.com/smsateaching/status/1105925816276475904" TargetMode="External" /><Relationship Id="rId24" Type="http://schemas.openxmlformats.org/officeDocument/2006/relationships/hyperlink" Target="https://twitter.com/Mishwood1/status/1105923780570988544" TargetMode="External" /><Relationship Id="rId25" Type="http://schemas.openxmlformats.org/officeDocument/2006/relationships/hyperlink" Target="https://twitter.com/teachpmld/status/1105925124836986885" TargetMode="External" /><Relationship Id="rId26" Type="http://schemas.openxmlformats.org/officeDocument/2006/relationships/hyperlink" Target="https://twitter.com/misstarbuck/status/1105929907153047552" TargetMode="External" /><Relationship Id="rId27" Type="http://schemas.openxmlformats.org/officeDocument/2006/relationships/hyperlink" Target="https://twitter.com/reachoutasc/status/1105921904827908096" TargetMode="External" /><Relationship Id="rId28" Type="http://schemas.openxmlformats.org/officeDocument/2006/relationships/hyperlink" Target="https://twitter.com/callum_send/status/1106288599757144064" TargetMode="External" /><Relationship Id="rId29" Type="http://schemas.openxmlformats.org/officeDocument/2006/relationships/hyperlink" Target="https://twitter.com/senexchange/status/1105906775050600448" TargetMode="External" /><Relationship Id="rId30" Type="http://schemas.openxmlformats.org/officeDocument/2006/relationships/hyperlink" Target="https://twitter.com/jw_teach/status/1105925045921161216" TargetMode="External" /><Relationship Id="rId31" Type="http://schemas.openxmlformats.org/officeDocument/2006/relationships/hyperlink" Target="https://twitter.com/senexchange/status/1104773476907450370" TargetMode="External" /><Relationship Id="rId32" Type="http://schemas.openxmlformats.org/officeDocument/2006/relationships/hyperlink" Target="https://twitter.com/SENexchange/status/1105927644191825921" TargetMode="External" /><Relationship Id="rId33" Type="http://schemas.openxmlformats.org/officeDocument/2006/relationships/hyperlink" Target="https://twitter.com/senexchange/status/1105921522621956097" TargetMode="External" /><Relationship Id="rId34" Type="http://schemas.openxmlformats.org/officeDocument/2006/relationships/hyperlink" Target="https://twitter.com/senexchange/status/1105928549096214528" TargetMode="External" /><Relationship Id="rId35" Type="http://schemas.openxmlformats.org/officeDocument/2006/relationships/hyperlink" Target="https://twitter.com/senexchange/status/1105924170809004035" TargetMode="External" /><Relationship Id="rId36" Type="http://schemas.openxmlformats.org/officeDocument/2006/relationships/hyperlink" Target="https://twitter.com/senexchange/status/1105925140574060545" TargetMode="External" /><Relationship Id="rId37" Type="http://schemas.openxmlformats.org/officeDocument/2006/relationships/hyperlink" Target="https://twitter.com/SENexchange/status/1105924170809004035" TargetMode="External" /><Relationship Id="rId38" Type="http://schemas.openxmlformats.org/officeDocument/2006/relationships/hyperlink" Target="https://twitter.com/SENexchange/status/1105927071879102465" TargetMode="External" /><Relationship Id="rId39" Type="http://schemas.openxmlformats.org/officeDocument/2006/relationships/hyperlink" Target="https://twitter.com/senexchange/status/1105923112284155904" TargetMode="External" /><Relationship Id="rId40" Type="http://schemas.openxmlformats.org/officeDocument/2006/relationships/hyperlink" Target="https://twitter.com/SLCA_Baumber/status/1083494198060482562?s=19" TargetMode="External" /><Relationship Id="rId41" Type="http://schemas.openxmlformats.org/officeDocument/2006/relationships/hyperlink" Target="https://twitter.com/senexchange/status/1105923112284155904" TargetMode="External" /><Relationship Id="rId42" Type="http://schemas.openxmlformats.org/officeDocument/2006/relationships/hyperlink" Target="https://www.eventbrite.co.uk/o/the-sensory-projects-9788075245" TargetMode="External" /><Relationship Id="rId43" Type="http://schemas.openxmlformats.org/officeDocument/2006/relationships/hyperlink" Target="https://twitter.com/SENexchange/status/1104773476907450370" TargetMode="External" /><Relationship Id="rId44" Type="http://schemas.openxmlformats.org/officeDocument/2006/relationships/hyperlink" Target="https://www.teachwire.net/news/against-the-clock" TargetMode="External" /><Relationship Id="rId45" Type="http://schemas.openxmlformats.org/officeDocument/2006/relationships/hyperlink" Target="https://www.wellatschool.org/" TargetMode="External" /><Relationship Id="rId46" Type="http://schemas.openxmlformats.org/officeDocument/2006/relationships/hyperlink" Target="https://www.myassignmenthelp.net/blog/tips-for-using-document-proofreading-and-editing-services-online/?platform=hootsuite" TargetMode="External" /><Relationship Id="rId47" Type="http://schemas.openxmlformats.org/officeDocument/2006/relationships/hyperlink" Target="https://www.acamh.org/blog/inclusive-nature-bereavement/" TargetMode="External" /><Relationship Id="rId48" Type="http://schemas.openxmlformats.org/officeDocument/2006/relationships/hyperlink" Target="http://backpocketteacher.co.uk/support" TargetMode="External" /><Relationship Id="rId49" Type="http://schemas.openxmlformats.org/officeDocument/2006/relationships/table" Target="../tables/table11.xml" /><Relationship Id="rId50" Type="http://schemas.openxmlformats.org/officeDocument/2006/relationships/table" Target="../tables/table12.xml" /><Relationship Id="rId51" Type="http://schemas.openxmlformats.org/officeDocument/2006/relationships/table" Target="../tables/table13.xml" /><Relationship Id="rId52" Type="http://schemas.openxmlformats.org/officeDocument/2006/relationships/table" Target="../tables/table14.xml" /><Relationship Id="rId53" Type="http://schemas.openxmlformats.org/officeDocument/2006/relationships/table" Target="../tables/table15.xml" /><Relationship Id="rId54" Type="http://schemas.openxmlformats.org/officeDocument/2006/relationships/table" Target="../tables/table16.xml" /><Relationship Id="rId55" Type="http://schemas.openxmlformats.org/officeDocument/2006/relationships/table" Target="../tables/table17.xml" /><Relationship Id="rId5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787"/>
  <sheetViews>
    <sheetView workbookViewId="0" topLeftCell="A1">
      <pane xSplit="2" ySplit="2" topLeftCell="C316" activePane="bottomRight" state="frozen"/>
      <selection pane="topRight" activeCell="C1" sqref="C1"/>
      <selection pane="bottomLeft" activeCell="A3" sqref="A3"/>
      <selection pane="bottomRight" activeCell="A340" sqref="A340:BB340"/>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77.421875" style="0"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4" width="11.140625" style="0" bestFit="1" customWidth="1"/>
  </cols>
  <sheetData>
    <row r="1" spans="3:14" ht="15">
      <c r="C1" s="15" t="s">
        <v>39</v>
      </c>
      <c r="D1" s="16"/>
      <c r="E1" s="16"/>
      <c r="F1" s="16"/>
      <c r="G1" s="15"/>
      <c r="H1" s="13" t="s">
        <v>43</v>
      </c>
      <c r="I1" s="45"/>
      <c r="J1" s="45"/>
      <c r="K1" s="31" t="s">
        <v>42</v>
      </c>
      <c r="L1" s="17" t="s">
        <v>40</v>
      </c>
      <c r="M1" s="17"/>
      <c r="N1" s="14" t="s">
        <v>41</v>
      </c>
    </row>
    <row r="2" spans="1:54"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2892</v>
      </c>
      <c r="BB2" s="7" t="s">
        <v>2893</v>
      </c>
    </row>
    <row r="3" spans="1:54" ht="15" customHeight="1">
      <c r="A3" s="11" t="s">
        <v>308</v>
      </c>
      <c r="B3" s="11" t="s">
        <v>296</v>
      </c>
      <c r="C3" s="12"/>
      <c r="D3" s="60"/>
      <c r="E3" s="61"/>
      <c r="F3" s="62"/>
      <c r="G3" s="12"/>
      <c r="H3" s="13"/>
      <c r="I3" s="45"/>
      <c r="J3" s="45"/>
      <c r="K3" s="31" t="s">
        <v>65</v>
      </c>
      <c r="L3" s="67">
        <v>3</v>
      </c>
      <c r="M3" s="67"/>
      <c r="N3" s="14"/>
      <c r="O3" t="s">
        <v>338</v>
      </c>
      <c r="P3" s="68">
        <v>43537.902291666665</v>
      </c>
      <c r="Q3" t="s">
        <v>487</v>
      </c>
      <c r="V3" s="69" t="s">
        <v>797</v>
      </c>
      <c r="W3" s="68">
        <v>43537.902291666665</v>
      </c>
      <c r="X3" s="69" t="s">
        <v>1101</v>
      </c>
      <c r="AA3" s="70" t="s">
        <v>1655</v>
      </c>
      <c r="AC3" t="b">
        <v>0</v>
      </c>
      <c r="AD3">
        <v>0</v>
      </c>
      <c r="AE3" s="70" t="s">
        <v>1943</v>
      </c>
      <c r="AF3" t="b">
        <v>0</v>
      </c>
      <c r="AG3" t="s">
        <v>1972</v>
      </c>
      <c r="AI3" s="70" t="s">
        <v>1943</v>
      </c>
      <c r="AJ3" t="b">
        <v>0</v>
      </c>
      <c r="AK3">
        <v>1</v>
      </c>
      <c r="AL3" s="70" t="s">
        <v>1654</v>
      </c>
      <c r="AM3" t="s">
        <v>1979</v>
      </c>
      <c r="AN3" t="b">
        <v>0</v>
      </c>
      <c r="AO3" s="70" t="s">
        <v>1654</v>
      </c>
      <c r="AP3" t="s">
        <v>178</v>
      </c>
      <c r="AQ3">
        <v>0</v>
      </c>
      <c r="AR3">
        <v>0</v>
      </c>
      <c r="BA3" t="str">
        <f>REPLACE(INDEX(GroupVertices[Group],MATCH(Edges[[#This Row],[Vertex 1]],GroupVertices[Vertex],0)),1,1,"")</f>
        <v>3</v>
      </c>
      <c r="BB3" t="str">
        <f>REPLACE(INDEX(GroupVertices[Group],MATCH(Edges[[#This Row],[Vertex 2]],GroupVertices[Vertex],0)),1,1,"")</f>
        <v>3</v>
      </c>
    </row>
    <row r="4" spans="1:54" ht="15" customHeight="1">
      <c r="A4" s="11" t="s">
        <v>308</v>
      </c>
      <c r="B4" s="11" t="s">
        <v>304</v>
      </c>
      <c r="C4" s="12"/>
      <c r="D4" s="60"/>
      <c r="E4" s="61"/>
      <c r="F4" s="62"/>
      <c r="G4" s="12"/>
      <c r="H4" s="13"/>
      <c r="I4" s="45"/>
      <c r="J4" s="45"/>
      <c r="K4" s="31" t="s">
        <v>65</v>
      </c>
      <c r="L4" s="67">
        <v>4</v>
      </c>
      <c r="M4" s="67"/>
      <c r="N4" s="14"/>
      <c r="O4" t="s">
        <v>338</v>
      </c>
      <c r="P4" s="68">
        <v>43537.902291666665</v>
      </c>
      <c r="Q4" t="s">
        <v>487</v>
      </c>
      <c r="V4" s="69" t="s">
        <v>797</v>
      </c>
      <c r="W4" s="68">
        <v>43537.902291666665</v>
      </c>
      <c r="X4" s="69" t="s">
        <v>1101</v>
      </c>
      <c r="AA4" s="70" t="s">
        <v>1655</v>
      </c>
      <c r="AC4" t="b">
        <v>0</v>
      </c>
      <c r="AD4">
        <v>0</v>
      </c>
      <c r="AE4" s="70" t="s">
        <v>1943</v>
      </c>
      <c r="AF4" t="b">
        <v>0</v>
      </c>
      <c r="AG4" t="s">
        <v>1972</v>
      </c>
      <c r="AI4" s="70" t="s">
        <v>1943</v>
      </c>
      <c r="AJ4" t="b">
        <v>0</v>
      </c>
      <c r="AK4">
        <v>1</v>
      </c>
      <c r="AL4" s="70" t="s">
        <v>1654</v>
      </c>
      <c r="AM4" t="s">
        <v>1979</v>
      </c>
      <c r="AN4" t="b">
        <v>0</v>
      </c>
      <c r="AO4" s="70" t="s">
        <v>1654</v>
      </c>
      <c r="AP4" t="s">
        <v>178</v>
      </c>
      <c r="AQ4">
        <v>0</v>
      </c>
      <c r="AR4">
        <v>0</v>
      </c>
      <c r="BA4" t="str">
        <f>REPLACE(INDEX(GroupVertices[Group],MATCH(Edges[[#This Row],[Vertex 1]],GroupVertices[Vertex],0)),1,1,"")</f>
        <v>3</v>
      </c>
      <c r="BB4" t="str">
        <f>REPLACE(INDEX(GroupVertices[Group],MATCH(Edges[[#This Row],[Vertex 2]],GroupVertices[Vertex],0)),1,1,"")</f>
        <v>3</v>
      </c>
    </row>
    <row r="5" spans="1:54" ht="15">
      <c r="A5" s="11" t="s">
        <v>308</v>
      </c>
      <c r="B5" s="11" t="s">
        <v>265</v>
      </c>
      <c r="C5" s="12"/>
      <c r="D5" s="60"/>
      <c r="E5" s="61"/>
      <c r="F5" s="62"/>
      <c r="G5" s="12"/>
      <c r="H5" s="13"/>
      <c r="I5" s="45"/>
      <c r="J5" s="45"/>
      <c r="K5" s="31" t="s">
        <v>66</v>
      </c>
      <c r="L5" s="67">
        <v>5</v>
      </c>
      <c r="M5" s="67"/>
      <c r="N5" s="14"/>
      <c r="O5" t="s">
        <v>338</v>
      </c>
      <c r="P5" s="68">
        <v>43537.902291666665</v>
      </c>
      <c r="Q5" t="s">
        <v>487</v>
      </c>
      <c r="V5" s="69" t="s">
        <v>797</v>
      </c>
      <c r="W5" s="68">
        <v>43537.902291666665</v>
      </c>
      <c r="X5" s="69" t="s">
        <v>1101</v>
      </c>
      <c r="AA5" s="70" t="s">
        <v>1655</v>
      </c>
      <c r="AC5" t="b">
        <v>0</v>
      </c>
      <c r="AD5">
        <v>0</v>
      </c>
      <c r="AE5" s="70" t="s">
        <v>1943</v>
      </c>
      <c r="AF5" t="b">
        <v>0</v>
      </c>
      <c r="AG5" t="s">
        <v>1972</v>
      </c>
      <c r="AI5" s="70" t="s">
        <v>1943</v>
      </c>
      <c r="AJ5" t="b">
        <v>0</v>
      </c>
      <c r="AK5">
        <v>1</v>
      </c>
      <c r="AL5" s="70" t="s">
        <v>1654</v>
      </c>
      <c r="AM5" t="s">
        <v>1979</v>
      </c>
      <c r="AN5" t="b">
        <v>0</v>
      </c>
      <c r="AO5" s="70" t="s">
        <v>1654</v>
      </c>
      <c r="AP5" t="s">
        <v>178</v>
      </c>
      <c r="AQ5">
        <v>0</v>
      </c>
      <c r="AR5">
        <v>0</v>
      </c>
      <c r="BA5" t="str">
        <f>REPLACE(INDEX(GroupVertices[Group],MATCH(Edges[[#This Row],[Vertex 1]],GroupVertices[Vertex],0)),1,1,"")</f>
        <v>3</v>
      </c>
      <c r="BB5" t="str">
        <f>REPLACE(INDEX(GroupVertices[Group],MATCH(Edges[[#This Row],[Vertex 2]],GroupVertices[Vertex],0)),1,1,"")</f>
        <v>2</v>
      </c>
    </row>
    <row r="6" spans="1:54" ht="15">
      <c r="A6" s="11" t="s">
        <v>308</v>
      </c>
      <c r="B6" s="11" t="s">
        <v>265</v>
      </c>
      <c r="C6" s="12"/>
      <c r="D6" s="60"/>
      <c r="E6" s="61"/>
      <c r="F6" s="62"/>
      <c r="G6" s="12"/>
      <c r="H6" s="13"/>
      <c r="I6" s="45"/>
      <c r="J6" s="45"/>
      <c r="K6" s="31" t="s">
        <v>66</v>
      </c>
      <c r="L6" s="67">
        <v>6</v>
      </c>
      <c r="M6" s="67"/>
      <c r="N6" s="14"/>
      <c r="O6" t="s">
        <v>339</v>
      </c>
      <c r="P6" s="68">
        <v>43537.877291666664</v>
      </c>
      <c r="Q6" t="s">
        <v>500</v>
      </c>
      <c r="T6" t="s">
        <v>265</v>
      </c>
      <c r="V6" s="69" t="s">
        <v>797</v>
      </c>
      <c r="W6" s="68">
        <v>43537.877291666664</v>
      </c>
      <c r="X6" s="69" t="s">
        <v>1134</v>
      </c>
      <c r="AA6" s="70" t="s">
        <v>1688</v>
      </c>
      <c r="AB6" s="70" t="s">
        <v>1916</v>
      </c>
      <c r="AC6" t="b">
        <v>0</v>
      </c>
      <c r="AD6">
        <v>2</v>
      </c>
      <c r="AE6" s="70" t="s">
        <v>1944</v>
      </c>
      <c r="AF6" t="b">
        <v>0</v>
      </c>
      <c r="AG6" t="s">
        <v>1972</v>
      </c>
      <c r="AI6" s="70" t="s">
        <v>1943</v>
      </c>
      <c r="AJ6" t="b">
        <v>0</v>
      </c>
      <c r="AK6">
        <v>0</v>
      </c>
      <c r="AL6" s="70" t="s">
        <v>1943</v>
      </c>
      <c r="AM6" t="s">
        <v>1979</v>
      </c>
      <c r="AN6" t="b">
        <v>0</v>
      </c>
      <c r="AO6" s="70" t="s">
        <v>1916</v>
      </c>
      <c r="AP6" t="s">
        <v>178</v>
      </c>
      <c r="AQ6">
        <v>0</v>
      </c>
      <c r="AR6">
        <v>0</v>
      </c>
      <c r="BA6" t="str">
        <f>REPLACE(INDEX(GroupVertices[Group],MATCH(Edges[[#This Row],[Vertex 1]],GroupVertices[Vertex],0)),1,1,"")</f>
        <v>3</v>
      </c>
      <c r="BB6" t="str">
        <f>REPLACE(INDEX(GroupVertices[Group],MATCH(Edges[[#This Row],[Vertex 2]],GroupVertices[Vertex],0)),1,1,"")</f>
        <v>2</v>
      </c>
    </row>
    <row r="7" spans="1:54" ht="15">
      <c r="A7" s="11" t="s">
        <v>308</v>
      </c>
      <c r="B7" s="11" t="s">
        <v>306</v>
      </c>
      <c r="C7" s="12"/>
      <c r="D7" s="60"/>
      <c r="E7" s="61"/>
      <c r="F7" s="62"/>
      <c r="G7" s="12"/>
      <c r="H7" s="13"/>
      <c r="I7" s="45"/>
      <c r="J7" s="45"/>
      <c r="K7" s="31" t="s">
        <v>66</v>
      </c>
      <c r="L7" s="67">
        <v>7</v>
      </c>
      <c r="M7" s="67"/>
      <c r="N7" s="14"/>
      <c r="O7" t="s">
        <v>337</v>
      </c>
      <c r="P7" s="68">
        <v>43537.902291666665</v>
      </c>
      <c r="Q7" t="s">
        <v>487</v>
      </c>
      <c r="V7" s="69" t="s">
        <v>797</v>
      </c>
      <c r="W7" s="68">
        <v>43537.902291666665</v>
      </c>
      <c r="X7" s="69" t="s">
        <v>1101</v>
      </c>
      <c r="AA7" s="70" t="s">
        <v>1655</v>
      </c>
      <c r="AC7" t="b">
        <v>0</v>
      </c>
      <c r="AD7">
        <v>0</v>
      </c>
      <c r="AE7" s="70" t="s">
        <v>1943</v>
      </c>
      <c r="AF7" t="b">
        <v>0</v>
      </c>
      <c r="AG7" t="s">
        <v>1972</v>
      </c>
      <c r="AI7" s="70" t="s">
        <v>1943</v>
      </c>
      <c r="AJ7" t="b">
        <v>0</v>
      </c>
      <c r="AK7">
        <v>1</v>
      </c>
      <c r="AL7" s="70" t="s">
        <v>1654</v>
      </c>
      <c r="AM7" t="s">
        <v>1979</v>
      </c>
      <c r="AN7" t="b">
        <v>0</v>
      </c>
      <c r="AO7" s="70" t="s">
        <v>1654</v>
      </c>
      <c r="AP7" t="s">
        <v>178</v>
      </c>
      <c r="AQ7">
        <v>0</v>
      </c>
      <c r="AR7">
        <v>0</v>
      </c>
      <c r="BA7" t="str">
        <f>REPLACE(INDEX(GroupVertices[Group],MATCH(Edges[[#This Row],[Vertex 1]],GroupVertices[Vertex],0)),1,1,"")</f>
        <v>3</v>
      </c>
      <c r="BB7" t="str">
        <f>REPLACE(INDEX(GroupVertices[Group],MATCH(Edges[[#This Row],[Vertex 2]],GroupVertices[Vertex],0)),1,1,"")</f>
        <v>3</v>
      </c>
    </row>
    <row r="8" spans="1:54" ht="15">
      <c r="A8" s="11" t="s">
        <v>300</v>
      </c>
      <c r="B8" s="11" t="s">
        <v>265</v>
      </c>
      <c r="C8" s="12"/>
      <c r="D8" s="60"/>
      <c r="E8" s="61"/>
      <c r="F8" s="62"/>
      <c r="G8" s="12"/>
      <c r="H8" s="13"/>
      <c r="I8" s="45"/>
      <c r="J8" s="45"/>
      <c r="K8" s="31" t="s">
        <v>66</v>
      </c>
      <c r="L8" s="67">
        <v>8</v>
      </c>
      <c r="M8" s="67"/>
      <c r="N8" s="14"/>
      <c r="O8" t="s">
        <v>338</v>
      </c>
      <c r="P8" s="68">
        <v>43537.84840277778</v>
      </c>
      <c r="Q8" t="s">
        <v>449</v>
      </c>
      <c r="T8" t="s">
        <v>265</v>
      </c>
      <c r="V8" s="69" t="s">
        <v>788</v>
      </c>
      <c r="W8" s="68">
        <v>43537.84840277778</v>
      </c>
      <c r="X8" s="69" t="s">
        <v>1012</v>
      </c>
      <c r="AA8" s="70" t="s">
        <v>1565</v>
      </c>
      <c r="AB8" s="70" t="s">
        <v>1695</v>
      </c>
      <c r="AC8" t="b">
        <v>0</v>
      </c>
      <c r="AD8">
        <v>5</v>
      </c>
      <c r="AE8" s="70" t="s">
        <v>1955</v>
      </c>
      <c r="AF8" t="b">
        <v>0</v>
      </c>
      <c r="AG8" t="s">
        <v>1972</v>
      </c>
      <c r="AI8" s="70" t="s">
        <v>1943</v>
      </c>
      <c r="AJ8" t="b">
        <v>0</v>
      </c>
      <c r="AK8">
        <v>0</v>
      </c>
      <c r="AL8" s="70" t="s">
        <v>1943</v>
      </c>
      <c r="AM8" t="s">
        <v>1987</v>
      </c>
      <c r="AN8" t="b">
        <v>0</v>
      </c>
      <c r="AO8" s="70" t="s">
        <v>1695</v>
      </c>
      <c r="AP8" t="s">
        <v>178</v>
      </c>
      <c r="AQ8">
        <v>0</v>
      </c>
      <c r="AR8">
        <v>0</v>
      </c>
      <c r="BA8" t="str">
        <f>REPLACE(INDEX(GroupVertices[Group],MATCH(Edges[[#This Row],[Vertex 1]],GroupVertices[Vertex],0)),1,1,"")</f>
        <v>3</v>
      </c>
      <c r="BB8" t="str">
        <f>REPLACE(INDEX(GroupVertices[Group],MATCH(Edges[[#This Row],[Vertex 2]],GroupVertices[Vertex],0)),1,1,"")</f>
        <v>2</v>
      </c>
    </row>
    <row r="9" spans="1:54" ht="15">
      <c r="A9" s="11" t="s">
        <v>300</v>
      </c>
      <c r="B9" s="11" t="s">
        <v>276</v>
      </c>
      <c r="C9" s="12"/>
      <c r="D9" s="60"/>
      <c r="E9" s="61"/>
      <c r="F9" s="62"/>
      <c r="G9" s="12"/>
      <c r="H9" s="13"/>
      <c r="I9" s="45"/>
      <c r="J9" s="45"/>
      <c r="K9" s="31" t="s">
        <v>66</v>
      </c>
      <c r="L9" s="67">
        <v>9</v>
      </c>
      <c r="M9" s="67"/>
      <c r="N9" s="14"/>
      <c r="O9" t="s">
        <v>339</v>
      </c>
      <c r="P9" s="68">
        <v>43537.84936342593</v>
      </c>
      <c r="Q9" t="s">
        <v>431</v>
      </c>
      <c r="T9" t="s">
        <v>265</v>
      </c>
      <c r="V9" s="69" t="s">
        <v>788</v>
      </c>
      <c r="W9" s="68">
        <v>43537.84936342593</v>
      </c>
      <c r="X9" s="69" t="s">
        <v>986</v>
      </c>
      <c r="AA9" s="70" t="s">
        <v>1537</v>
      </c>
      <c r="AB9" s="70" t="s">
        <v>1534</v>
      </c>
      <c r="AC9" t="b">
        <v>0</v>
      </c>
      <c r="AD9">
        <v>2</v>
      </c>
      <c r="AE9" s="70" t="s">
        <v>1953</v>
      </c>
      <c r="AF9" t="b">
        <v>0</v>
      </c>
      <c r="AG9" t="s">
        <v>1972</v>
      </c>
      <c r="AI9" s="70" t="s">
        <v>1943</v>
      </c>
      <c r="AJ9" t="b">
        <v>0</v>
      </c>
      <c r="AK9">
        <v>0</v>
      </c>
      <c r="AL9" s="70" t="s">
        <v>1943</v>
      </c>
      <c r="AM9" t="s">
        <v>1987</v>
      </c>
      <c r="AN9" t="b">
        <v>0</v>
      </c>
      <c r="AO9" s="70" t="s">
        <v>1534</v>
      </c>
      <c r="AP9" t="s">
        <v>178</v>
      </c>
      <c r="AQ9">
        <v>0</v>
      </c>
      <c r="AR9">
        <v>0</v>
      </c>
      <c r="BA9" t="str">
        <f>REPLACE(INDEX(GroupVertices[Group],MATCH(Edges[[#This Row],[Vertex 1]],GroupVertices[Vertex],0)),1,1,"")</f>
        <v>3</v>
      </c>
      <c r="BB9" t="str">
        <f>REPLACE(INDEX(GroupVertices[Group],MATCH(Edges[[#This Row],[Vertex 2]],GroupVertices[Vertex],0)),1,1,"")</f>
        <v>1</v>
      </c>
    </row>
    <row r="10" spans="1:54" ht="15">
      <c r="A10" s="11" t="s">
        <v>300</v>
      </c>
      <c r="B10" s="11" t="s">
        <v>247</v>
      </c>
      <c r="C10" s="12"/>
      <c r="D10" s="60"/>
      <c r="E10" s="61"/>
      <c r="F10" s="62"/>
      <c r="G10" s="12"/>
      <c r="H10" s="13"/>
      <c r="I10" s="45"/>
      <c r="J10" s="45"/>
      <c r="K10" s="31" t="s">
        <v>66</v>
      </c>
      <c r="L10" s="67">
        <v>10</v>
      </c>
      <c r="M10" s="67"/>
      <c r="N10" s="14"/>
      <c r="O10" t="s">
        <v>339</v>
      </c>
      <c r="P10" s="68">
        <v>43537.84673611111</v>
      </c>
      <c r="Q10" t="s">
        <v>448</v>
      </c>
      <c r="T10" t="s">
        <v>265</v>
      </c>
      <c r="V10" s="69" t="s">
        <v>788</v>
      </c>
      <c r="W10" s="68">
        <v>43537.84673611111</v>
      </c>
      <c r="X10" s="69" t="s">
        <v>1011</v>
      </c>
      <c r="AA10" s="70" t="s">
        <v>1564</v>
      </c>
      <c r="AB10" s="70" t="s">
        <v>1846</v>
      </c>
      <c r="AC10" t="b">
        <v>0</v>
      </c>
      <c r="AD10">
        <v>1</v>
      </c>
      <c r="AE10" s="70" t="s">
        <v>1954</v>
      </c>
      <c r="AF10" t="b">
        <v>0</v>
      </c>
      <c r="AG10" t="s">
        <v>1972</v>
      </c>
      <c r="AI10" s="70" t="s">
        <v>1943</v>
      </c>
      <c r="AJ10" t="b">
        <v>0</v>
      </c>
      <c r="AK10">
        <v>1</v>
      </c>
      <c r="AL10" s="70" t="s">
        <v>1943</v>
      </c>
      <c r="AM10" t="s">
        <v>1987</v>
      </c>
      <c r="AN10" t="b">
        <v>0</v>
      </c>
      <c r="AO10" s="70" t="s">
        <v>1846</v>
      </c>
      <c r="AP10" t="s">
        <v>178</v>
      </c>
      <c r="AQ10">
        <v>0</v>
      </c>
      <c r="AR10">
        <v>0</v>
      </c>
      <c r="BA10" t="str">
        <f>REPLACE(INDEX(GroupVertices[Group],MATCH(Edges[[#This Row],[Vertex 1]],GroupVertices[Vertex],0)),1,1,"")</f>
        <v>3</v>
      </c>
      <c r="BB10" t="str">
        <f>REPLACE(INDEX(GroupVertices[Group],MATCH(Edges[[#This Row],[Vertex 2]],GroupVertices[Vertex],0)),1,1,"")</f>
        <v>1</v>
      </c>
    </row>
    <row r="11" spans="1:54" ht="15">
      <c r="A11" s="11" t="s">
        <v>300</v>
      </c>
      <c r="B11" s="11" t="s">
        <v>265</v>
      </c>
      <c r="C11" s="12"/>
      <c r="D11" s="60"/>
      <c r="E11" s="61"/>
      <c r="F11" s="62"/>
      <c r="G11" s="12"/>
      <c r="H11" s="13"/>
      <c r="I11" s="45"/>
      <c r="J11" s="45"/>
      <c r="K11" s="31" t="s">
        <v>66</v>
      </c>
      <c r="L11" s="67">
        <v>11</v>
      </c>
      <c r="M11" s="67"/>
      <c r="N11" s="14"/>
      <c r="O11" t="s">
        <v>339</v>
      </c>
      <c r="P11" s="68">
        <v>43538.83703703704</v>
      </c>
      <c r="Q11" t="s">
        <v>450</v>
      </c>
      <c r="V11" s="69" t="s">
        <v>788</v>
      </c>
      <c r="W11" s="68">
        <v>43538.83703703704</v>
      </c>
      <c r="X11" s="69" t="s">
        <v>1014</v>
      </c>
      <c r="AA11" s="70" t="s">
        <v>1567</v>
      </c>
      <c r="AC11" t="b">
        <v>0</v>
      </c>
      <c r="AD11">
        <v>0</v>
      </c>
      <c r="AE11" s="70" t="s">
        <v>1943</v>
      </c>
      <c r="AF11" t="b">
        <v>0</v>
      </c>
      <c r="AG11" t="s">
        <v>1972</v>
      </c>
      <c r="AI11" s="70" t="s">
        <v>1943</v>
      </c>
      <c r="AJ11" t="b">
        <v>0</v>
      </c>
      <c r="AK11">
        <v>2</v>
      </c>
      <c r="AL11" s="70" t="s">
        <v>1610</v>
      </c>
      <c r="AM11" t="s">
        <v>1987</v>
      </c>
      <c r="AN11" t="b">
        <v>0</v>
      </c>
      <c r="AO11" s="70" t="s">
        <v>1610</v>
      </c>
      <c r="AP11" t="s">
        <v>178</v>
      </c>
      <c r="AQ11">
        <v>0</v>
      </c>
      <c r="AR11">
        <v>0</v>
      </c>
      <c r="BA11" t="str">
        <f>REPLACE(INDEX(GroupVertices[Group],MATCH(Edges[[#This Row],[Vertex 1]],GroupVertices[Vertex],0)),1,1,"")</f>
        <v>3</v>
      </c>
      <c r="BB11" t="str">
        <f>REPLACE(INDEX(GroupVertices[Group],MATCH(Edges[[#This Row],[Vertex 2]],GroupVertices[Vertex],0)),1,1,"")</f>
        <v>2</v>
      </c>
    </row>
    <row r="12" spans="1:54" ht="15">
      <c r="A12" s="11" t="s">
        <v>300</v>
      </c>
      <c r="B12" s="11" t="s">
        <v>311</v>
      </c>
      <c r="C12" s="12"/>
      <c r="D12" s="60"/>
      <c r="E12" s="61"/>
      <c r="F12" s="62"/>
      <c r="G12" s="12"/>
      <c r="H12" s="13"/>
      <c r="I12" s="45"/>
      <c r="J12" s="45"/>
      <c r="K12" s="31" t="s">
        <v>65</v>
      </c>
      <c r="L12" s="67">
        <v>12</v>
      </c>
      <c r="M12" s="67"/>
      <c r="N12" s="14"/>
      <c r="O12" t="s">
        <v>339</v>
      </c>
      <c r="P12" s="68">
        <v>43537.84840277778</v>
      </c>
      <c r="Q12" t="s">
        <v>449</v>
      </c>
      <c r="T12" t="s">
        <v>265</v>
      </c>
      <c r="V12" s="69" t="s">
        <v>788</v>
      </c>
      <c r="W12" s="68">
        <v>43537.84840277778</v>
      </c>
      <c r="X12" s="69" t="s">
        <v>1012</v>
      </c>
      <c r="AA12" s="70" t="s">
        <v>1565</v>
      </c>
      <c r="AB12" s="70" t="s">
        <v>1695</v>
      </c>
      <c r="AC12" t="b">
        <v>0</v>
      </c>
      <c r="AD12">
        <v>5</v>
      </c>
      <c r="AE12" s="70" t="s">
        <v>1955</v>
      </c>
      <c r="AF12" t="b">
        <v>0</v>
      </c>
      <c r="AG12" t="s">
        <v>1972</v>
      </c>
      <c r="AI12" s="70" t="s">
        <v>1943</v>
      </c>
      <c r="AJ12" t="b">
        <v>0</v>
      </c>
      <c r="AK12">
        <v>0</v>
      </c>
      <c r="AL12" s="70" t="s">
        <v>1943</v>
      </c>
      <c r="AM12" t="s">
        <v>1987</v>
      </c>
      <c r="AN12" t="b">
        <v>0</v>
      </c>
      <c r="AO12" s="70" t="s">
        <v>1695</v>
      </c>
      <c r="AP12" t="s">
        <v>178</v>
      </c>
      <c r="AQ12">
        <v>0</v>
      </c>
      <c r="AR12">
        <v>0</v>
      </c>
      <c r="BA12" t="str">
        <f>REPLACE(INDEX(GroupVertices[Group],MATCH(Edges[[#This Row],[Vertex 1]],GroupVertices[Vertex],0)),1,1,"")</f>
        <v>3</v>
      </c>
      <c r="BB12" t="str">
        <f>REPLACE(INDEX(GroupVertices[Group],MATCH(Edges[[#This Row],[Vertex 2]],GroupVertices[Vertex],0)),1,1,"")</f>
        <v>3</v>
      </c>
    </row>
    <row r="13" spans="1:54" ht="15">
      <c r="A13" s="11" t="s">
        <v>300</v>
      </c>
      <c r="B13" s="11" t="s">
        <v>261</v>
      </c>
      <c r="C13" s="12"/>
      <c r="D13" s="60"/>
      <c r="E13" s="61"/>
      <c r="F13" s="62"/>
      <c r="G13" s="12"/>
      <c r="H13" s="13"/>
      <c r="I13" s="45"/>
      <c r="J13" s="45"/>
      <c r="K13" s="31" t="s">
        <v>65</v>
      </c>
      <c r="L13" s="67">
        <v>13</v>
      </c>
      <c r="M13" s="67"/>
      <c r="N13" s="14"/>
      <c r="O13" t="s">
        <v>337</v>
      </c>
      <c r="P13" s="68">
        <v>43538.83703703704</v>
      </c>
      <c r="Q13" t="s">
        <v>450</v>
      </c>
      <c r="V13" s="69" t="s">
        <v>788</v>
      </c>
      <c r="W13" s="68">
        <v>43538.83703703704</v>
      </c>
      <c r="X13" s="69" t="s">
        <v>1014</v>
      </c>
      <c r="AA13" s="70" t="s">
        <v>1567</v>
      </c>
      <c r="AC13" t="b">
        <v>0</v>
      </c>
      <c r="AD13">
        <v>0</v>
      </c>
      <c r="AE13" s="70" t="s">
        <v>1943</v>
      </c>
      <c r="AF13" t="b">
        <v>0</v>
      </c>
      <c r="AG13" t="s">
        <v>1972</v>
      </c>
      <c r="AI13" s="70" t="s">
        <v>1943</v>
      </c>
      <c r="AJ13" t="b">
        <v>0</v>
      </c>
      <c r="AK13">
        <v>2</v>
      </c>
      <c r="AL13" s="70" t="s">
        <v>1610</v>
      </c>
      <c r="AM13" t="s">
        <v>1987</v>
      </c>
      <c r="AN13" t="b">
        <v>0</v>
      </c>
      <c r="AO13" s="70" t="s">
        <v>1610</v>
      </c>
      <c r="AP13" t="s">
        <v>178</v>
      </c>
      <c r="AQ13">
        <v>0</v>
      </c>
      <c r="AR13">
        <v>0</v>
      </c>
      <c r="BA13" t="str">
        <f>REPLACE(INDEX(GroupVertices[Group],MATCH(Edges[[#This Row],[Vertex 1]],GroupVertices[Vertex],0)),1,1,"")</f>
        <v>3</v>
      </c>
      <c r="BB13" t="str">
        <f>REPLACE(INDEX(GroupVertices[Group],MATCH(Edges[[#This Row],[Vertex 2]],GroupVertices[Vertex],0)),1,1,"")</f>
        <v>7</v>
      </c>
    </row>
    <row r="14" spans="1:54" ht="15">
      <c r="A14" s="11" t="s">
        <v>300</v>
      </c>
      <c r="B14" s="11" t="s">
        <v>300</v>
      </c>
      <c r="C14" s="12"/>
      <c r="D14" s="60"/>
      <c r="E14" s="61"/>
      <c r="F14" s="62"/>
      <c r="G14" s="12"/>
      <c r="H14" s="13"/>
      <c r="I14" s="45"/>
      <c r="J14" s="45"/>
      <c r="K14" s="31" t="s">
        <v>65</v>
      </c>
      <c r="L14" s="67">
        <v>14</v>
      </c>
      <c r="M14" s="67"/>
      <c r="N14" s="14"/>
      <c r="O14" t="s">
        <v>178</v>
      </c>
      <c r="P14" s="68">
        <v>43537.840775462966</v>
      </c>
      <c r="Q14" t="s">
        <v>446</v>
      </c>
      <c r="R14" s="69" t="s">
        <v>630</v>
      </c>
      <c r="S14" t="s">
        <v>667</v>
      </c>
      <c r="T14" t="s">
        <v>265</v>
      </c>
      <c r="V14" s="69" t="s">
        <v>788</v>
      </c>
      <c r="W14" s="68">
        <v>43537.840775462966</v>
      </c>
      <c r="X14" s="69" t="s">
        <v>1009</v>
      </c>
      <c r="AA14" s="70" t="s">
        <v>1562</v>
      </c>
      <c r="AC14" t="b">
        <v>0</v>
      </c>
      <c r="AD14">
        <v>1</v>
      </c>
      <c r="AE14" s="70" t="s">
        <v>1943</v>
      </c>
      <c r="AF14" t="b">
        <v>1</v>
      </c>
      <c r="AG14" t="s">
        <v>1972</v>
      </c>
      <c r="AI14" s="70" t="s">
        <v>1878</v>
      </c>
      <c r="AJ14" t="b">
        <v>0</v>
      </c>
      <c r="AK14">
        <v>2</v>
      </c>
      <c r="AL14" s="70" t="s">
        <v>1943</v>
      </c>
      <c r="AM14" t="s">
        <v>1980</v>
      </c>
      <c r="AN14" t="b">
        <v>0</v>
      </c>
      <c r="AO14" s="70" t="s">
        <v>1562</v>
      </c>
      <c r="AP14" t="s">
        <v>178</v>
      </c>
      <c r="AQ14">
        <v>0</v>
      </c>
      <c r="AR14">
        <v>0</v>
      </c>
      <c r="AS14" t="s">
        <v>1991</v>
      </c>
      <c r="AT14" t="s">
        <v>1995</v>
      </c>
      <c r="AU14" t="s">
        <v>1997</v>
      </c>
      <c r="AV14" t="s">
        <v>2000</v>
      </c>
      <c r="AW14" t="s">
        <v>2005</v>
      </c>
      <c r="AX14" t="s">
        <v>2010</v>
      </c>
      <c r="AY14" t="s">
        <v>2013</v>
      </c>
      <c r="AZ14" s="69" t="s">
        <v>2016</v>
      </c>
      <c r="BA14" t="str">
        <f>REPLACE(INDEX(GroupVertices[Group],MATCH(Edges[[#This Row],[Vertex 1]],GroupVertices[Vertex],0)),1,1,"")</f>
        <v>3</v>
      </c>
      <c r="BB14" t="str">
        <f>REPLACE(INDEX(GroupVertices[Group],MATCH(Edges[[#This Row],[Vertex 2]],GroupVertices[Vertex],0)),1,1,"")</f>
        <v>3</v>
      </c>
    </row>
    <row r="15" spans="1:54" ht="15">
      <c r="A15" s="11" t="s">
        <v>300</v>
      </c>
      <c r="B15" s="11" t="s">
        <v>300</v>
      </c>
      <c r="C15" s="12"/>
      <c r="D15" s="60"/>
      <c r="E15" s="61"/>
      <c r="F15" s="62"/>
      <c r="G15" s="12"/>
      <c r="H15" s="13"/>
      <c r="I15" s="45"/>
      <c r="J15" s="45"/>
      <c r="K15" s="31" t="s">
        <v>65</v>
      </c>
      <c r="L15" s="67">
        <v>15</v>
      </c>
      <c r="M15" s="67"/>
      <c r="N15" s="14"/>
      <c r="O15" t="s">
        <v>178</v>
      </c>
      <c r="P15" s="68">
        <v>43537.84519675926</v>
      </c>
      <c r="Q15" t="s">
        <v>447</v>
      </c>
      <c r="R15" s="69" t="s">
        <v>631</v>
      </c>
      <c r="S15" t="s">
        <v>667</v>
      </c>
      <c r="T15" t="s">
        <v>265</v>
      </c>
      <c r="V15" s="69" t="s">
        <v>788</v>
      </c>
      <c r="W15" s="68">
        <v>43537.84519675926</v>
      </c>
      <c r="X15" s="69" t="s">
        <v>1010</v>
      </c>
      <c r="AA15" s="70" t="s">
        <v>1563</v>
      </c>
      <c r="AC15" t="b">
        <v>0</v>
      </c>
      <c r="AD15">
        <v>1</v>
      </c>
      <c r="AE15" s="70" t="s">
        <v>1943</v>
      </c>
      <c r="AF15" t="b">
        <v>1</v>
      </c>
      <c r="AG15" t="s">
        <v>1972</v>
      </c>
      <c r="AI15" s="70" t="s">
        <v>1908</v>
      </c>
      <c r="AJ15" t="b">
        <v>0</v>
      </c>
      <c r="AK15">
        <v>1</v>
      </c>
      <c r="AL15" s="70" t="s">
        <v>1943</v>
      </c>
      <c r="AM15" t="s">
        <v>1987</v>
      </c>
      <c r="AN15" t="b">
        <v>0</v>
      </c>
      <c r="AO15" s="70" t="s">
        <v>1563</v>
      </c>
      <c r="AP15" t="s">
        <v>178</v>
      </c>
      <c r="AQ15">
        <v>0</v>
      </c>
      <c r="AR15">
        <v>0</v>
      </c>
      <c r="BA15" t="str">
        <f>REPLACE(INDEX(GroupVertices[Group],MATCH(Edges[[#This Row],[Vertex 1]],GroupVertices[Vertex],0)),1,1,"")</f>
        <v>3</v>
      </c>
      <c r="BB15" t="str">
        <f>REPLACE(INDEX(GroupVertices[Group],MATCH(Edges[[#This Row],[Vertex 2]],GroupVertices[Vertex],0)),1,1,"")</f>
        <v>3</v>
      </c>
    </row>
    <row r="16" spans="1:54" ht="15">
      <c r="A16" s="11" t="s">
        <v>300</v>
      </c>
      <c r="B16" s="11" t="s">
        <v>300</v>
      </c>
      <c r="C16" s="12"/>
      <c r="D16" s="60"/>
      <c r="E16" s="61"/>
      <c r="F16" s="62"/>
      <c r="G16" s="12"/>
      <c r="H16" s="13"/>
      <c r="I16" s="45"/>
      <c r="J16" s="45"/>
      <c r="K16" s="31" t="s">
        <v>65</v>
      </c>
      <c r="L16" s="67">
        <v>16</v>
      </c>
      <c r="M16" s="67"/>
      <c r="N16" s="14"/>
      <c r="O16" t="s">
        <v>178</v>
      </c>
      <c r="P16" s="68">
        <v>43537.85115740741</v>
      </c>
      <c r="Q16" t="s">
        <v>430</v>
      </c>
      <c r="R16" s="69" t="s">
        <v>632</v>
      </c>
      <c r="S16" t="s">
        <v>667</v>
      </c>
      <c r="T16" t="s">
        <v>265</v>
      </c>
      <c r="V16" s="69" t="s">
        <v>788</v>
      </c>
      <c r="W16" s="68">
        <v>43537.85115740741</v>
      </c>
      <c r="X16" s="69" t="s">
        <v>1013</v>
      </c>
      <c r="AA16" s="70" t="s">
        <v>1566</v>
      </c>
      <c r="AC16" t="b">
        <v>0</v>
      </c>
      <c r="AD16">
        <v>4</v>
      </c>
      <c r="AE16" s="70" t="s">
        <v>1943</v>
      </c>
      <c r="AF16" t="b">
        <v>1</v>
      </c>
      <c r="AG16" t="s">
        <v>1972</v>
      </c>
      <c r="AI16" s="70" t="s">
        <v>1916</v>
      </c>
      <c r="AJ16" t="b">
        <v>0</v>
      </c>
      <c r="AK16">
        <v>3</v>
      </c>
      <c r="AL16" s="70" t="s">
        <v>1943</v>
      </c>
      <c r="AM16" t="s">
        <v>1987</v>
      </c>
      <c r="AN16" t="b">
        <v>0</v>
      </c>
      <c r="AO16" s="70" t="s">
        <v>1566</v>
      </c>
      <c r="AP16" t="s">
        <v>178</v>
      </c>
      <c r="AQ16">
        <v>0</v>
      </c>
      <c r="AR16">
        <v>0</v>
      </c>
      <c r="BA16" t="str">
        <f>REPLACE(INDEX(GroupVertices[Group],MATCH(Edges[[#This Row],[Vertex 1]],GroupVertices[Vertex],0)),1,1,"")</f>
        <v>3</v>
      </c>
      <c r="BB16" t="str">
        <f>REPLACE(INDEX(GroupVertices[Group],MATCH(Edges[[#This Row],[Vertex 2]],GroupVertices[Vertex],0)),1,1,"")</f>
        <v>3</v>
      </c>
    </row>
    <row r="17" spans="1:54" ht="15">
      <c r="A17" s="11" t="s">
        <v>300</v>
      </c>
      <c r="B17" s="11" t="s">
        <v>300</v>
      </c>
      <c r="C17" s="12"/>
      <c r="D17" s="60"/>
      <c r="E17" s="61"/>
      <c r="F17" s="62"/>
      <c r="G17" s="12"/>
      <c r="H17" s="13"/>
      <c r="I17" s="45"/>
      <c r="J17" s="45"/>
      <c r="K17" s="31" t="s">
        <v>65</v>
      </c>
      <c r="L17" s="67">
        <v>17</v>
      </c>
      <c r="M17" s="67"/>
      <c r="N17" s="14"/>
      <c r="O17" t="s">
        <v>178</v>
      </c>
      <c r="P17" s="68">
        <v>43537.839780092596</v>
      </c>
      <c r="Q17" t="s">
        <v>445</v>
      </c>
      <c r="T17" t="s">
        <v>265</v>
      </c>
      <c r="V17" s="69" t="s">
        <v>788</v>
      </c>
      <c r="W17" s="68">
        <v>43537.839780092596</v>
      </c>
      <c r="X17" s="69" t="s">
        <v>1008</v>
      </c>
      <c r="AA17" s="70" t="s">
        <v>1561</v>
      </c>
      <c r="AC17" t="b">
        <v>0</v>
      </c>
      <c r="AD17">
        <v>1</v>
      </c>
      <c r="AE17" s="70" t="s">
        <v>1943</v>
      </c>
      <c r="AF17" t="b">
        <v>0</v>
      </c>
      <c r="AG17" t="s">
        <v>1972</v>
      </c>
      <c r="AI17" s="70" t="s">
        <v>1943</v>
      </c>
      <c r="AJ17" t="b">
        <v>0</v>
      </c>
      <c r="AK17">
        <v>0</v>
      </c>
      <c r="AL17" s="70" t="s">
        <v>1943</v>
      </c>
      <c r="AM17" t="s">
        <v>1980</v>
      </c>
      <c r="AN17" t="b">
        <v>0</v>
      </c>
      <c r="AO17" s="70" t="s">
        <v>1561</v>
      </c>
      <c r="AP17" t="s">
        <v>178</v>
      </c>
      <c r="AQ17">
        <v>0</v>
      </c>
      <c r="AR17">
        <v>0</v>
      </c>
      <c r="AS17" t="s">
        <v>1991</v>
      </c>
      <c r="AT17" t="s">
        <v>1995</v>
      </c>
      <c r="AU17" t="s">
        <v>1997</v>
      </c>
      <c r="AV17" t="s">
        <v>2000</v>
      </c>
      <c r="AW17" t="s">
        <v>2005</v>
      </c>
      <c r="AX17" t="s">
        <v>2010</v>
      </c>
      <c r="AY17" t="s">
        <v>2013</v>
      </c>
      <c r="AZ17" s="69" t="s">
        <v>2016</v>
      </c>
      <c r="BA17" t="str">
        <f>REPLACE(INDEX(GroupVertices[Group],MATCH(Edges[[#This Row],[Vertex 1]],GroupVertices[Vertex],0)),1,1,"")</f>
        <v>3</v>
      </c>
      <c r="BB17" t="str">
        <f>REPLACE(INDEX(GroupVertices[Group],MATCH(Edges[[#This Row],[Vertex 2]],GroupVertices[Vertex],0)),1,1,"")</f>
        <v>3</v>
      </c>
    </row>
    <row r="18" spans="1:54" ht="15">
      <c r="A18" s="11" t="s">
        <v>261</v>
      </c>
      <c r="B18" s="11" t="s">
        <v>327</v>
      </c>
      <c r="C18" s="12"/>
      <c r="D18" s="60"/>
      <c r="E18" s="61"/>
      <c r="F18" s="62"/>
      <c r="G18" s="12"/>
      <c r="H18" s="13"/>
      <c r="I18" s="45"/>
      <c r="J18" s="45"/>
      <c r="K18" s="31" t="s">
        <v>65</v>
      </c>
      <c r="L18" s="67">
        <v>18</v>
      </c>
      <c r="M18" s="67"/>
      <c r="N18" s="14"/>
      <c r="O18" t="s">
        <v>338</v>
      </c>
      <c r="P18" s="68">
        <v>43537.867939814816</v>
      </c>
      <c r="Q18" t="s">
        <v>382</v>
      </c>
      <c r="R18" s="69" t="s">
        <v>627</v>
      </c>
      <c r="S18" t="s">
        <v>673</v>
      </c>
      <c r="T18" t="s">
        <v>265</v>
      </c>
      <c r="V18" s="69" t="s">
        <v>750</v>
      </c>
      <c r="W18" s="68">
        <v>43537.867939814816</v>
      </c>
      <c r="X18" s="69" t="s">
        <v>886</v>
      </c>
      <c r="AA18" s="70" t="s">
        <v>1436</v>
      </c>
      <c r="AB18" s="70" t="s">
        <v>1917</v>
      </c>
      <c r="AC18" t="b">
        <v>0</v>
      </c>
      <c r="AD18">
        <v>4</v>
      </c>
      <c r="AE18" s="70" t="s">
        <v>1944</v>
      </c>
      <c r="AF18" t="b">
        <v>0</v>
      </c>
      <c r="AG18" t="s">
        <v>1972</v>
      </c>
      <c r="AI18" s="70" t="s">
        <v>1943</v>
      </c>
      <c r="AJ18" t="b">
        <v>0</v>
      </c>
      <c r="AK18">
        <v>2</v>
      </c>
      <c r="AL18" s="70" t="s">
        <v>1943</v>
      </c>
      <c r="AM18" t="s">
        <v>1983</v>
      </c>
      <c r="AN18" t="b">
        <v>0</v>
      </c>
      <c r="AO18" s="70" t="s">
        <v>1917</v>
      </c>
      <c r="AP18" t="s">
        <v>178</v>
      </c>
      <c r="AQ18">
        <v>0</v>
      </c>
      <c r="AR18">
        <v>0</v>
      </c>
      <c r="BA18" t="str">
        <f>REPLACE(INDEX(GroupVertices[Group],MATCH(Edges[[#This Row],[Vertex 1]],GroupVertices[Vertex],0)),1,1,"")</f>
        <v>7</v>
      </c>
      <c r="BB18" t="str">
        <f>REPLACE(INDEX(GroupVertices[Group],MATCH(Edges[[#This Row],[Vertex 2]],GroupVertices[Vertex],0)),1,1,"")</f>
        <v>7</v>
      </c>
    </row>
    <row r="19" spans="1:54" ht="15">
      <c r="A19" s="11" t="s">
        <v>261</v>
      </c>
      <c r="B19" s="11" t="s">
        <v>262</v>
      </c>
      <c r="C19" s="12"/>
      <c r="D19" s="60"/>
      <c r="E19" s="61"/>
      <c r="F19" s="62"/>
      <c r="G19" s="12"/>
      <c r="H19" s="13"/>
      <c r="I19" s="45"/>
      <c r="J19" s="45"/>
      <c r="K19" s="31" t="s">
        <v>66</v>
      </c>
      <c r="L19" s="67">
        <v>19</v>
      </c>
      <c r="M19" s="67"/>
      <c r="N19" s="14"/>
      <c r="O19" t="s">
        <v>338</v>
      </c>
      <c r="P19" s="68">
        <v>43537.867939814816</v>
      </c>
      <c r="Q19" t="s">
        <v>382</v>
      </c>
      <c r="R19" s="69" t="s">
        <v>627</v>
      </c>
      <c r="S19" t="s">
        <v>673</v>
      </c>
      <c r="T19" t="s">
        <v>265</v>
      </c>
      <c r="V19" s="69" t="s">
        <v>750</v>
      </c>
      <c r="W19" s="68">
        <v>43537.867939814816</v>
      </c>
      <c r="X19" s="69" t="s">
        <v>886</v>
      </c>
      <c r="AA19" s="70" t="s">
        <v>1436</v>
      </c>
      <c r="AB19" s="70" t="s">
        <v>1917</v>
      </c>
      <c r="AC19" t="b">
        <v>0</v>
      </c>
      <c r="AD19">
        <v>4</v>
      </c>
      <c r="AE19" s="70" t="s">
        <v>1944</v>
      </c>
      <c r="AF19" t="b">
        <v>0</v>
      </c>
      <c r="AG19" t="s">
        <v>1972</v>
      </c>
      <c r="AI19" s="70" t="s">
        <v>1943</v>
      </c>
      <c r="AJ19" t="b">
        <v>0</v>
      </c>
      <c r="AK19">
        <v>2</v>
      </c>
      <c r="AL19" s="70" t="s">
        <v>1943</v>
      </c>
      <c r="AM19" t="s">
        <v>1983</v>
      </c>
      <c r="AN19" t="b">
        <v>0</v>
      </c>
      <c r="AO19" s="70" t="s">
        <v>1917</v>
      </c>
      <c r="AP19" t="s">
        <v>178</v>
      </c>
      <c r="AQ19">
        <v>0</v>
      </c>
      <c r="AR19">
        <v>0</v>
      </c>
      <c r="BA19" t="str">
        <f>REPLACE(INDEX(GroupVertices[Group],MATCH(Edges[[#This Row],[Vertex 1]],GroupVertices[Vertex],0)),1,1,"")</f>
        <v>7</v>
      </c>
      <c r="BB19" t="str">
        <f>REPLACE(INDEX(GroupVertices[Group],MATCH(Edges[[#This Row],[Vertex 2]],GroupVertices[Vertex],0)),1,1,"")</f>
        <v>7</v>
      </c>
    </row>
    <row r="20" spans="1:54" ht="15">
      <c r="A20" s="11" t="s">
        <v>261</v>
      </c>
      <c r="B20" s="11" t="s">
        <v>265</v>
      </c>
      <c r="C20" s="12"/>
      <c r="D20" s="60"/>
      <c r="E20" s="61"/>
      <c r="F20" s="62"/>
      <c r="G20" s="12"/>
      <c r="H20" s="13"/>
      <c r="I20" s="45"/>
      <c r="J20" s="45"/>
      <c r="K20" s="31" t="s">
        <v>66</v>
      </c>
      <c r="L20" s="67">
        <v>20</v>
      </c>
      <c r="M20" s="67"/>
      <c r="N20" s="14"/>
      <c r="O20" t="s">
        <v>338</v>
      </c>
      <c r="P20" s="68">
        <v>43537.857523148145</v>
      </c>
      <c r="Q20" t="s">
        <v>472</v>
      </c>
      <c r="T20" t="s">
        <v>265</v>
      </c>
      <c r="V20" s="69" t="s">
        <v>750</v>
      </c>
      <c r="W20" s="68">
        <v>43537.857523148145</v>
      </c>
      <c r="X20" s="69" t="s">
        <v>1055</v>
      </c>
      <c r="AA20" s="70" t="s">
        <v>1609</v>
      </c>
      <c r="AB20" s="70" t="s">
        <v>1604</v>
      </c>
      <c r="AC20" t="b">
        <v>0</v>
      </c>
      <c r="AD20">
        <v>3</v>
      </c>
      <c r="AE20" s="70" t="s">
        <v>1956</v>
      </c>
      <c r="AF20" t="b">
        <v>0</v>
      </c>
      <c r="AG20" t="s">
        <v>1972</v>
      </c>
      <c r="AI20" s="70" t="s">
        <v>1943</v>
      </c>
      <c r="AJ20" t="b">
        <v>0</v>
      </c>
      <c r="AK20">
        <v>0</v>
      </c>
      <c r="AL20" s="70" t="s">
        <v>1943</v>
      </c>
      <c r="AM20" t="s">
        <v>1983</v>
      </c>
      <c r="AN20" t="b">
        <v>0</v>
      </c>
      <c r="AO20" s="70" t="s">
        <v>1604</v>
      </c>
      <c r="AP20" t="s">
        <v>178</v>
      </c>
      <c r="AQ20">
        <v>0</v>
      </c>
      <c r="AR20">
        <v>0</v>
      </c>
      <c r="BA20" t="str">
        <f>REPLACE(INDEX(GroupVertices[Group],MATCH(Edges[[#This Row],[Vertex 1]],GroupVertices[Vertex],0)),1,1,"")</f>
        <v>7</v>
      </c>
      <c r="BB20" t="str">
        <f>REPLACE(INDEX(GroupVertices[Group],MATCH(Edges[[#This Row],[Vertex 2]],GroupVertices[Vertex],0)),1,1,"")</f>
        <v>2</v>
      </c>
    </row>
    <row r="21" spans="1:54" ht="15">
      <c r="A21" s="11" t="s">
        <v>261</v>
      </c>
      <c r="B21" s="11" t="s">
        <v>265</v>
      </c>
      <c r="C21" s="12"/>
      <c r="D21" s="60"/>
      <c r="E21" s="61"/>
      <c r="F21" s="62"/>
      <c r="G21" s="12"/>
      <c r="H21" s="13"/>
      <c r="I21" s="45"/>
      <c r="J21" s="45"/>
      <c r="K21" s="31" t="s">
        <v>66</v>
      </c>
      <c r="L21" s="67">
        <v>21</v>
      </c>
      <c r="M21" s="67"/>
      <c r="N21" s="14"/>
      <c r="O21" t="s">
        <v>339</v>
      </c>
      <c r="P21" s="68">
        <v>43537.8468287037</v>
      </c>
      <c r="Q21" t="s">
        <v>469</v>
      </c>
      <c r="T21" t="s">
        <v>688</v>
      </c>
      <c r="V21" s="69" t="s">
        <v>750</v>
      </c>
      <c r="W21" s="68">
        <v>43537.8468287037</v>
      </c>
      <c r="X21" s="69" t="s">
        <v>1052</v>
      </c>
      <c r="AA21" s="70" t="s">
        <v>1606</v>
      </c>
      <c r="AB21" s="70" t="s">
        <v>1908</v>
      </c>
      <c r="AC21" t="b">
        <v>0</v>
      </c>
      <c r="AD21">
        <v>4</v>
      </c>
      <c r="AE21" s="70" t="s">
        <v>1944</v>
      </c>
      <c r="AF21" t="b">
        <v>0</v>
      </c>
      <c r="AG21" t="s">
        <v>1972</v>
      </c>
      <c r="AI21" s="70" t="s">
        <v>1943</v>
      </c>
      <c r="AJ21" t="b">
        <v>0</v>
      </c>
      <c r="AK21">
        <v>2</v>
      </c>
      <c r="AL21" s="70" t="s">
        <v>1943</v>
      </c>
      <c r="AM21" t="s">
        <v>1983</v>
      </c>
      <c r="AN21" t="b">
        <v>0</v>
      </c>
      <c r="AO21" s="70" t="s">
        <v>1908</v>
      </c>
      <c r="AP21" t="s">
        <v>178</v>
      </c>
      <c r="AQ21">
        <v>0</v>
      </c>
      <c r="AR21">
        <v>0</v>
      </c>
      <c r="BA21" t="str">
        <f>REPLACE(INDEX(GroupVertices[Group],MATCH(Edges[[#This Row],[Vertex 1]],GroupVertices[Vertex],0)),1,1,"")</f>
        <v>7</v>
      </c>
      <c r="BB21" t="str">
        <f>REPLACE(INDEX(GroupVertices[Group],MATCH(Edges[[#This Row],[Vertex 2]],GroupVertices[Vertex],0)),1,1,"")</f>
        <v>2</v>
      </c>
    </row>
    <row r="22" spans="1:54" ht="15">
      <c r="A22" s="11" t="s">
        <v>261</v>
      </c>
      <c r="B22" s="11" t="s">
        <v>265</v>
      </c>
      <c r="C22" s="12"/>
      <c r="D22" s="60"/>
      <c r="E22" s="61"/>
      <c r="F22" s="62"/>
      <c r="G22" s="12"/>
      <c r="H22" s="13"/>
      <c r="I22" s="45"/>
      <c r="J22" s="45"/>
      <c r="K22" s="31" t="s">
        <v>66</v>
      </c>
      <c r="L22" s="67">
        <v>22</v>
      </c>
      <c r="M22" s="67"/>
      <c r="N22" s="14"/>
      <c r="O22" t="s">
        <v>339</v>
      </c>
      <c r="P22" s="68">
        <v>43537.84886574074</v>
      </c>
      <c r="Q22" t="s">
        <v>470</v>
      </c>
      <c r="T22" t="s">
        <v>265</v>
      </c>
      <c r="V22" s="69" t="s">
        <v>750</v>
      </c>
      <c r="W22" s="68">
        <v>43537.84886574074</v>
      </c>
      <c r="X22" s="69" t="s">
        <v>1053</v>
      </c>
      <c r="AA22" s="70" t="s">
        <v>1607</v>
      </c>
      <c r="AB22" s="70" t="s">
        <v>1915</v>
      </c>
      <c r="AC22" t="b">
        <v>0</v>
      </c>
      <c r="AD22">
        <v>4</v>
      </c>
      <c r="AE22" s="70" t="s">
        <v>1944</v>
      </c>
      <c r="AF22" t="b">
        <v>0</v>
      </c>
      <c r="AG22" t="s">
        <v>1972</v>
      </c>
      <c r="AI22" s="70" t="s">
        <v>1943</v>
      </c>
      <c r="AJ22" t="b">
        <v>0</v>
      </c>
      <c r="AK22">
        <v>2</v>
      </c>
      <c r="AL22" s="70" t="s">
        <v>1943</v>
      </c>
      <c r="AM22" t="s">
        <v>1983</v>
      </c>
      <c r="AN22" t="b">
        <v>0</v>
      </c>
      <c r="AO22" s="70" t="s">
        <v>1915</v>
      </c>
      <c r="AP22" t="s">
        <v>178</v>
      </c>
      <c r="AQ22">
        <v>0</v>
      </c>
      <c r="AR22">
        <v>0</v>
      </c>
      <c r="BA22" t="str">
        <f>REPLACE(INDEX(GroupVertices[Group],MATCH(Edges[[#This Row],[Vertex 1]],GroupVertices[Vertex],0)),1,1,"")</f>
        <v>7</v>
      </c>
      <c r="BB22" t="str">
        <f>REPLACE(INDEX(GroupVertices[Group],MATCH(Edges[[#This Row],[Vertex 2]],GroupVertices[Vertex],0)),1,1,"")</f>
        <v>2</v>
      </c>
    </row>
    <row r="23" spans="1:54" ht="15">
      <c r="A23" s="11" t="s">
        <v>261</v>
      </c>
      <c r="B23" s="11" t="s">
        <v>265</v>
      </c>
      <c r="C23" s="12"/>
      <c r="D23" s="60"/>
      <c r="E23" s="61"/>
      <c r="F23" s="62"/>
      <c r="G23" s="12"/>
      <c r="H23" s="13"/>
      <c r="I23" s="45"/>
      <c r="J23" s="45"/>
      <c r="K23" s="31" t="s">
        <v>66</v>
      </c>
      <c r="L23" s="67">
        <v>23</v>
      </c>
      <c r="M23" s="67"/>
      <c r="N23" s="14"/>
      <c r="O23" t="s">
        <v>339</v>
      </c>
      <c r="P23" s="68">
        <v>43537.85207175926</v>
      </c>
      <c r="Q23" t="s">
        <v>471</v>
      </c>
      <c r="T23" t="s">
        <v>265</v>
      </c>
      <c r="V23" s="69" t="s">
        <v>750</v>
      </c>
      <c r="W23" s="68">
        <v>43537.85207175926</v>
      </c>
      <c r="X23" s="69" t="s">
        <v>1054</v>
      </c>
      <c r="AA23" s="70" t="s">
        <v>1608</v>
      </c>
      <c r="AB23" s="70" t="s">
        <v>1916</v>
      </c>
      <c r="AC23" t="b">
        <v>0</v>
      </c>
      <c r="AD23">
        <v>6</v>
      </c>
      <c r="AE23" s="70" t="s">
        <v>1944</v>
      </c>
      <c r="AF23" t="b">
        <v>0</v>
      </c>
      <c r="AG23" t="s">
        <v>1972</v>
      </c>
      <c r="AI23" s="70" t="s">
        <v>1943</v>
      </c>
      <c r="AJ23" t="b">
        <v>0</v>
      </c>
      <c r="AK23">
        <v>1</v>
      </c>
      <c r="AL23" s="70" t="s">
        <v>1943</v>
      </c>
      <c r="AM23" t="s">
        <v>1983</v>
      </c>
      <c r="AN23" t="b">
        <v>0</v>
      </c>
      <c r="AO23" s="70" t="s">
        <v>1916</v>
      </c>
      <c r="AP23" t="s">
        <v>178</v>
      </c>
      <c r="AQ23">
        <v>0</v>
      </c>
      <c r="AR23">
        <v>0</v>
      </c>
      <c r="BA23" t="str">
        <f>REPLACE(INDEX(GroupVertices[Group],MATCH(Edges[[#This Row],[Vertex 1]],GroupVertices[Vertex],0)),1,1,"")</f>
        <v>7</v>
      </c>
      <c r="BB23" t="str">
        <f>REPLACE(INDEX(GroupVertices[Group],MATCH(Edges[[#This Row],[Vertex 2]],GroupVertices[Vertex],0)),1,1,"")</f>
        <v>2</v>
      </c>
    </row>
    <row r="24" spans="1:54" ht="15">
      <c r="A24" s="11" t="s">
        <v>261</v>
      </c>
      <c r="B24" s="11" t="s">
        <v>265</v>
      </c>
      <c r="C24" s="12"/>
      <c r="D24" s="60"/>
      <c r="E24" s="61"/>
      <c r="F24" s="62"/>
      <c r="G24" s="12"/>
      <c r="H24" s="13"/>
      <c r="I24" s="45"/>
      <c r="J24" s="45"/>
      <c r="K24" s="31" t="s">
        <v>66</v>
      </c>
      <c r="L24" s="67">
        <v>24</v>
      </c>
      <c r="M24" s="67"/>
      <c r="N24" s="14"/>
      <c r="O24" t="s">
        <v>339</v>
      </c>
      <c r="P24" s="68">
        <v>43537.86063657407</v>
      </c>
      <c r="Q24" t="s">
        <v>450</v>
      </c>
      <c r="T24" t="s">
        <v>265</v>
      </c>
      <c r="V24" s="69" t="s">
        <v>750</v>
      </c>
      <c r="W24" s="68">
        <v>43537.86063657407</v>
      </c>
      <c r="X24" s="69" t="s">
        <v>1056</v>
      </c>
      <c r="AA24" s="70" t="s">
        <v>1610</v>
      </c>
      <c r="AB24" s="70" t="s">
        <v>1916</v>
      </c>
      <c r="AC24" t="b">
        <v>0</v>
      </c>
      <c r="AD24">
        <v>5</v>
      </c>
      <c r="AE24" s="70" t="s">
        <v>1944</v>
      </c>
      <c r="AF24" t="b">
        <v>0</v>
      </c>
      <c r="AG24" t="s">
        <v>1972</v>
      </c>
      <c r="AI24" s="70" t="s">
        <v>1943</v>
      </c>
      <c r="AJ24" t="b">
        <v>0</v>
      </c>
      <c r="AK24">
        <v>2</v>
      </c>
      <c r="AL24" s="70" t="s">
        <v>1943</v>
      </c>
      <c r="AM24" t="s">
        <v>1983</v>
      </c>
      <c r="AN24" t="b">
        <v>0</v>
      </c>
      <c r="AO24" s="70" t="s">
        <v>1916</v>
      </c>
      <c r="AP24" t="s">
        <v>178</v>
      </c>
      <c r="AQ24">
        <v>0</v>
      </c>
      <c r="AR24">
        <v>0</v>
      </c>
      <c r="BA24" t="str">
        <f>REPLACE(INDEX(GroupVertices[Group],MATCH(Edges[[#This Row],[Vertex 1]],GroupVertices[Vertex],0)),1,1,"")</f>
        <v>7</v>
      </c>
      <c r="BB24" t="str">
        <f>REPLACE(INDEX(GroupVertices[Group],MATCH(Edges[[#This Row],[Vertex 2]],GroupVertices[Vertex],0)),1,1,"")</f>
        <v>2</v>
      </c>
    </row>
    <row r="25" spans="1:54" ht="15">
      <c r="A25" s="11" t="s">
        <v>261</v>
      </c>
      <c r="B25" s="11" t="s">
        <v>265</v>
      </c>
      <c r="C25" s="12"/>
      <c r="D25" s="60"/>
      <c r="E25" s="61"/>
      <c r="F25" s="62"/>
      <c r="G25" s="12"/>
      <c r="H25" s="13"/>
      <c r="I25" s="45"/>
      <c r="J25" s="45"/>
      <c r="K25" s="31" t="s">
        <v>66</v>
      </c>
      <c r="L25" s="67">
        <v>25</v>
      </c>
      <c r="M25" s="67"/>
      <c r="N25" s="14"/>
      <c r="O25" t="s">
        <v>339</v>
      </c>
      <c r="P25" s="68">
        <v>43537.867939814816</v>
      </c>
      <c r="Q25" t="s">
        <v>382</v>
      </c>
      <c r="R25" s="69" t="s">
        <v>627</v>
      </c>
      <c r="S25" t="s">
        <v>673</v>
      </c>
      <c r="T25" t="s">
        <v>265</v>
      </c>
      <c r="V25" s="69" t="s">
        <v>750</v>
      </c>
      <c r="W25" s="68">
        <v>43537.867939814816</v>
      </c>
      <c r="X25" s="69" t="s">
        <v>886</v>
      </c>
      <c r="AA25" s="70" t="s">
        <v>1436</v>
      </c>
      <c r="AB25" s="70" t="s">
        <v>1917</v>
      </c>
      <c r="AC25" t="b">
        <v>0</v>
      </c>
      <c r="AD25">
        <v>4</v>
      </c>
      <c r="AE25" s="70" t="s">
        <v>1944</v>
      </c>
      <c r="AF25" t="b">
        <v>0</v>
      </c>
      <c r="AG25" t="s">
        <v>1972</v>
      </c>
      <c r="AI25" s="70" t="s">
        <v>1943</v>
      </c>
      <c r="AJ25" t="b">
        <v>0</v>
      </c>
      <c r="AK25">
        <v>2</v>
      </c>
      <c r="AL25" s="70" t="s">
        <v>1943</v>
      </c>
      <c r="AM25" t="s">
        <v>1983</v>
      </c>
      <c r="AN25" t="b">
        <v>0</v>
      </c>
      <c r="AO25" s="70" t="s">
        <v>1917</v>
      </c>
      <c r="AP25" t="s">
        <v>178</v>
      </c>
      <c r="AQ25">
        <v>0</v>
      </c>
      <c r="AR25">
        <v>0</v>
      </c>
      <c r="BA25" t="str">
        <f>REPLACE(INDEX(GroupVertices[Group],MATCH(Edges[[#This Row],[Vertex 1]],GroupVertices[Vertex],0)),1,1,"")</f>
        <v>7</v>
      </c>
      <c r="BB25" t="str">
        <f>REPLACE(INDEX(GroupVertices[Group],MATCH(Edges[[#This Row],[Vertex 2]],GroupVertices[Vertex],0)),1,1,"")</f>
        <v>2</v>
      </c>
    </row>
    <row r="26" spans="1:54" ht="15">
      <c r="A26" s="11" t="s">
        <v>261</v>
      </c>
      <c r="B26" s="11" t="s">
        <v>296</v>
      </c>
      <c r="C26" s="12"/>
      <c r="D26" s="60"/>
      <c r="E26" s="61"/>
      <c r="F26" s="62"/>
      <c r="G26" s="12"/>
      <c r="H26" s="13"/>
      <c r="I26" s="45"/>
      <c r="J26" s="45"/>
      <c r="K26" s="31" t="s">
        <v>66</v>
      </c>
      <c r="L26" s="67">
        <v>26</v>
      </c>
      <c r="M26" s="67"/>
      <c r="N26" s="14"/>
      <c r="O26" t="s">
        <v>339</v>
      </c>
      <c r="P26" s="68">
        <v>43537.857523148145</v>
      </c>
      <c r="Q26" t="s">
        <v>472</v>
      </c>
      <c r="T26" t="s">
        <v>265</v>
      </c>
      <c r="V26" s="69" t="s">
        <v>750</v>
      </c>
      <c r="W26" s="68">
        <v>43537.857523148145</v>
      </c>
      <c r="X26" s="69" t="s">
        <v>1055</v>
      </c>
      <c r="AA26" s="70" t="s">
        <v>1609</v>
      </c>
      <c r="AB26" s="70" t="s">
        <v>1604</v>
      </c>
      <c r="AC26" t="b">
        <v>0</v>
      </c>
      <c r="AD26">
        <v>3</v>
      </c>
      <c r="AE26" s="70" t="s">
        <v>1956</v>
      </c>
      <c r="AF26" t="b">
        <v>0</v>
      </c>
      <c r="AG26" t="s">
        <v>1972</v>
      </c>
      <c r="AI26" s="70" t="s">
        <v>1943</v>
      </c>
      <c r="AJ26" t="b">
        <v>0</v>
      </c>
      <c r="AK26">
        <v>0</v>
      </c>
      <c r="AL26" s="70" t="s">
        <v>1943</v>
      </c>
      <c r="AM26" t="s">
        <v>1983</v>
      </c>
      <c r="AN26" t="b">
        <v>0</v>
      </c>
      <c r="AO26" s="70" t="s">
        <v>1604</v>
      </c>
      <c r="AP26" t="s">
        <v>178</v>
      </c>
      <c r="AQ26">
        <v>0</v>
      </c>
      <c r="AR26">
        <v>0</v>
      </c>
      <c r="BA26" t="str">
        <f>REPLACE(INDEX(GroupVertices[Group],MATCH(Edges[[#This Row],[Vertex 1]],GroupVertices[Vertex],0)),1,1,"")</f>
        <v>7</v>
      </c>
      <c r="BB26" t="str">
        <f>REPLACE(INDEX(GroupVertices[Group],MATCH(Edges[[#This Row],[Vertex 2]],GroupVertices[Vertex],0)),1,1,"")</f>
        <v>3</v>
      </c>
    </row>
    <row r="27" spans="1:54" ht="15">
      <c r="A27" s="11" t="s">
        <v>305</v>
      </c>
      <c r="B27" s="11" t="s">
        <v>247</v>
      </c>
      <c r="C27" s="12"/>
      <c r="D27" s="60"/>
      <c r="E27" s="61"/>
      <c r="F27" s="62"/>
      <c r="G27" s="12"/>
      <c r="H27" s="13"/>
      <c r="I27" s="45"/>
      <c r="J27" s="45"/>
      <c r="K27" s="31" t="s">
        <v>66</v>
      </c>
      <c r="L27" s="67">
        <v>27</v>
      </c>
      <c r="M27" s="67"/>
      <c r="N27" s="14"/>
      <c r="O27" t="s">
        <v>338</v>
      </c>
      <c r="P27" s="68">
        <v>43537.84388888889</v>
      </c>
      <c r="Q27" t="s">
        <v>460</v>
      </c>
      <c r="T27" t="s">
        <v>265</v>
      </c>
      <c r="V27" s="69" t="s">
        <v>794</v>
      </c>
      <c r="W27" s="68">
        <v>43537.84388888889</v>
      </c>
      <c r="X27" s="69" t="s">
        <v>1036</v>
      </c>
      <c r="AA27" s="70" t="s">
        <v>1590</v>
      </c>
      <c r="AB27" s="70" t="s">
        <v>1878</v>
      </c>
      <c r="AC27" t="b">
        <v>0</v>
      </c>
      <c r="AD27">
        <v>4</v>
      </c>
      <c r="AE27" s="70" t="s">
        <v>1944</v>
      </c>
      <c r="AF27" t="b">
        <v>0</v>
      </c>
      <c r="AG27" t="s">
        <v>1972</v>
      </c>
      <c r="AI27" s="70" t="s">
        <v>1943</v>
      </c>
      <c r="AJ27" t="b">
        <v>0</v>
      </c>
      <c r="AK27">
        <v>0</v>
      </c>
      <c r="AL27" s="70" t="s">
        <v>1943</v>
      </c>
      <c r="AM27" t="s">
        <v>1979</v>
      </c>
      <c r="AN27" t="b">
        <v>0</v>
      </c>
      <c r="AO27" s="70" t="s">
        <v>1878</v>
      </c>
      <c r="AP27" t="s">
        <v>178</v>
      </c>
      <c r="AQ27">
        <v>0</v>
      </c>
      <c r="AR27">
        <v>0</v>
      </c>
      <c r="BA27" t="str">
        <f>REPLACE(INDEX(GroupVertices[Group],MATCH(Edges[[#This Row],[Vertex 1]],GroupVertices[Vertex],0)),1,1,"")</f>
        <v>3</v>
      </c>
      <c r="BB27" t="str">
        <f>REPLACE(INDEX(GroupVertices[Group],MATCH(Edges[[#This Row],[Vertex 2]],GroupVertices[Vertex],0)),1,1,"")</f>
        <v>1</v>
      </c>
    </row>
    <row r="28" spans="1:54" ht="15">
      <c r="A28" s="11" t="s">
        <v>305</v>
      </c>
      <c r="B28" s="11" t="s">
        <v>265</v>
      </c>
      <c r="C28" s="12"/>
      <c r="D28" s="60"/>
      <c r="E28" s="61"/>
      <c r="F28" s="62"/>
      <c r="G28" s="12"/>
      <c r="H28" s="13"/>
      <c r="I28" s="45"/>
      <c r="J28" s="45"/>
      <c r="K28" s="31" t="s">
        <v>66</v>
      </c>
      <c r="L28" s="67">
        <v>28</v>
      </c>
      <c r="M28" s="67"/>
      <c r="N28" s="14"/>
      <c r="O28" t="s">
        <v>338</v>
      </c>
      <c r="P28" s="68">
        <v>43537.85092592592</v>
      </c>
      <c r="Q28" t="s">
        <v>461</v>
      </c>
      <c r="T28" t="s">
        <v>265</v>
      </c>
      <c r="V28" s="69" t="s">
        <v>794</v>
      </c>
      <c r="W28" s="68">
        <v>43537.85092592592</v>
      </c>
      <c r="X28" s="69" t="s">
        <v>1037</v>
      </c>
      <c r="AA28" s="70" t="s">
        <v>1591</v>
      </c>
      <c r="AB28" s="70" t="s">
        <v>1932</v>
      </c>
      <c r="AC28" t="b">
        <v>0</v>
      </c>
      <c r="AD28">
        <v>2</v>
      </c>
      <c r="AE28" s="70" t="s">
        <v>1956</v>
      </c>
      <c r="AF28" t="b">
        <v>0</v>
      </c>
      <c r="AG28" t="s">
        <v>1972</v>
      </c>
      <c r="AI28" s="70" t="s">
        <v>1943</v>
      </c>
      <c r="AJ28" t="b">
        <v>0</v>
      </c>
      <c r="AK28">
        <v>1</v>
      </c>
      <c r="AL28" s="70" t="s">
        <v>1943</v>
      </c>
      <c r="AM28" t="s">
        <v>1979</v>
      </c>
      <c r="AN28" t="b">
        <v>0</v>
      </c>
      <c r="AO28" s="70" t="s">
        <v>1932</v>
      </c>
      <c r="AP28" t="s">
        <v>178</v>
      </c>
      <c r="AQ28">
        <v>0</v>
      </c>
      <c r="AR28">
        <v>0</v>
      </c>
      <c r="BA28" t="str">
        <f>REPLACE(INDEX(GroupVertices[Group],MATCH(Edges[[#This Row],[Vertex 1]],GroupVertices[Vertex],0)),1,1,"")</f>
        <v>3</v>
      </c>
      <c r="BB28" t="str">
        <f>REPLACE(INDEX(GroupVertices[Group],MATCH(Edges[[#This Row],[Vertex 2]],GroupVertices[Vertex],0)),1,1,"")</f>
        <v>2</v>
      </c>
    </row>
    <row r="29" spans="1:54" ht="15">
      <c r="A29" s="11" t="s">
        <v>305</v>
      </c>
      <c r="B29" s="11" t="s">
        <v>247</v>
      </c>
      <c r="C29" s="12"/>
      <c r="D29" s="60"/>
      <c r="E29" s="61"/>
      <c r="F29" s="62"/>
      <c r="G29" s="12"/>
      <c r="H29" s="13"/>
      <c r="I29" s="45"/>
      <c r="J29" s="45"/>
      <c r="K29" s="31" t="s">
        <v>66</v>
      </c>
      <c r="L29" s="67">
        <v>29</v>
      </c>
      <c r="M29" s="67"/>
      <c r="N29" s="14"/>
      <c r="O29" t="s">
        <v>338</v>
      </c>
      <c r="P29" s="68">
        <v>43534.706724537034</v>
      </c>
      <c r="Q29" t="s">
        <v>341</v>
      </c>
      <c r="V29" s="69" t="s">
        <v>794</v>
      </c>
      <c r="W29" s="68">
        <v>43534.706724537034</v>
      </c>
      <c r="X29" s="69" t="s">
        <v>1034</v>
      </c>
      <c r="AA29" s="70" t="s">
        <v>1588</v>
      </c>
      <c r="AC29" t="b">
        <v>0</v>
      </c>
      <c r="AD29">
        <v>0</v>
      </c>
      <c r="AE29" s="70" t="s">
        <v>1943</v>
      </c>
      <c r="AF29" t="b">
        <v>0</v>
      </c>
      <c r="AG29" t="s">
        <v>1972</v>
      </c>
      <c r="AI29" s="70" t="s">
        <v>1943</v>
      </c>
      <c r="AJ29" t="b">
        <v>0</v>
      </c>
      <c r="AK29">
        <v>45</v>
      </c>
      <c r="AL29" s="70" t="s">
        <v>1871</v>
      </c>
      <c r="AM29" t="s">
        <v>1979</v>
      </c>
      <c r="AN29" t="b">
        <v>0</v>
      </c>
      <c r="AO29" s="70" t="s">
        <v>1871</v>
      </c>
      <c r="AP29" t="s">
        <v>178</v>
      </c>
      <c r="AQ29">
        <v>0</v>
      </c>
      <c r="AR29">
        <v>0</v>
      </c>
      <c r="BA29" t="str">
        <f>REPLACE(INDEX(GroupVertices[Group],MATCH(Edges[[#This Row],[Vertex 1]],GroupVertices[Vertex],0)),1,1,"")</f>
        <v>3</v>
      </c>
      <c r="BB29" t="str">
        <f>REPLACE(INDEX(GroupVertices[Group],MATCH(Edges[[#This Row],[Vertex 2]],GroupVertices[Vertex],0)),1,1,"")</f>
        <v>1</v>
      </c>
    </row>
    <row r="30" spans="1:54" ht="15">
      <c r="A30" s="11" t="s">
        <v>305</v>
      </c>
      <c r="B30" s="11" t="s">
        <v>265</v>
      </c>
      <c r="C30" s="12"/>
      <c r="D30" s="60"/>
      <c r="E30" s="61"/>
      <c r="F30" s="62"/>
      <c r="G30" s="12"/>
      <c r="H30" s="13"/>
      <c r="I30" s="45"/>
      <c r="J30" s="45"/>
      <c r="K30" s="31" t="s">
        <v>66</v>
      </c>
      <c r="L30" s="67">
        <v>30</v>
      </c>
      <c r="M30" s="67"/>
      <c r="N30" s="14"/>
      <c r="O30" t="s">
        <v>339</v>
      </c>
      <c r="P30" s="68">
        <v>43537.84388888889</v>
      </c>
      <c r="Q30" t="s">
        <v>460</v>
      </c>
      <c r="T30" t="s">
        <v>265</v>
      </c>
      <c r="V30" s="69" t="s">
        <v>794</v>
      </c>
      <c r="W30" s="68">
        <v>43537.84388888889</v>
      </c>
      <c r="X30" s="69" t="s">
        <v>1036</v>
      </c>
      <c r="AA30" s="70" t="s">
        <v>1590</v>
      </c>
      <c r="AB30" s="70" t="s">
        <v>1878</v>
      </c>
      <c r="AC30" t="b">
        <v>0</v>
      </c>
      <c r="AD30">
        <v>4</v>
      </c>
      <c r="AE30" s="70" t="s">
        <v>1944</v>
      </c>
      <c r="AF30" t="b">
        <v>0</v>
      </c>
      <c r="AG30" t="s">
        <v>1972</v>
      </c>
      <c r="AI30" s="70" t="s">
        <v>1943</v>
      </c>
      <c r="AJ30" t="b">
        <v>0</v>
      </c>
      <c r="AK30">
        <v>0</v>
      </c>
      <c r="AL30" s="70" t="s">
        <v>1943</v>
      </c>
      <c r="AM30" t="s">
        <v>1979</v>
      </c>
      <c r="AN30" t="b">
        <v>0</v>
      </c>
      <c r="AO30" s="70" t="s">
        <v>1878</v>
      </c>
      <c r="AP30" t="s">
        <v>178</v>
      </c>
      <c r="AQ30">
        <v>0</v>
      </c>
      <c r="AR30">
        <v>0</v>
      </c>
      <c r="BA30" t="str">
        <f>REPLACE(INDEX(GroupVertices[Group],MATCH(Edges[[#This Row],[Vertex 1]],GroupVertices[Vertex],0)),1,1,"")</f>
        <v>3</v>
      </c>
      <c r="BB30" t="str">
        <f>REPLACE(INDEX(GroupVertices[Group],MATCH(Edges[[#This Row],[Vertex 2]],GroupVertices[Vertex],0)),1,1,"")</f>
        <v>2</v>
      </c>
    </row>
    <row r="31" spans="1:54" ht="15">
      <c r="A31" s="11" t="s">
        <v>305</v>
      </c>
      <c r="B31" s="11" t="s">
        <v>265</v>
      </c>
      <c r="C31" s="12"/>
      <c r="D31" s="60"/>
      <c r="E31" s="61"/>
      <c r="F31" s="62"/>
      <c r="G31" s="12"/>
      <c r="H31" s="13"/>
      <c r="I31" s="45"/>
      <c r="J31" s="45"/>
      <c r="K31" s="31" t="s">
        <v>66</v>
      </c>
      <c r="L31" s="67">
        <v>31</v>
      </c>
      <c r="M31" s="67"/>
      <c r="N31" s="14"/>
      <c r="O31" t="s">
        <v>339</v>
      </c>
      <c r="P31" s="68">
        <v>43537.84079861111</v>
      </c>
      <c r="Q31" t="s">
        <v>459</v>
      </c>
      <c r="T31" t="s">
        <v>265</v>
      </c>
      <c r="V31" s="69" t="s">
        <v>794</v>
      </c>
      <c r="W31" s="68">
        <v>43537.84079861111</v>
      </c>
      <c r="X31" s="69" t="s">
        <v>1035</v>
      </c>
      <c r="AA31" s="70" t="s">
        <v>1589</v>
      </c>
      <c r="AB31" s="70" t="s">
        <v>1907</v>
      </c>
      <c r="AC31" t="b">
        <v>0</v>
      </c>
      <c r="AD31">
        <v>9</v>
      </c>
      <c r="AE31" s="70" t="s">
        <v>1944</v>
      </c>
      <c r="AF31" t="b">
        <v>0</v>
      </c>
      <c r="AG31" t="s">
        <v>1972</v>
      </c>
      <c r="AI31" s="70" t="s">
        <v>1943</v>
      </c>
      <c r="AJ31" t="b">
        <v>0</v>
      </c>
      <c r="AK31">
        <v>1</v>
      </c>
      <c r="AL31" s="70" t="s">
        <v>1943</v>
      </c>
      <c r="AM31" t="s">
        <v>1979</v>
      </c>
      <c r="AN31" t="b">
        <v>0</v>
      </c>
      <c r="AO31" s="70" t="s">
        <v>1907</v>
      </c>
      <c r="AP31" t="s">
        <v>178</v>
      </c>
      <c r="AQ31">
        <v>0</v>
      </c>
      <c r="AR31">
        <v>0</v>
      </c>
      <c r="BA31" t="str">
        <f>REPLACE(INDEX(GroupVertices[Group],MATCH(Edges[[#This Row],[Vertex 1]],GroupVertices[Vertex],0)),1,1,"")</f>
        <v>3</v>
      </c>
      <c r="BB31" t="str">
        <f>REPLACE(INDEX(GroupVertices[Group],MATCH(Edges[[#This Row],[Vertex 2]],GroupVertices[Vertex],0)),1,1,"")</f>
        <v>2</v>
      </c>
    </row>
    <row r="32" spans="1:54" ht="15">
      <c r="A32" s="11" t="s">
        <v>305</v>
      </c>
      <c r="B32" s="11" t="s">
        <v>265</v>
      </c>
      <c r="C32" s="12"/>
      <c r="D32" s="60"/>
      <c r="E32" s="61"/>
      <c r="F32" s="62"/>
      <c r="G32" s="12"/>
      <c r="H32" s="13"/>
      <c r="I32" s="45"/>
      <c r="J32" s="45"/>
      <c r="K32" s="31" t="s">
        <v>66</v>
      </c>
      <c r="L32" s="67">
        <v>32</v>
      </c>
      <c r="M32" s="67"/>
      <c r="N32" s="14"/>
      <c r="O32" t="s">
        <v>339</v>
      </c>
      <c r="P32" s="68">
        <v>43537.85472222222</v>
      </c>
      <c r="Q32" t="s">
        <v>462</v>
      </c>
      <c r="T32" t="s">
        <v>265</v>
      </c>
      <c r="V32" s="69" t="s">
        <v>794</v>
      </c>
      <c r="W32" s="68">
        <v>43537.85472222222</v>
      </c>
      <c r="X32" s="69" t="s">
        <v>1038</v>
      </c>
      <c r="AA32" s="70" t="s">
        <v>1592</v>
      </c>
      <c r="AB32" s="70" t="s">
        <v>1917</v>
      </c>
      <c r="AC32" t="b">
        <v>0</v>
      </c>
      <c r="AD32">
        <v>5</v>
      </c>
      <c r="AE32" s="70" t="s">
        <v>1944</v>
      </c>
      <c r="AF32" t="b">
        <v>0</v>
      </c>
      <c r="AG32" t="s">
        <v>1972</v>
      </c>
      <c r="AI32" s="70" t="s">
        <v>1943</v>
      </c>
      <c r="AJ32" t="b">
        <v>0</v>
      </c>
      <c r="AK32">
        <v>2</v>
      </c>
      <c r="AL32" s="70" t="s">
        <v>1943</v>
      </c>
      <c r="AM32" t="s">
        <v>1979</v>
      </c>
      <c r="AN32" t="b">
        <v>0</v>
      </c>
      <c r="AO32" s="70" t="s">
        <v>1917</v>
      </c>
      <c r="AP32" t="s">
        <v>178</v>
      </c>
      <c r="AQ32">
        <v>0</v>
      </c>
      <c r="AR32">
        <v>0</v>
      </c>
      <c r="BA32" t="str">
        <f>REPLACE(INDEX(GroupVertices[Group],MATCH(Edges[[#This Row],[Vertex 1]],GroupVertices[Vertex],0)),1,1,"")</f>
        <v>3</v>
      </c>
      <c r="BB32" t="str">
        <f>REPLACE(INDEX(GroupVertices[Group],MATCH(Edges[[#This Row],[Vertex 2]],GroupVertices[Vertex],0)),1,1,"")</f>
        <v>2</v>
      </c>
    </row>
    <row r="33" spans="1:54" ht="15">
      <c r="A33" s="11" t="s">
        <v>305</v>
      </c>
      <c r="B33" s="11" t="s">
        <v>265</v>
      </c>
      <c r="C33" s="12"/>
      <c r="D33" s="60"/>
      <c r="E33" s="61"/>
      <c r="F33" s="62"/>
      <c r="G33" s="12"/>
      <c r="H33" s="13"/>
      <c r="I33" s="45"/>
      <c r="J33" s="45"/>
      <c r="K33" s="31" t="s">
        <v>66</v>
      </c>
      <c r="L33" s="67">
        <v>33</v>
      </c>
      <c r="M33" s="67"/>
      <c r="N33" s="14"/>
      <c r="O33" t="s">
        <v>339</v>
      </c>
      <c r="P33" s="68">
        <v>43537.85836805555</v>
      </c>
      <c r="Q33" t="s">
        <v>367</v>
      </c>
      <c r="T33" t="s">
        <v>265</v>
      </c>
      <c r="V33" s="69" t="s">
        <v>794</v>
      </c>
      <c r="W33" s="68">
        <v>43537.85836805555</v>
      </c>
      <c r="X33" s="69" t="s">
        <v>1039</v>
      </c>
      <c r="AA33" s="70" t="s">
        <v>1593</v>
      </c>
      <c r="AB33" s="70" t="s">
        <v>1915</v>
      </c>
      <c r="AC33" t="b">
        <v>0</v>
      </c>
      <c r="AD33">
        <v>6</v>
      </c>
      <c r="AE33" s="70" t="s">
        <v>1944</v>
      </c>
      <c r="AF33" t="b">
        <v>0</v>
      </c>
      <c r="AG33" t="s">
        <v>1972</v>
      </c>
      <c r="AI33" s="70" t="s">
        <v>1943</v>
      </c>
      <c r="AJ33" t="b">
        <v>0</v>
      </c>
      <c r="AK33">
        <v>2</v>
      </c>
      <c r="AL33" s="70" t="s">
        <v>1943</v>
      </c>
      <c r="AM33" t="s">
        <v>1979</v>
      </c>
      <c r="AN33" t="b">
        <v>0</v>
      </c>
      <c r="AO33" s="70" t="s">
        <v>1915</v>
      </c>
      <c r="AP33" t="s">
        <v>178</v>
      </c>
      <c r="AQ33">
        <v>0</v>
      </c>
      <c r="AR33">
        <v>0</v>
      </c>
      <c r="BA33" t="str">
        <f>REPLACE(INDEX(GroupVertices[Group],MATCH(Edges[[#This Row],[Vertex 1]],GroupVertices[Vertex],0)),1,1,"")</f>
        <v>3</v>
      </c>
      <c r="BB33" t="str">
        <f>REPLACE(INDEX(GroupVertices[Group],MATCH(Edges[[#This Row],[Vertex 2]],GroupVertices[Vertex],0)),1,1,"")</f>
        <v>2</v>
      </c>
    </row>
    <row r="34" spans="1:54" ht="15">
      <c r="A34" s="11" t="s">
        <v>305</v>
      </c>
      <c r="B34" s="11" t="s">
        <v>296</v>
      </c>
      <c r="C34" s="12"/>
      <c r="D34" s="60"/>
      <c r="E34" s="61"/>
      <c r="F34" s="62"/>
      <c r="G34" s="12"/>
      <c r="H34" s="13"/>
      <c r="I34" s="45"/>
      <c r="J34" s="45"/>
      <c r="K34" s="31" t="s">
        <v>66</v>
      </c>
      <c r="L34" s="67">
        <v>34</v>
      </c>
      <c r="M34" s="67"/>
      <c r="N34" s="14"/>
      <c r="O34" t="s">
        <v>339</v>
      </c>
      <c r="P34" s="68">
        <v>43537.85092592592</v>
      </c>
      <c r="Q34" t="s">
        <v>461</v>
      </c>
      <c r="T34" t="s">
        <v>265</v>
      </c>
      <c r="V34" s="69" t="s">
        <v>794</v>
      </c>
      <c r="W34" s="68">
        <v>43537.85092592592</v>
      </c>
      <c r="X34" s="69" t="s">
        <v>1037</v>
      </c>
      <c r="AA34" s="70" t="s">
        <v>1591</v>
      </c>
      <c r="AB34" s="70" t="s">
        <v>1932</v>
      </c>
      <c r="AC34" t="b">
        <v>0</v>
      </c>
      <c r="AD34">
        <v>2</v>
      </c>
      <c r="AE34" s="70" t="s">
        <v>1956</v>
      </c>
      <c r="AF34" t="b">
        <v>0</v>
      </c>
      <c r="AG34" t="s">
        <v>1972</v>
      </c>
      <c r="AI34" s="70" t="s">
        <v>1943</v>
      </c>
      <c r="AJ34" t="b">
        <v>0</v>
      </c>
      <c r="AK34">
        <v>1</v>
      </c>
      <c r="AL34" s="70" t="s">
        <v>1943</v>
      </c>
      <c r="AM34" t="s">
        <v>1979</v>
      </c>
      <c r="AN34" t="b">
        <v>0</v>
      </c>
      <c r="AO34" s="70" t="s">
        <v>1932</v>
      </c>
      <c r="AP34" t="s">
        <v>178</v>
      </c>
      <c r="AQ34">
        <v>0</v>
      </c>
      <c r="AR34">
        <v>0</v>
      </c>
      <c r="BA34" t="str">
        <f>REPLACE(INDEX(GroupVertices[Group],MATCH(Edges[[#This Row],[Vertex 1]],GroupVertices[Vertex],0)),1,1,"")</f>
        <v>3</v>
      </c>
      <c r="BB34" t="str">
        <f>REPLACE(INDEX(GroupVertices[Group],MATCH(Edges[[#This Row],[Vertex 2]],GroupVertices[Vertex],0)),1,1,"")</f>
        <v>3</v>
      </c>
    </row>
    <row r="35" spans="1:54" ht="15">
      <c r="A35" s="11" t="s">
        <v>305</v>
      </c>
      <c r="B35" s="11" t="s">
        <v>265</v>
      </c>
      <c r="C35" s="12"/>
      <c r="D35" s="60"/>
      <c r="E35" s="61"/>
      <c r="F35" s="62"/>
      <c r="G35" s="12"/>
      <c r="H35" s="13"/>
      <c r="I35" s="45"/>
      <c r="J35" s="45"/>
      <c r="K35" s="31" t="s">
        <v>66</v>
      </c>
      <c r="L35" s="67">
        <v>35</v>
      </c>
      <c r="M35" s="67"/>
      <c r="N35" s="14"/>
      <c r="O35" t="s">
        <v>337</v>
      </c>
      <c r="P35" s="68">
        <v>43534.706724537034</v>
      </c>
      <c r="Q35" t="s">
        <v>341</v>
      </c>
      <c r="V35" s="69" t="s">
        <v>794</v>
      </c>
      <c r="W35" s="68">
        <v>43534.706724537034</v>
      </c>
      <c r="X35" s="69" t="s">
        <v>1034</v>
      </c>
      <c r="AA35" s="70" t="s">
        <v>1588</v>
      </c>
      <c r="AC35" t="b">
        <v>0</v>
      </c>
      <c r="AD35">
        <v>0</v>
      </c>
      <c r="AE35" s="70" t="s">
        <v>1943</v>
      </c>
      <c r="AF35" t="b">
        <v>0</v>
      </c>
      <c r="AG35" t="s">
        <v>1972</v>
      </c>
      <c r="AI35" s="70" t="s">
        <v>1943</v>
      </c>
      <c r="AJ35" t="b">
        <v>0</v>
      </c>
      <c r="AK35">
        <v>45</v>
      </c>
      <c r="AL35" s="70" t="s">
        <v>1871</v>
      </c>
      <c r="AM35" t="s">
        <v>1979</v>
      </c>
      <c r="AN35" t="b">
        <v>0</v>
      </c>
      <c r="AO35" s="70" t="s">
        <v>1871</v>
      </c>
      <c r="AP35" t="s">
        <v>178</v>
      </c>
      <c r="AQ35">
        <v>0</v>
      </c>
      <c r="AR35">
        <v>0</v>
      </c>
      <c r="BA35" t="str">
        <f>REPLACE(INDEX(GroupVertices[Group],MATCH(Edges[[#This Row],[Vertex 1]],GroupVertices[Vertex],0)),1,1,"")</f>
        <v>3</v>
      </c>
      <c r="BB35" t="str">
        <f>REPLACE(INDEX(GroupVertices[Group],MATCH(Edges[[#This Row],[Vertex 2]],GroupVertices[Vertex],0)),1,1,"")</f>
        <v>2</v>
      </c>
    </row>
    <row r="36" spans="1:54" ht="15">
      <c r="A36" s="11" t="s">
        <v>227</v>
      </c>
      <c r="B36" s="11" t="s">
        <v>265</v>
      </c>
      <c r="C36" s="12"/>
      <c r="D36" s="60"/>
      <c r="E36" s="61"/>
      <c r="F36" s="62"/>
      <c r="G36" s="12"/>
      <c r="H36" s="13"/>
      <c r="I36" s="45"/>
      <c r="J36" s="45"/>
      <c r="K36" s="31" t="s">
        <v>65</v>
      </c>
      <c r="L36" s="67">
        <v>36</v>
      </c>
      <c r="M36" s="67"/>
      <c r="N36" s="14"/>
      <c r="O36" t="s">
        <v>339</v>
      </c>
      <c r="P36" s="68">
        <v>43537.89954861111</v>
      </c>
      <c r="Q36" t="s">
        <v>358</v>
      </c>
      <c r="V36" s="69" t="s">
        <v>726</v>
      </c>
      <c r="W36" s="68">
        <v>43537.89954861111</v>
      </c>
      <c r="X36" s="69" t="s">
        <v>834</v>
      </c>
      <c r="AA36" s="70" t="s">
        <v>1384</v>
      </c>
      <c r="AC36" t="b">
        <v>0</v>
      </c>
      <c r="AD36">
        <v>0</v>
      </c>
      <c r="AE36" s="70" t="s">
        <v>1943</v>
      </c>
      <c r="AF36" t="b">
        <v>0</v>
      </c>
      <c r="AG36" t="s">
        <v>1972</v>
      </c>
      <c r="AI36" s="70" t="s">
        <v>1943</v>
      </c>
      <c r="AJ36" t="b">
        <v>0</v>
      </c>
      <c r="AK36">
        <v>3</v>
      </c>
      <c r="AL36" s="70" t="s">
        <v>1650</v>
      </c>
      <c r="AM36" t="s">
        <v>1979</v>
      </c>
      <c r="AN36" t="b">
        <v>0</v>
      </c>
      <c r="AO36" s="70" t="s">
        <v>1650</v>
      </c>
      <c r="AP36" t="s">
        <v>178</v>
      </c>
      <c r="AQ36">
        <v>0</v>
      </c>
      <c r="AR36">
        <v>0</v>
      </c>
      <c r="BA36" t="str">
        <f>REPLACE(INDEX(GroupVertices[Group],MATCH(Edges[[#This Row],[Vertex 1]],GroupVertices[Vertex],0)),1,1,"")</f>
        <v>3</v>
      </c>
      <c r="BB36" t="str">
        <f>REPLACE(INDEX(GroupVertices[Group],MATCH(Edges[[#This Row],[Vertex 2]],GroupVertices[Vertex],0)),1,1,"")</f>
        <v>2</v>
      </c>
    </row>
    <row r="37" spans="1:54" ht="15">
      <c r="A37" s="11" t="s">
        <v>227</v>
      </c>
      <c r="B37" s="11" t="s">
        <v>306</v>
      </c>
      <c r="C37" s="12"/>
      <c r="D37" s="60"/>
      <c r="E37" s="61"/>
      <c r="F37" s="62"/>
      <c r="G37" s="12"/>
      <c r="H37" s="13"/>
      <c r="I37" s="45"/>
      <c r="J37" s="45"/>
      <c r="K37" s="31" t="s">
        <v>65</v>
      </c>
      <c r="L37" s="67">
        <v>37</v>
      </c>
      <c r="M37" s="67"/>
      <c r="N37" s="14"/>
      <c r="O37" t="s">
        <v>337</v>
      </c>
      <c r="P37" s="68">
        <v>43537.89954861111</v>
      </c>
      <c r="Q37" t="s">
        <v>358</v>
      </c>
      <c r="V37" s="69" t="s">
        <v>726</v>
      </c>
      <c r="W37" s="68">
        <v>43537.89954861111</v>
      </c>
      <c r="X37" s="69" t="s">
        <v>834</v>
      </c>
      <c r="AA37" s="70" t="s">
        <v>1384</v>
      </c>
      <c r="AC37" t="b">
        <v>0</v>
      </c>
      <c r="AD37">
        <v>0</v>
      </c>
      <c r="AE37" s="70" t="s">
        <v>1943</v>
      </c>
      <c r="AF37" t="b">
        <v>0</v>
      </c>
      <c r="AG37" t="s">
        <v>1972</v>
      </c>
      <c r="AI37" s="70" t="s">
        <v>1943</v>
      </c>
      <c r="AJ37" t="b">
        <v>0</v>
      </c>
      <c r="AK37">
        <v>3</v>
      </c>
      <c r="AL37" s="70" t="s">
        <v>1650</v>
      </c>
      <c r="AM37" t="s">
        <v>1979</v>
      </c>
      <c r="AN37" t="b">
        <v>0</v>
      </c>
      <c r="AO37" s="70" t="s">
        <v>1650</v>
      </c>
      <c r="AP37" t="s">
        <v>178</v>
      </c>
      <c r="AQ37">
        <v>0</v>
      </c>
      <c r="AR37">
        <v>0</v>
      </c>
      <c r="BA37" t="str">
        <f>REPLACE(INDEX(GroupVertices[Group],MATCH(Edges[[#This Row],[Vertex 1]],GroupVertices[Vertex],0)),1,1,"")</f>
        <v>3</v>
      </c>
      <c r="BB37" t="str">
        <f>REPLACE(INDEX(GroupVertices[Group],MATCH(Edges[[#This Row],[Vertex 2]],GroupVertices[Vertex],0)),1,1,"")</f>
        <v>3</v>
      </c>
    </row>
    <row r="38" spans="1:54" ht="15">
      <c r="A38" s="11" t="s">
        <v>227</v>
      </c>
      <c r="B38" s="11" t="s">
        <v>247</v>
      </c>
      <c r="C38" s="12"/>
      <c r="D38" s="60"/>
      <c r="E38" s="61"/>
      <c r="F38" s="62"/>
      <c r="G38" s="12"/>
      <c r="H38" s="13"/>
      <c r="I38" s="45"/>
      <c r="J38" s="45"/>
      <c r="K38" s="31" t="s">
        <v>65</v>
      </c>
      <c r="L38" s="67">
        <v>38</v>
      </c>
      <c r="M38" s="67"/>
      <c r="N38" s="14"/>
      <c r="O38" t="s">
        <v>337</v>
      </c>
      <c r="P38" s="68">
        <v>43537.899664351855</v>
      </c>
      <c r="Q38" t="s">
        <v>359</v>
      </c>
      <c r="R38" s="69" t="s">
        <v>621</v>
      </c>
      <c r="S38" t="s">
        <v>667</v>
      </c>
      <c r="T38" t="s">
        <v>265</v>
      </c>
      <c r="V38" s="69" t="s">
        <v>726</v>
      </c>
      <c r="W38" s="68">
        <v>43537.899664351855</v>
      </c>
      <c r="X38" s="69" t="s">
        <v>835</v>
      </c>
      <c r="AA38" s="70" t="s">
        <v>1385</v>
      </c>
      <c r="AC38" t="b">
        <v>0</v>
      </c>
      <c r="AD38">
        <v>0</v>
      </c>
      <c r="AE38" s="70" t="s">
        <v>1943</v>
      </c>
      <c r="AF38" t="b">
        <v>1</v>
      </c>
      <c r="AG38" t="s">
        <v>1972</v>
      </c>
      <c r="AI38" s="70" t="s">
        <v>1917</v>
      </c>
      <c r="AJ38" t="b">
        <v>0</v>
      </c>
      <c r="AK38">
        <v>2</v>
      </c>
      <c r="AL38" s="70" t="s">
        <v>1862</v>
      </c>
      <c r="AM38" t="s">
        <v>1979</v>
      </c>
      <c r="AN38" t="b">
        <v>0</v>
      </c>
      <c r="AO38" s="70" t="s">
        <v>1862</v>
      </c>
      <c r="AP38" t="s">
        <v>178</v>
      </c>
      <c r="AQ38">
        <v>0</v>
      </c>
      <c r="AR38">
        <v>0</v>
      </c>
      <c r="BA38" t="str">
        <f>REPLACE(INDEX(GroupVertices[Group],MATCH(Edges[[#This Row],[Vertex 1]],GroupVertices[Vertex],0)),1,1,"")</f>
        <v>3</v>
      </c>
      <c r="BB38" t="str">
        <f>REPLACE(INDEX(GroupVertices[Group],MATCH(Edges[[#This Row],[Vertex 2]],GroupVertices[Vertex],0)),1,1,"")</f>
        <v>1</v>
      </c>
    </row>
    <row r="39" spans="1:54" ht="15">
      <c r="A39" s="11" t="s">
        <v>252</v>
      </c>
      <c r="B39" s="11" t="s">
        <v>250</v>
      </c>
      <c r="C39" s="12"/>
      <c r="D39" s="60"/>
      <c r="E39" s="61"/>
      <c r="F39" s="62"/>
      <c r="G39" s="12"/>
      <c r="H39" s="13"/>
      <c r="I39" s="45"/>
      <c r="J39" s="45"/>
      <c r="K39" s="31" t="s">
        <v>65</v>
      </c>
      <c r="L39" s="67">
        <v>39</v>
      </c>
      <c r="M39" s="67"/>
      <c r="N39" s="14"/>
      <c r="O39" t="s">
        <v>337</v>
      </c>
      <c r="P39" s="68">
        <v>43541.82313657407</v>
      </c>
      <c r="Q39" t="s">
        <v>376</v>
      </c>
      <c r="T39" t="s">
        <v>681</v>
      </c>
      <c r="U39" s="69" t="s">
        <v>703</v>
      </c>
      <c r="V39" s="69" t="s">
        <v>703</v>
      </c>
      <c r="W39" s="68">
        <v>43541.82313657407</v>
      </c>
      <c r="X39" s="69" t="s">
        <v>877</v>
      </c>
      <c r="AA39" s="70" t="s">
        <v>1427</v>
      </c>
      <c r="AC39" t="b">
        <v>0</v>
      </c>
      <c r="AD39">
        <v>0</v>
      </c>
      <c r="AE39" s="70" t="s">
        <v>1943</v>
      </c>
      <c r="AF39" t="b">
        <v>0</v>
      </c>
      <c r="AG39" t="s">
        <v>1972</v>
      </c>
      <c r="AI39" s="70" t="s">
        <v>1943</v>
      </c>
      <c r="AJ39" t="b">
        <v>0</v>
      </c>
      <c r="AK39">
        <v>11</v>
      </c>
      <c r="AL39" s="70" t="s">
        <v>1741</v>
      </c>
      <c r="AM39" t="s">
        <v>1984</v>
      </c>
      <c r="AN39" t="b">
        <v>0</v>
      </c>
      <c r="AO39" s="70" t="s">
        <v>1741</v>
      </c>
      <c r="AP39" t="s">
        <v>178</v>
      </c>
      <c r="AQ39">
        <v>0</v>
      </c>
      <c r="AR39">
        <v>0</v>
      </c>
      <c r="BA39" t="str">
        <f>REPLACE(INDEX(GroupVertices[Group],MATCH(Edges[[#This Row],[Vertex 1]],GroupVertices[Vertex],0)),1,1,"")</f>
        <v>5</v>
      </c>
      <c r="BB39" t="str">
        <f>REPLACE(INDEX(GroupVertices[Group],MATCH(Edges[[#This Row],[Vertex 2]],GroupVertices[Vertex],0)),1,1,"")</f>
        <v>5</v>
      </c>
    </row>
    <row r="40" spans="1:54" ht="15">
      <c r="A40" s="11" t="s">
        <v>273</v>
      </c>
      <c r="B40" s="11" t="s">
        <v>247</v>
      </c>
      <c r="C40" s="12"/>
      <c r="D40" s="60"/>
      <c r="E40" s="61"/>
      <c r="F40" s="62"/>
      <c r="G40" s="12"/>
      <c r="H40" s="13"/>
      <c r="I40" s="45"/>
      <c r="J40" s="45"/>
      <c r="K40" s="31" t="s">
        <v>65</v>
      </c>
      <c r="L40" s="67">
        <v>40</v>
      </c>
      <c r="M40" s="67"/>
      <c r="N40" s="14"/>
      <c r="O40" t="s">
        <v>338</v>
      </c>
      <c r="P40" s="68">
        <v>43534.84311342592</v>
      </c>
      <c r="Q40" t="s">
        <v>341</v>
      </c>
      <c r="V40" s="69" t="s">
        <v>762</v>
      </c>
      <c r="W40" s="68">
        <v>43534.84311342592</v>
      </c>
      <c r="X40" s="69" t="s">
        <v>908</v>
      </c>
      <c r="AA40" s="70" t="s">
        <v>1458</v>
      </c>
      <c r="AC40" t="b">
        <v>0</v>
      </c>
      <c r="AD40">
        <v>0</v>
      </c>
      <c r="AE40" s="70" t="s">
        <v>1943</v>
      </c>
      <c r="AF40" t="b">
        <v>0</v>
      </c>
      <c r="AG40" t="s">
        <v>1972</v>
      </c>
      <c r="AI40" s="70" t="s">
        <v>1943</v>
      </c>
      <c r="AJ40" t="b">
        <v>0</v>
      </c>
      <c r="AK40">
        <v>45</v>
      </c>
      <c r="AL40" s="70" t="s">
        <v>1871</v>
      </c>
      <c r="AM40" t="s">
        <v>1979</v>
      </c>
      <c r="AN40" t="b">
        <v>0</v>
      </c>
      <c r="AO40" s="70" t="s">
        <v>1871</v>
      </c>
      <c r="AP40" t="s">
        <v>178</v>
      </c>
      <c r="AQ40">
        <v>0</v>
      </c>
      <c r="AR40">
        <v>0</v>
      </c>
      <c r="BA40" t="str">
        <f>REPLACE(INDEX(GroupVertices[Group],MATCH(Edges[[#This Row],[Vertex 1]],GroupVertices[Vertex],0)),1,1,"")</f>
        <v>1</v>
      </c>
      <c r="BB40" t="str">
        <f>REPLACE(INDEX(GroupVertices[Group],MATCH(Edges[[#This Row],[Vertex 2]],GroupVertices[Vertex],0)),1,1,"")</f>
        <v>1</v>
      </c>
    </row>
    <row r="41" spans="1:54" ht="15">
      <c r="A41" s="11" t="s">
        <v>273</v>
      </c>
      <c r="B41" s="11" t="s">
        <v>265</v>
      </c>
      <c r="C41" s="12"/>
      <c r="D41" s="60"/>
      <c r="E41" s="61"/>
      <c r="F41" s="62"/>
      <c r="G41" s="12"/>
      <c r="H41" s="13"/>
      <c r="I41" s="45"/>
      <c r="J41" s="45"/>
      <c r="K41" s="31" t="s">
        <v>66</v>
      </c>
      <c r="L41" s="67">
        <v>41</v>
      </c>
      <c r="M41" s="67"/>
      <c r="N41" s="14"/>
      <c r="O41" t="s">
        <v>337</v>
      </c>
      <c r="P41" s="68">
        <v>43534.84311342592</v>
      </c>
      <c r="Q41" t="s">
        <v>341</v>
      </c>
      <c r="V41" s="69" t="s">
        <v>762</v>
      </c>
      <c r="W41" s="68">
        <v>43534.84311342592</v>
      </c>
      <c r="X41" s="69" t="s">
        <v>908</v>
      </c>
      <c r="AA41" s="70" t="s">
        <v>1458</v>
      </c>
      <c r="AC41" t="b">
        <v>0</v>
      </c>
      <c r="AD41">
        <v>0</v>
      </c>
      <c r="AE41" s="70" t="s">
        <v>1943</v>
      </c>
      <c r="AF41" t="b">
        <v>0</v>
      </c>
      <c r="AG41" t="s">
        <v>1972</v>
      </c>
      <c r="AI41" s="70" t="s">
        <v>1943</v>
      </c>
      <c r="AJ41" t="b">
        <v>0</v>
      </c>
      <c r="AK41">
        <v>45</v>
      </c>
      <c r="AL41" s="70" t="s">
        <v>1871</v>
      </c>
      <c r="AM41" t="s">
        <v>1979</v>
      </c>
      <c r="AN41" t="b">
        <v>0</v>
      </c>
      <c r="AO41" s="70" t="s">
        <v>1871</v>
      </c>
      <c r="AP41" t="s">
        <v>178</v>
      </c>
      <c r="AQ41">
        <v>0</v>
      </c>
      <c r="AR41">
        <v>0</v>
      </c>
      <c r="BA41" t="str">
        <f>REPLACE(INDEX(GroupVertices[Group],MATCH(Edges[[#This Row],[Vertex 1]],GroupVertices[Vertex],0)),1,1,"")</f>
        <v>1</v>
      </c>
      <c r="BB41" t="str">
        <f>REPLACE(INDEX(GroupVertices[Group],MATCH(Edges[[#This Row],[Vertex 2]],GroupVertices[Vertex],0)),1,1,"")</f>
        <v>2</v>
      </c>
    </row>
    <row r="42" spans="1:54" ht="15">
      <c r="A42" s="11" t="s">
        <v>239</v>
      </c>
      <c r="B42" s="11" t="s">
        <v>239</v>
      </c>
      <c r="C42" s="12"/>
      <c r="D42" s="60"/>
      <c r="E42" s="61"/>
      <c r="F42" s="62"/>
      <c r="G42" s="12"/>
      <c r="H42" s="13"/>
      <c r="I42" s="45"/>
      <c r="J42" s="45"/>
      <c r="K42" s="31" t="s">
        <v>65</v>
      </c>
      <c r="L42" s="67">
        <v>42</v>
      </c>
      <c r="M42" s="67"/>
      <c r="N42" s="14"/>
      <c r="O42" t="s">
        <v>178</v>
      </c>
      <c r="P42" s="68">
        <v>43538.79528935185</v>
      </c>
      <c r="Q42" t="s">
        <v>371</v>
      </c>
      <c r="R42" s="69" t="s">
        <v>624</v>
      </c>
      <c r="S42" t="s">
        <v>670</v>
      </c>
      <c r="T42" t="s">
        <v>265</v>
      </c>
      <c r="V42" s="69" t="s">
        <v>738</v>
      </c>
      <c r="W42" s="68">
        <v>43538.79528935185</v>
      </c>
      <c r="X42" s="69" t="s">
        <v>859</v>
      </c>
      <c r="AA42" s="70" t="s">
        <v>1409</v>
      </c>
      <c r="AC42" t="b">
        <v>0</v>
      </c>
      <c r="AD42">
        <v>0</v>
      </c>
      <c r="AE42" s="70" t="s">
        <v>1943</v>
      </c>
      <c r="AF42" t="b">
        <v>0</v>
      </c>
      <c r="AG42" t="s">
        <v>1972</v>
      </c>
      <c r="AI42" s="70" t="s">
        <v>1943</v>
      </c>
      <c r="AJ42" t="b">
        <v>0</v>
      </c>
      <c r="AK42">
        <v>0</v>
      </c>
      <c r="AL42" s="70" t="s">
        <v>1943</v>
      </c>
      <c r="AM42" t="s">
        <v>1981</v>
      </c>
      <c r="AN42" t="b">
        <v>0</v>
      </c>
      <c r="AO42" s="70" t="s">
        <v>1409</v>
      </c>
      <c r="AP42" t="s">
        <v>178</v>
      </c>
      <c r="AQ42">
        <v>0</v>
      </c>
      <c r="AR42">
        <v>0</v>
      </c>
      <c r="BA42" t="str">
        <f>REPLACE(INDEX(GroupVertices[Group],MATCH(Edges[[#This Row],[Vertex 1]],GroupVertices[Vertex],0)),1,1,"")</f>
        <v>9</v>
      </c>
      <c r="BB42" t="str">
        <f>REPLACE(INDEX(GroupVertices[Group],MATCH(Edges[[#This Row],[Vertex 2]],GroupVertices[Vertex],0)),1,1,"")</f>
        <v>9</v>
      </c>
    </row>
    <row r="43" spans="1:54" ht="15">
      <c r="A43" s="11" t="s">
        <v>307</v>
      </c>
      <c r="B43" s="11" t="s">
        <v>323</v>
      </c>
      <c r="C43" s="12"/>
      <c r="D43" s="60"/>
      <c r="E43" s="61"/>
      <c r="F43" s="62"/>
      <c r="G43" s="12"/>
      <c r="H43" s="13"/>
      <c r="I43" s="45"/>
      <c r="J43" s="45"/>
      <c r="K43" s="31" t="s">
        <v>65</v>
      </c>
      <c r="L43" s="67">
        <v>43</v>
      </c>
      <c r="M43" s="67"/>
      <c r="N43" s="14"/>
      <c r="O43" t="s">
        <v>338</v>
      </c>
      <c r="P43" s="68">
        <v>43534.68895833333</v>
      </c>
      <c r="Q43" t="s">
        <v>546</v>
      </c>
      <c r="V43" s="69" t="s">
        <v>796</v>
      </c>
      <c r="W43" s="68">
        <v>43534.68895833333</v>
      </c>
      <c r="X43" s="69" t="s">
        <v>1221</v>
      </c>
      <c r="AA43" s="70" t="s">
        <v>1777</v>
      </c>
      <c r="AC43" t="b">
        <v>0</v>
      </c>
      <c r="AD43">
        <v>0</v>
      </c>
      <c r="AE43" s="70" t="s">
        <v>1943</v>
      </c>
      <c r="AF43" t="b">
        <v>0</v>
      </c>
      <c r="AG43" t="s">
        <v>1972</v>
      </c>
      <c r="AI43" s="70" t="s">
        <v>1943</v>
      </c>
      <c r="AJ43" t="b">
        <v>0</v>
      </c>
      <c r="AK43">
        <v>1</v>
      </c>
      <c r="AL43" s="70" t="s">
        <v>1780</v>
      </c>
      <c r="AM43" t="s">
        <v>1984</v>
      </c>
      <c r="AN43" t="b">
        <v>0</v>
      </c>
      <c r="AO43" s="70" t="s">
        <v>1780</v>
      </c>
      <c r="AP43" t="s">
        <v>178</v>
      </c>
      <c r="AQ43">
        <v>0</v>
      </c>
      <c r="AR43">
        <v>0</v>
      </c>
      <c r="BA43" t="str">
        <f>REPLACE(INDEX(GroupVertices[Group],MATCH(Edges[[#This Row],[Vertex 1]],GroupVertices[Vertex],0)),1,1,"")</f>
        <v>4</v>
      </c>
      <c r="BB43" t="str">
        <f>REPLACE(INDEX(GroupVertices[Group],MATCH(Edges[[#This Row],[Vertex 2]],GroupVertices[Vertex],0)),1,1,"")</f>
        <v>4</v>
      </c>
    </row>
    <row r="44" spans="1:54" ht="15">
      <c r="A44" s="11" t="s">
        <v>307</v>
      </c>
      <c r="B44" s="11" t="s">
        <v>247</v>
      </c>
      <c r="C44" s="12"/>
      <c r="D44" s="60"/>
      <c r="E44" s="61"/>
      <c r="F44" s="62"/>
      <c r="G44" s="12"/>
      <c r="H44" s="13"/>
      <c r="I44" s="45"/>
      <c r="J44" s="45"/>
      <c r="K44" s="31" t="s">
        <v>65</v>
      </c>
      <c r="L44" s="67">
        <v>44</v>
      </c>
      <c r="M44" s="67"/>
      <c r="N44" s="14"/>
      <c r="O44" t="s">
        <v>338</v>
      </c>
      <c r="P44" s="68">
        <v>43534.67616898148</v>
      </c>
      <c r="Q44" t="s">
        <v>341</v>
      </c>
      <c r="V44" s="69" t="s">
        <v>796</v>
      </c>
      <c r="W44" s="68">
        <v>43534.67616898148</v>
      </c>
      <c r="X44" s="69" t="s">
        <v>1220</v>
      </c>
      <c r="AA44" s="70" t="s">
        <v>1776</v>
      </c>
      <c r="AC44" t="b">
        <v>0</v>
      </c>
      <c r="AD44">
        <v>0</v>
      </c>
      <c r="AE44" s="70" t="s">
        <v>1943</v>
      </c>
      <c r="AF44" t="b">
        <v>0</v>
      </c>
      <c r="AG44" t="s">
        <v>1972</v>
      </c>
      <c r="AI44" s="70" t="s">
        <v>1943</v>
      </c>
      <c r="AJ44" t="b">
        <v>0</v>
      </c>
      <c r="AK44">
        <v>45</v>
      </c>
      <c r="AL44" s="70" t="s">
        <v>1871</v>
      </c>
      <c r="AM44" t="s">
        <v>1984</v>
      </c>
      <c r="AN44" t="b">
        <v>0</v>
      </c>
      <c r="AO44" s="70" t="s">
        <v>1871</v>
      </c>
      <c r="AP44" t="s">
        <v>178</v>
      </c>
      <c r="AQ44">
        <v>0</v>
      </c>
      <c r="AR44">
        <v>0</v>
      </c>
      <c r="BA44" t="str">
        <f>REPLACE(INDEX(GroupVertices[Group],MATCH(Edges[[#This Row],[Vertex 1]],GroupVertices[Vertex],0)),1,1,"")</f>
        <v>4</v>
      </c>
      <c r="BB44" t="str">
        <f>REPLACE(INDEX(GroupVertices[Group],MATCH(Edges[[#This Row],[Vertex 2]],GroupVertices[Vertex],0)),1,1,"")</f>
        <v>1</v>
      </c>
    </row>
    <row r="45" spans="1:54" ht="15">
      <c r="A45" s="11" t="s">
        <v>307</v>
      </c>
      <c r="B45" s="11" t="s">
        <v>315</v>
      </c>
      <c r="C45" s="12"/>
      <c r="D45" s="60"/>
      <c r="E45" s="61"/>
      <c r="F45" s="62"/>
      <c r="G45" s="12"/>
      <c r="H45" s="13"/>
      <c r="I45" s="45"/>
      <c r="J45" s="45"/>
      <c r="K45" s="31" t="s">
        <v>65</v>
      </c>
      <c r="L45" s="67">
        <v>45</v>
      </c>
      <c r="M45" s="67"/>
      <c r="N45" s="14"/>
      <c r="O45" t="s">
        <v>338</v>
      </c>
      <c r="P45" s="68">
        <v>43541.81627314815</v>
      </c>
      <c r="Q45" t="s">
        <v>425</v>
      </c>
      <c r="V45" s="69" t="s">
        <v>796</v>
      </c>
      <c r="W45" s="68">
        <v>43541.81627314815</v>
      </c>
      <c r="X45" s="69" t="s">
        <v>1222</v>
      </c>
      <c r="AA45" s="70" t="s">
        <v>1778</v>
      </c>
      <c r="AC45" t="b">
        <v>0</v>
      </c>
      <c r="AD45">
        <v>0</v>
      </c>
      <c r="AE45" s="70" t="s">
        <v>1943</v>
      </c>
      <c r="AF45" t="b">
        <v>0</v>
      </c>
      <c r="AG45" t="s">
        <v>1972</v>
      </c>
      <c r="AI45" s="70" t="s">
        <v>1943</v>
      </c>
      <c r="AJ45" t="b">
        <v>0</v>
      </c>
      <c r="AK45">
        <v>23</v>
      </c>
      <c r="AL45" s="70" t="s">
        <v>1922</v>
      </c>
      <c r="AM45" t="s">
        <v>1984</v>
      </c>
      <c r="AN45" t="b">
        <v>0</v>
      </c>
      <c r="AO45" s="70" t="s">
        <v>1922</v>
      </c>
      <c r="AP45" t="s">
        <v>178</v>
      </c>
      <c r="AQ45">
        <v>0</v>
      </c>
      <c r="AR45">
        <v>0</v>
      </c>
      <c r="BA45" t="str">
        <f>REPLACE(INDEX(GroupVertices[Group],MATCH(Edges[[#This Row],[Vertex 1]],GroupVertices[Vertex],0)),1,1,"")</f>
        <v>4</v>
      </c>
      <c r="BB45" t="str">
        <f>REPLACE(INDEX(GroupVertices[Group],MATCH(Edges[[#This Row],[Vertex 2]],GroupVertices[Vertex],0)),1,1,"")</f>
        <v>4</v>
      </c>
    </row>
    <row r="46" spans="1:54" ht="15">
      <c r="A46" s="11" t="s">
        <v>307</v>
      </c>
      <c r="B46" s="11" t="s">
        <v>265</v>
      </c>
      <c r="C46" s="12"/>
      <c r="D46" s="60"/>
      <c r="E46" s="61"/>
      <c r="F46" s="62"/>
      <c r="G46" s="12"/>
      <c r="H46" s="13"/>
      <c r="I46" s="45"/>
      <c r="J46" s="45"/>
      <c r="K46" s="31" t="s">
        <v>66</v>
      </c>
      <c r="L46" s="67">
        <v>46</v>
      </c>
      <c r="M46" s="67"/>
      <c r="N46" s="14"/>
      <c r="O46" t="s">
        <v>337</v>
      </c>
      <c r="P46" s="68">
        <v>43541.846597222226</v>
      </c>
      <c r="Q46" t="s">
        <v>547</v>
      </c>
      <c r="T46" t="s">
        <v>265</v>
      </c>
      <c r="V46" s="69" t="s">
        <v>796</v>
      </c>
      <c r="W46" s="68">
        <v>43541.846597222226</v>
      </c>
      <c r="X46" s="69" t="s">
        <v>1223</v>
      </c>
      <c r="AA46" s="70" t="s">
        <v>1779</v>
      </c>
      <c r="AC46" t="b">
        <v>0</v>
      </c>
      <c r="AD46">
        <v>0</v>
      </c>
      <c r="AE46" s="70" t="s">
        <v>1943</v>
      </c>
      <c r="AF46" t="b">
        <v>0</v>
      </c>
      <c r="AG46" t="s">
        <v>1972</v>
      </c>
      <c r="AI46" s="70" t="s">
        <v>1943</v>
      </c>
      <c r="AJ46" t="b">
        <v>0</v>
      </c>
      <c r="AK46">
        <v>1</v>
      </c>
      <c r="AL46" s="70" t="s">
        <v>1781</v>
      </c>
      <c r="AM46" t="s">
        <v>1984</v>
      </c>
      <c r="AN46" t="b">
        <v>0</v>
      </c>
      <c r="AO46" s="70" t="s">
        <v>1781</v>
      </c>
      <c r="AP46" t="s">
        <v>178</v>
      </c>
      <c r="AQ46">
        <v>0</v>
      </c>
      <c r="AR46">
        <v>0</v>
      </c>
      <c r="BA46" t="str">
        <f>REPLACE(INDEX(GroupVertices[Group],MATCH(Edges[[#This Row],[Vertex 1]],GroupVertices[Vertex],0)),1,1,"")</f>
        <v>4</v>
      </c>
      <c r="BB46" t="str">
        <f>REPLACE(INDEX(GroupVertices[Group],MATCH(Edges[[#This Row],[Vertex 2]],GroupVertices[Vertex],0)),1,1,"")</f>
        <v>2</v>
      </c>
    </row>
    <row r="47" spans="1:54" ht="15">
      <c r="A47" s="11" t="s">
        <v>307</v>
      </c>
      <c r="B47" s="11" t="s">
        <v>306</v>
      </c>
      <c r="C47" s="12"/>
      <c r="D47" s="60"/>
      <c r="E47" s="61"/>
      <c r="F47" s="62"/>
      <c r="G47" s="12"/>
      <c r="H47" s="13"/>
      <c r="I47" s="45"/>
      <c r="J47" s="45"/>
      <c r="K47" s="31" t="s">
        <v>65</v>
      </c>
      <c r="L47" s="67">
        <v>47</v>
      </c>
      <c r="M47" s="67"/>
      <c r="N47" s="14"/>
      <c r="O47" t="s">
        <v>337</v>
      </c>
      <c r="P47" s="68">
        <v>43538.024201388886</v>
      </c>
      <c r="Q47" t="s">
        <v>480</v>
      </c>
      <c r="R47" s="69" t="s">
        <v>636</v>
      </c>
      <c r="S47" t="s">
        <v>667</v>
      </c>
      <c r="T47" t="s">
        <v>265</v>
      </c>
      <c r="V47" s="69" t="s">
        <v>796</v>
      </c>
      <c r="W47" s="68">
        <v>43538.024201388886</v>
      </c>
      <c r="X47" s="69" t="s">
        <v>1106</v>
      </c>
      <c r="AA47" s="70" t="s">
        <v>1660</v>
      </c>
      <c r="AC47" t="b">
        <v>0</v>
      </c>
      <c r="AD47">
        <v>0</v>
      </c>
      <c r="AE47" s="70" t="s">
        <v>1943</v>
      </c>
      <c r="AF47" t="b">
        <v>1</v>
      </c>
      <c r="AG47" t="s">
        <v>1974</v>
      </c>
      <c r="AI47" s="70" t="s">
        <v>1907</v>
      </c>
      <c r="AJ47" t="b">
        <v>0</v>
      </c>
      <c r="AK47">
        <v>1</v>
      </c>
      <c r="AL47" s="70" t="s">
        <v>1644</v>
      </c>
      <c r="AM47" t="s">
        <v>1983</v>
      </c>
      <c r="AN47" t="b">
        <v>0</v>
      </c>
      <c r="AO47" s="70" t="s">
        <v>1644</v>
      </c>
      <c r="AP47" t="s">
        <v>178</v>
      </c>
      <c r="AQ47">
        <v>0</v>
      </c>
      <c r="AR47">
        <v>0</v>
      </c>
      <c r="BA47" t="str">
        <f>REPLACE(INDEX(GroupVertices[Group],MATCH(Edges[[#This Row],[Vertex 1]],GroupVertices[Vertex],0)),1,1,"")</f>
        <v>4</v>
      </c>
      <c r="BB47" t="str">
        <f>REPLACE(INDEX(GroupVertices[Group],MATCH(Edges[[#This Row],[Vertex 2]],GroupVertices[Vertex],0)),1,1,"")</f>
        <v>3</v>
      </c>
    </row>
    <row r="48" spans="1:54" ht="15">
      <c r="A48" s="11" t="s">
        <v>307</v>
      </c>
      <c r="B48" s="11" t="s">
        <v>265</v>
      </c>
      <c r="C48" s="12"/>
      <c r="D48" s="60"/>
      <c r="E48" s="61"/>
      <c r="F48" s="62"/>
      <c r="G48" s="12"/>
      <c r="H48" s="13"/>
      <c r="I48" s="45"/>
      <c r="J48" s="45"/>
      <c r="K48" s="31" t="s">
        <v>66</v>
      </c>
      <c r="L48" s="67">
        <v>48</v>
      </c>
      <c r="M48" s="67"/>
      <c r="N48" s="14"/>
      <c r="O48" t="s">
        <v>337</v>
      </c>
      <c r="P48" s="68">
        <v>43534.68895833333</v>
      </c>
      <c r="Q48" t="s">
        <v>546</v>
      </c>
      <c r="V48" s="69" t="s">
        <v>796</v>
      </c>
      <c r="W48" s="68">
        <v>43534.68895833333</v>
      </c>
      <c r="X48" s="69" t="s">
        <v>1221</v>
      </c>
      <c r="AA48" s="70" t="s">
        <v>1777</v>
      </c>
      <c r="AC48" t="b">
        <v>0</v>
      </c>
      <c r="AD48">
        <v>0</v>
      </c>
      <c r="AE48" s="70" t="s">
        <v>1943</v>
      </c>
      <c r="AF48" t="b">
        <v>0</v>
      </c>
      <c r="AG48" t="s">
        <v>1972</v>
      </c>
      <c r="AI48" s="70" t="s">
        <v>1943</v>
      </c>
      <c r="AJ48" t="b">
        <v>0</v>
      </c>
      <c r="AK48">
        <v>1</v>
      </c>
      <c r="AL48" s="70" t="s">
        <v>1780</v>
      </c>
      <c r="AM48" t="s">
        <v>1984</v>
      </c>
      <c r="AN48" t="b">
        <v>0</v>
      </c>
      <c r="AO48" s="70" t="s">
        <v>1780</v>
      </c>
      <c r="AP48" t="s">
        <v>178</v>
      </c>
      <c r="AQ48">
        <v>0</v>
      </c>
      <c r="AR48">
        <v>0</v>
      </c>
      <c r="BA48" t="str">
        <f>REPLACE(INDEX(GroupVertices[Group],MATCH(Edges[[#This Row],[Vertex 1]],GroupVertices[Vertex],0)),1,1,"")</f>
        <v>4</v>
      </c>
      <c r="BB48" t="str">
        <f>REPLACE(INDEX(GroupVertices[Group],MATCH(Edges[[#This Row],[Vertex 2]],GroupVertices[Vertex],0)),1,1,"")</f>
        <v>2</v>
      </c>
    </row>
    <row r="49" spans="1:54" ht="15">
      <c r="A49" s="11" t="s">
        <v>307</v>
      </c>
      <c r="B49" s="11" t="s">
        <v>265</v>
      </c>
      <c r="C49" s="12"/>
      <c r="D49" s="60"/>
      <c r="E49" s="61"/>
      <c r="F49" s="62"/>
      <c r="G49" s="12"/>
      <c r="H49" s="13"/>
      <c r="I49" s="45"/>
      <c r="J49" s="45"/>
      <c r="K49" s="31" t="s">
        <v>66</v>
      </c>
      <c r="L49" s="67">
        <v>49</v>
      </c>
      <c r="M49" s="67"/>
      <c r="N49" s="14"/>
      <c r="O49" t="s">
        <v>337</v>
      </c>
      <c r="P49" s="68">
        <v>43534.67616898148</v>
      </c>
      <c r="Q49" t="s">
        <v>341</v>
      </c>
      <c r="V49" s="69" t="s">
        <v>796</v>
      </c>
      <c r="W49" s="68">
        <v>43534.67616898148</v>
      </c>
      <c r="X49" s="69" t="s">
        <v>1220</v>
      </c>
      <c r="AA49" s="70" t="s">
        <v>1776</v>
      </c>
      <c r="AC49" t="b">
        <v>0</v>
      </c>
      <c r="AD49">
        <v>0</v>
      </c>
      <c r="AE49" s="70" t="s">
        <v>1943</v>
      </c>
      <c r="AF49" t="b">
        <v>0</v>
      </c>
      <c r="AG49" t="s">
        <v>1972</v>
      </c>
      <c r="AI49" s="70" t="s">
        <v>1943</v>
      </c>
      <c r="AJ49" t="b">
        <v>0</v>
      </c>
      <c r="AK49">
        <v>45</v>
      </c>
      <c r="AL49" s="70" t="s">
        <v>1871</v>
      </c>
      <c r="AM49" t="s">
        <v>1984</v>
      </c>
      <c r="AN49" t="b">
        <v>0</v>
      </c>
      <c r="AO49" s="70" t="s">
        <v>1871</v>
      </c>
      <c r="AP49" t="s">
        <v>178</v>
      </c>
      <c r="AQ49">
        <v>0</v>
      </c>
      <c r="AR49">
        <v>0</v>
      </c>
      <c r="BA49" t="str">
        <f>REPLACE(INDEX(GroupVertices[Group],MATCH(Edges[[#This Row],[Vertex 1]],GroupVertices[Vertex],0)),1,1,"")</f>
        <v>4</v>
      </c>
      <c r="BB49" t="str">
        <f>REPLACE(INDEX(GroupVertices[Group],MATCH(Edges[[#This Row],[Vertex 2]],GroupVertices[Vertex],0)),1,1,"")</f>
        <v>2</v>
      </c>
    </row>
    <row r="50" spans="1:54" ht="15">
      <c r="A50" s="11" t="s">
        <v>307</v>
      </c>
      <c r="B50" s="11" t="s">
        <v>265</v>
      </c>
      <c r="C50" s="12"/>
      <c r="D50" s="60"/>
      <c r="E50" s="61"/>
      <c r="F50" s="62"/>
      <c r="G50" s="12"/>
      <c r="H50" s="13"/>
      <c r="I50" s="45"/>
      <c r="J50" s="45"/>
      <c r="K50" s="31" t="s">
        <v>66</v>
      </c>
      <c r="L50" s="67">
        <v>50</v>
      </c>
      <c r="M50" s="67"/>
      <c r="N50" s="14"/>
      <c r="O50" t="s">
        <v>337</v>
      </c>
      <c r="P50" s="68">
        <v>43541.81627314815</v>
      </c>
      <c r="Q50" t="s">
        <v>425</v>
      </c>
      <c r="V50" s="69" t="s">
        <v>796</v>
      </c>
      <c r="W50" s="68">
        <v>43541.81627314815</v>
      </c>
      <c r="X50" s="69" t="s">
        <v>1222</v>
      </c>
      <c r="AA50" s="70" t="s">
        <v>1778</v>
      </c>
      <c r="AC50" t="b">
        <v>0</v>
      </c>
      <c r="AD50">
        <v>0</v>
      </c>
      <c r="AE50" s="70" t="s">
        <v>1943</v>
      </c>
      <c r="AF50" t="b">
        <v>0</v>
      </c>
      <c r="AG50" t="s">
        <v>1972</v>
      </c>
      <c r="AI50" s="70" t="s">
        <v>1943</v>
      </c>
      <c r="AJ50" t="b">
        <v>0</v>
      </c>
      <c r="AK50">
        <v>23</v>
      </c>
      <c r="AL50" s="70" t="s">
        <v>1922</v>
      </c>
      <c r="AM50" t="s">
        <v>1984</v>
      </c>
      <c r="AN50" t="b">
        <v>0</v>
      </c>
      <c r="AO50" s="70" t="s">
        <v>1922</v>
      </c>
      <c r="AP50" t="s">
        <v>178</v>
      </c>
      <c r="AQ50">
        <v>0</v>
      </c>
      <c r="AR50">
        <v>0</v>
      </c>
      <c r="BA50" t="str">
        <f>REPLACE(INDEX(GroupVertices[Group],MATCH(Edges[[#This Row],[Vertex 1]],GroupVertices[Vertex],0)),1,1,"")</f>
        <v>4</v>
      </c>
      <c r="BB50" t="str">
        <f>REPLACE(INDEX(GroupVertices[Group],MATCH(Edges[[#This Row],[Vertex 2]],GroupVertices[Vertex],0)),1,1,"")</f>
        <v>2</v>
      </c>
    </row>
    <row r="51" spans="1:54" ht="15">
      <c r="A51" s="11" t="s">
        <v>307</v>
      </c>
      <c r="B51" s="11" t="s">
        <v>303</v>
      </c>
      <c r="C51" s="12"/>
      <c r="D51" s="60"/>
      <c r="E51" s="61"/>
      <c r="F51" s="62"/>
      <c r="G51" s="12"/>
      <c r="H51" s="13"/>
      <c r="I51" s="45"/>
      <c r="J51" s="45"/>
      <c r="K51" s="31" t="s">
        <v>65</v>
      </c>
      <c r="L51" s="67">
        <v>51</v>
      </c>
      <c r="M51" s="67"/>
      <c r="N51" s="14"/>
      <c r="O51" t="s">
        <v>337</v>
      </c>
      <c r="P51" s="68">
        <v>43538.02481481482</v>
      </c>
      <c r="Q51" t="s">
        <v>355</v>
      </c>
      <c r="V51" s="69" t="s">
        <v>796</v>
      </c>
      <c r="W51" s="68">
        <v>43538.02481481482</v>
      </c>
      <c r="X51" s="69" t="s">
        <v>1078</v>
      </c>
      <c r="AA51" s="70" t="s">
        <v>1632</v>
      </c>
      <c r="AC51" t="b">
        <v>0</v>
      </c>
      <c r="AD51">
        <v>0</v>
      </c>
      <c r="AE51" s="70" t="s">
        <v>1943</v>
      </c>
      <c r="AF51" t="b">
        <v>1</v>
      </c>
      <c r="AG51" t="s">
        <v>1972</v>
      </c>
      <c r="AI51" s="70" t="s">
        <v>1910</v>
      </c>
      <c r="AJ51" t="b">
        <v>0</v>
      </c>
      <c r="AK51">
        <v>4</v>
      </c>
      <c r="AL51" s="70" t="s">
        <v>1622</v>
      </c>
      <c r="AM51" t="s">
        <v>1983</v>
      </c>
      <c r="AN51" t="b">
        <v>0</v>
      </c>
      <c r="AO51" s="70" t="s">
        <v>1622</v>
      </c>
      <c r="AP51" t="s">
        <v>178</v>
      </c>
      <c r="AQ51">
        <v>0</v>
      </c>
      <c r="AR51">
        <v>0</v>
      </c>
      <c r="BA51" t="str">
        <f>REPLACE(INDEX(GroupVertices[Group],MATCH(Edges[[#This Row],[Vertex 1]],GroupVertices[Vertex],0)),1,1,"")</f>
        <v>4</v>
      </c>
      <c r="BB51" t="str">
        <f>REPLACE(INDEX(GroupVertices[Group],MATCH(Edges[[#This Row],[Vertex 2]],GroupVertices[Vertex],0)),1,1,"")</f>
        <v>3</v>
      </c>
    </row>
    <row r="52" spans="1:54" ht="15">
      <c r="A52" s="11" t="s">
        <v>307</v>
      </c>
      <c r="B52" s="11" t="s">
        <v>303</v>
      </c>
      <c r="C52" s="12"/>
      <c r="D52" s="60"/>
      <c r="E52" s="61"/>
      <c r="F52" s="62"/>
      <c r="G52" s="12"/>
      <c r="H52" s="13"/>
      <c r="I52" s="45"/>
      <c r="J52" s="45"/>
      <c r="K52" s="31" t="s">
        <v>65</v>
      </c>
      <c r="L52" s="67">
        <v>52</v>
      </c>
      <c r="M52" s="67"/>
      <c r="N52" s="14"/>
      <c r="O52" t="s">
        <v>337</v>
      </c>
      <c r="P52" s="68">
        <v>43538.020474537036</v>
      </c>
      <c r="Q52" t="s">
        <v>362</v>
      </c>
      <c r="T52" t="s">
        <v>675</v>
      </c>
      <c r="V52" s="69" t="s">
        <v>796</v>
      </c>
      <c r="W52" s="68">
        <v>43538.020474537036</v>
      </c>
      <c r="X52" s="69" t="s">
        <v>1077</v>
      </c>
      <c r="AA52" s="70" t="s">
        <v>1631</v>
      </c>
      <c r="AC52" t="b">
        <v>0</v>
      </c>
      <c r="AD52">
        <v>0</v>
      </c>
      <c r="AE52" s="70" t="s">
        <v>1943</v>
      </c>
      <c r="AF52" t="b">
        <v>1</v>
      </c>
      <c r="AG52" t="s">
        <v>1972</v>
      </c>
      <c r="AI52" s="70" t="s">
        <v>1919</v>
      </c>
      <c r="AJ52" t="b">
        <v>0</v>
      </c>
      <c r="AK52">
        <v>5</v>
      </c>
      <c r="AL52" s="70" t="s">
        <v>1624</v>
      </c>
      <c r="AM52" t="s">
        <v>1983</v>
      </c>
      <c r="AN52" t="b">
        <v>0</v>
      </c>
      <c r="AO52" s="70" t="s">
        <v>1624</v>
      </c>
      <c r="AP52" t="s">
        <v>178</v>
      </c>
      <c r="AQ52">
        <v>0</v>
      </c>
      <c r="AR52">
        <v>0</v>
      </c>
      <c r="BA52" t="str">
        <f>REPLACE(INDEX(GroupVertices[Group],MATCH(Edges[[#This Row],[Vertex 1]],GroupVertices[Vertex],0)),1,1,"")</f>
        <v>4</v>
      </c>
      <c r="BB52" t="str">
        <f>REPLACE(INDEX(GroupVertices[Group],MATCH(Edges[[#This Row],[Vertex 2]],GroupVertices[Vertex],0)),1,1,"")</f>
        <v>3</v>
      </c>
    </row>
    <row r="53" spans="1:54" ht="15">
      <c r="A53" s="11" t="s">
        <v>243</v>
      </c>
      <c r="B53" s="11" t="s">
        <v>326</v>
      </c>
      <c r="C53" s="12"/>
      <c r="D53" s="60"/>
      <c r="E53" s="61"/>
      <c r="F53" s="62"/>
      <c r="G53" s="12"/>
      <c r="H53" s="13"/>
      <c r="I53" s="45"/>
      <c r="J53" s="45"/>
      <c r="K53" s="31" t="s">
        <v>65</v>
      </c>
      <c r="L53" s="67">
        <v>53</v>
      </c>
      <c r="M53" s="67"/>
      <c r="N53" s="14"/>
      <c r="O53" t="s">
        <v>338</v>
      </c>
      <c r="P53" s="68">
        <v>43536.64530092593</v>
      </c>
      <c r="Q53" t="s">
        <v>374</v>
      </c>
      <c r="R53" s="69" t="s">
        <v>625</v>
      </c>
      <c r="S53" t="s">
        <v>671</v>
      </c>
      <c r="T53" t="s">
        <v>679</v>
      </c>
      <c r="U53" s="69" t="s">
        <v>702</v>
      </c>
      <c r="V53" s="69" t="s">
        <v>702</v>
      </c>
      <c r="W53" s="68">
        <v>43536.64530092593</v>
      </c>
      <c r="X53" s="69" t="s">
        <v>863</v>
      </c>
      <c r="AA53" s="70" t="s">
        <v>1413</v>
      </c>
      <c r="AC53" t="b">
        <v>0</v>
      </c>
      <c r="AD53">
        <v>0</v>
      </c>
      <c r="AE53" s="70" t="s">
        <v>1943</v>
      </c>
      <c r="AF53" t="b">
        <v>0</v>
      </c>
      <c r="AG53" t="s">
        <v>1972</v>
      </c>
      <c r="AI53" s="70" t="s">
        <v>1943</v>
      </c>
      <c r="AJ53" t="b">
        <v>0</v>
      </c>
      <c r="AK53">
        <v>0</v>
      </c>
      <c r="AL53" s="70" t="s">
        <v>1943</v>
      </c>
      <c r="AM53" t="s">
        <v>1986</v>
      </c>
      <c r="AN53" t="b">
        <v>0</v>
      </c>
      <c r="AO53" s="70" t="s">
        <v>1413</v>
      </c>
      <c r="AP53" t="s">
        <v>178</v>
      </c>
      <c r="AQ53">
        <v>0</v>
      </c>
      <c r="AR53">
        <v>0</v>
      </c>
      <c r="BA53" t="str">
        <f>REPLACE(INDEX(GroupVertices[Group],MATCH(Edges[[#This Row],[Vertex 1]],GroupVertices[Vertex],0)),1,1,"")</f>
        <v>10</v>
      </c>
      <c r="BB53" t="str">
        <f>REPLACE(INDEX(GroupVertices[Group],MATCH(Edges[[#This Row],[Vertex 2]],GroupVertices[Vertex],0)),1,1,"")</f>
        <v>10</v>
      </c>
    </row>
    <row r="54" spans="1:54" ht="15">
      <c r="A54" s="11" t="s">
        <v>243</v>
      </c>
      <c r="B54" s="11" t="s">
        <v>243</v>
      </c>
      <c r="C54" s="12"/>
      <c r="D54" s="60"/>
      <c r="E54" s="61"/>
      <c r="F54" s="62"/>
      <c r="G54" s="12"/>
      <c r="H54" s="13"/>
      <c r="I54" s="45"/>
      <c r="J54" s="45"/>
      <c r="K54" s="31" t="s">
        <v>65</v>
      </c>
      <c r="L54" s="67">
        <v>54</v>
      </c>
      <c r="M54" s="67"/>
      <c r="N54" s="14"/>
      <c r="O54" t="s">
        <v>178</v>
      </c>
      <c r="P54" s="68">
        <v>43537.83913194444</v>
      </c>
      <c r="Q54" t="s">
        <v>439</v>
      </c>
      <c r="T54" t="s">
        <v>265</v>
      </c>
      <c r="V54" s="69" t="s">
        <v>791</v>
      </c>
      <c r="W54" s="68">
        <v>43537.83913194444</v>
      </c>
      <c r="X54" s="69" t="s">
        <v>998</v>
      </c>
      <c r="AA54" s="70" t="s">
        <v>1551</v>
      </c>
      <c r="AC54" t="b">
        <v>0</v>
      </c>
      <c r="AD54">
        <v>3</v>
      </c>
      <c r="AE54" s="70" t="s">
        <v>1943</v>
      </c>
      <c r="AF54" t="b">
        <v>0</v>
      </c>
      <c r="AG54" t="s">
        <v>1972</v>
      </c>
      <c r="AI54" s="70" t="s">
        <v>1943</v>
      </c>
      <c r="AJ54" t="b">
        <v>0</v>
      </c>
      <c r="AK54">
        <v>1</v>
      </c>
      <c r="AL54" s="70" t="s">
        <v>1943</v>
      </c>
      <c r="AM54" t="s">
        <v>1979</v>
      </c>
      <c r="AN54" t="b">
        <v>0</v>
      </c>
      <c r="AO54" s="70" t="s">
        <v>1551</v>
      </c>
      <c r="AP54" t="s">
        <v>178</v>
      </c>
      <c r="AQ54">
        <v>0</v>
      </c>
      <c r="AR54">
        <v>0</v>
      </c>
      <c r="BA54" t="str">
        <f>REPLACE(INDEX(GroupVertices[Group],MATCH(Edges[[#This Row],[Vertex 1]],GroupVertices[Vertex],0)),1,1,"")</f>
        <v>10</v>
      </c>
      <c r="BB54" t="str">
        <f>REPLACE(INDEX(GroupVertices[Group],MATCH(Edges[[#This Row],[Vertex 2]],GroupVertices[Vertex],0)),1,1,"")</f>
        <v>10</v>
      </c>
    </row>
    <row r="55" spans="1:54" ht="15">
      <c r="A55" s="11" t="s">
        <v>243</v>
      </c>
      <c r="B55" s="11" t="s">
        <v>243</v>
      </c>
      <c r="C55" s="12"/>
      <c r="D55" s="60"/>
      <c r="E55" s="61"/>
      <c r="F55" s="62"/>
      <c r="G55" s="12"/>
      <c r="H55" s="13"/>
      <c r="I55" s="45"/>
      <c r="J55" s="45"/>
      <c r="K55" s="31" t="s">
        <v>65</v>
      </c>
      <c r="L55" s="67">
        <v>55</v>
      </c>
      <c r="M55" s="67"/>
      <c r="N55" s="14"/>
      <c r="O55" t="s">
        <v>178</v>
      </c>
      <c r="P55" s="68">
        <v>43537.840636574074</v>
      </c>
      <c r="Q55" t="s">
        <v>440</v>
      </c>
      <c r="T55" t="s">
        <v>265</v>
      </c>
      <c r="V55" s="69" t="s">
        <v>791</v>
      </c>
      <c r="W55" s="68">
        <v>43537.840636574074</v>
      </c>
      <c r="X55" s="69" t="s">
        <v>999</v>
      </c>
      <c r="AA55" s="70" t="s">
        <v>1552</v>
      </c>
      <c r="AC55" t="b">
        <v>0</v>
      </c>
      <c r="AD55">
        <v>2</v>
      </c>
      <c r="AE55" s="70" t="s">
        <v>1943</v>
      </c>
      <c r="AF55" t="b">
        <v>0</v>
      </c>
      <c r="AG55" t="s">
        <v>1972</v>
      </c>
      <c r="AI55" s="70" t="s">
        <v>1943</v>
      </c>
      <c r="AJ55" t="b">
        <v>0</v>
      </c>
      <c r="AK55">
        <v>0</v>
      </c>
      <c r="AL55" s="70" t="s">
        <v>1943</v>
      </c>
      <c r="AM55" t="s">
        <v>1979</v>
      </c>
      <c r="AN55" t="b">
        <v>0</v>
      </c>
      <c r="AO55" s="70" t="s">
        <v>1552</v>
      </c>
      <c r="AP55" t="s">
        <v>178</v>
      </c>
      <c r="AQ55">
        <v>0</v>
      </c>
      <c r="AR55">
        <v>0</v>
      </c>
      <c r="BA55" t="str">
        <f>REPLACE(INDEX(GroupVertices[Group],MATCH(Edges[[#This Row],[Vertex 1]],GroupVertices[Vertex],0)),1,1,"")</f>
        <v>10</v>
      </c>
      <c r="BB55" t="str">
        <f>REPLACE(INDEX(GroupVertices[Group],MATCH(Edges[[#This Row],[Vertex 2]],GroupVertices[Vertex],0)),1,1,"")</f>
        <v>10</v>
      </c>
    </row>
    <row r="56" spans="1:54" ht="15">
      <c r="A56" s="11" t="s">
        <v>243</v>
      </c>
      <c r="B56" s="11" t="s">
        <v>243</v>
      </c>
      <c r="C56" s="12"/>
      <c r="D56" s="60"/>
      <c r="E56" s="61"/>
      <c r="F56" s="62"/>
      <c r="G56" s="12"/>
      <c r="H56" s="13"/>
      <c r="I56" s="45"/>
      <c r="J56" s="45"/>
      <c r="K56" s="31" t="s">
        <v>65</v>
      </c>
      <c r="L56" s="67">
        <v>56</v>
      </c>
      <c r="M56" s="67"/>
      <c r="N56" s="14"/>
      <c r="O56" t="s">
        <v>178</v>
      </c>
      <c r="P56" s="68">
        <v>43537.84354166667</v>
      </c>
      <c r="Q56" t="s">
        <v>441</v>
      </c>
      <c r="T56" t="s">
        <v>265</v>
      </c>
      <c r="V56" s="69" t="s">
        <v>791</v>
      </c>
      <c r="W56" s="68">
        <v>43537.84354166667</v>
      </c>
      <c r="X56" s="69" t="s">
        <v>1000</v>
      </c>
      <c r="AA56" s="70" t="s">
        <v>1553</v>
      </c>
      <c r="AC56" t="b">
        <v>0</v>
      </c>
      <c r="AD56">
        <v>1</v>
      </c>
      <c r="AE56" s="70" t="s">
        <v>1943</v>
      </c>
      <c r="AF56" t="b">
        <v>0</v>
      </c>
      <c r="AG56" t="s">
        <v>1972</v>
      </c>
      <c r="AI56" s="70" t="s">
        <v>1943</v>
      </c>
      <c r="AJ56" t="b">
        <v>0</v>
      </c>
      <c r="AK56">
        <v>1</v>
      </c>
      <c r="AL56" s="70" t="s">
        <v>1943</v>
      </c>
      <c r="AM56" t="s">
        <v>1979</v>
      </c>
      <c r="AN56" t="b">
        <v>0</v>
      </c>
      <c r="AO56" s="70" t="s">
        <v>1553</v>
      </c>
      <c r="AP56" t="s">
        <v>178</v>
      </c>
      <c r="AQ56">
        <v>0</v>
      </c>
      <c r="AR56">
        <v>0</v>
      </c>
      <c r="BA56" t="str">
        <f>REPLACE(INDEX(GroupVertices[Group],MATCH(Edges[[#This Row],[Vertex 1]],GroupVertices[Vertex],0)),1,1,"")</f>
        <v>10</v>
      </c>
      <c r="BB56" t="str">
        <f>REPLACE(INDEX(GroupVertices[Group],MATCH(Edges[[#This Row],[Vertex 2]],GroupVertices[Vertex],0)),1,1,"")</f>
        <v>10</v>
      </c>
    </row>
    <row r="57" spans="1:54" ht="15">
      <c r="A57" s="11" t="s">
        <v>243</v>
      </c>
      <c r="B57" s="11" t="s">
        <v>243</v>
      </c>
      <c r="C57" s="12"/>
      <c r="D57" s="60"/>
      <c r="E57" s="61"/>
      <c r="F57" s="62"/>
      <c r="G57" s="12"/>
      <c r="H57" s="13"/>
      <c r="I57" s="45"/>
      <c r="J57" s="45"/>
      <c r="K57" s="31" t="s">
        <v>65</v>
      </c>
      <c r="L57" s="67">
        <v>57</v>
      </c>
      <c r="M57" s="67"/>
      <c r="N57" s="14"/>
      <c r="O57" t="s">
        <v>178</v>
      </c>
      <c r="P57" s="68">
        <v>43537.85212962963</v>
      </c>
      <c r="Q57" t="s">
        <v>443</v>
      </c>
      <c r="T57" t="s">
        <v>265</v>
      </c>
      <c r="V57" s="69" t="s">
        <v>791</v>
      </c>
      <c r="W57" s="68">
        <v>43537.85212962963</v>
      </c>
      <c r="X57" s="69" t="s">
        <v>1002</v>
      </c>
      <c r="AA57" s="70" t="s">
        <v>1555</v>
      </c>
      <c r="AC57" t="b">
        <v>0</v>
      </c>
      <c r="AD57">
        <v>2</v>
      </c>
      <c r="AE57" s="70" t="s">
        <v>1943</v>
      </c>
      <c r="AF57" t="b">
        <v>0</v>
      </c>
      <c r="AG57" t="s">
        <v>1972</v>
      </c>
      <c r="AI57" s="70" t="s">
        <v>1943</v>
      </c>
      <c r="AJ57" t="b">
        <v>0</v>
      </c>
      <c r="AK57">
        <v>0</v>
      </c>
      <c r="AL57" s="70" t="s">
        <v>1943</v>
      </c>
      <c r="AM57" t="s">
        <v>1979</v>
      </c>
      <c r="AN57" t="b">
        <v>0</v>
      </c>
      <c r="AO57" s="70" t="s">
        <v>1555</v>
      </c>
      <c r="AP57" t="s">
        <v>178</v>
      </c>
      <c r="AQ57">
        <v>0</v>
      </c>
      <c r="AR57">
        <v>0</v>
      </c>
      <c r="BA57" t="str">
        <f>REPLACE(INDEX(GroupVertices[Group],MATCH(Edges[[#This Row],[Vertex 1]],GroupVertices[Vertex],0)),1,1,"")</f>
        <v>10</v>
      </c>
      <c r="BB57" t="str">
        <f>REPLACE(INDEX(GroupVertices[Group],MATCH(Edges[[#This Row],[Vertex 2]],GroupVertices[Vertex],0)),1,1,"")</f>
        <v>10</v>
      </c>
    </row>
    <row r="58" spans="1:54" ht="15">
      <c r="A58" s="11" t="s">
        <v>243</v>
      </c>
      <c r="B58" s="11" t="s">
        <v>243</v>
      </c>
      <c r="C58" s="12"/>
      <c r="D58" s="60"/>
      <c r="E58" s="61"/>
      <c r="F58" s="62"/>
      <c r="G58" s="12"/>
      <c r="H58" s="13"/>
      <c r="I58" s="45"/>
      <c r="J58" s="45"/>
      <c r="K58" s="31" t="s">
        <v>65</v>
      </c>
      <c r="L58" s="67">
        <v>58</v>
      </c>
      <c r="M58" s="67"/>
      <c r="N58" s="14"/>
      <c r="O58" t="s">
        <v>178</v>
      </c>
      <c r="P58" s="68">
        <v>43541.64530092593</v>
      </c>
      <c r="Q58" t="s">
        <v>444</v>
      </c>
      <c r="T58" t="s">
        <v>687</v>
      </c>
      <c r="U58" s="69" t="s">
        <v>709</v>
      </c>
      <c r="V58" s="69" t="s">
        <v>709</v>
      </c>
      <c r="W58" s="68">
        <v>43541.64530092593</v>
      </c>
      <c r="X58" s="69" t="s">
        <v>1003</v>
      </c>
      <c r="AA58" s="70" t="s">
        <v>1556</v>
      </c>
      <c r="AC58" t="b">
        <v>0</v>
      </c>
      <c r="AD58">
        <v>0</v>
      </c>
      <c r="AE58" s="70" t="s">
        <v>1943</v>
      </c>
      <c r="AF58" t="b">
        <v>0</v>
      </c>
      <c r="AG58" t="s">
        <v>1972</v>
      </c>
      <c r="AI58" s="70" t="s">
        <v>1943</v>
      </c>
      <c r="AJ58" t="b">
        <v>0</v>
      </c>
      <c r="AK58">
        <v>0</v>
      </c>
      <c r="AL58" s="70" t="s">
        <v>1943</v>
      </c>
      <c r="AM58" t="s">
        <v>1986</v>
      </c>
      <c r="AN58" t="b">
        <v>0</v>
      </c>
      <c r="AO58" s="70" t="s">
        <v>1556</v>
      </c>
      <c r="AP58" t="s">
        <v>178</v>
      </c>
      <c r="AQ58">
        <v>0</v>
      </c>
      <c r="AR58">
        <v>0</v>
      </c>
      <c r="BA58" t="str">
        <f>REPLACE(INDEX(GroupVertices[Group],MATCH(Edges[[#This Row],[Vertex 1]],GroupVertices[Vertex],0)),1,1,"")</f>
        <v>10</v>
      </c>
      <c r="BB58" t="str">
        <f>REPLACE(INDEX(GroupVertices[Group],MATCH(Edges[[#This Row],[Vertex 2]],GroupVertices[Vertex],0)),1,1,"")</f>
        <v>10</v>
      </c>
    </row>
    <row r="59" spans="1:54" ht="15">
      <c r="A59" s="11" t="s">
        <v>243</v>
      </c>
      <c r="B59" s="11" t="s">
        <v>243</v>
      </c>
      <c r="C59" s="12"/>
      <c r="D59" s="60"/>
      <c r="E59" s="61"/>
      <c r="F59" s="62"/>
      <c r="G59" s="12"/>
      <c r="H59" s="13"/>
      <c r="I59" s="45"/>
      <c r="J59" s="45"/>
      <c r="K59" s="31" t="s">
        <v>65</v>
      </c>
      <c r="L59" s="67">
        <v>59</v>
      </c>
      <c r="M59" s="67"/>
      <c r="N59" s="14"/>
      <c r="O59" t="s">
        <v>178</v>
      </c>
      <c r="P59" s="68">
        <v>43536.82114583333</v>
      </c>
      <c r="Q59" t="s">
        <v>438</v>
      </c>
      <c r="R59" s="69" t="s">
        <v>629</v>
      </c>
      <c r="S59" t="s">
        <v>672</v>
      </c>
      <c r="T59" t="s">
        <v>686</v>
      </c>
      <c r="U59" s="69" t="s">
        <v>708</v>
      </c>
      <c r="V59" s="69" t="s">
        <v>708</v>
      </c>
      <c r="W59" s="68">
        <v>43536.82114583333</v>
      </c>
      <c r="X59" s="69" t="s">
        <v>997</v>
      </c>
      <c r="AA59" s="70" t="s">
        <v>1550</v>
      </c>
      <c r="AC59" t="b">
        <v>0</v>
      </c>
      <c r="AD59">
        <v>0</v>
      </c>
      <c r="AE59" s="70" t="s">
        <v>1943</v>
      </c>
      <c r="AF59" t="b">
        <v>0</v>
      </c>
      <c r="AG59" t="s">
        <v>1972</v>
      </c>
      <c r="AI59" s="70" t="s">
        <v>1943</v>
      </c>
      <c r="AJ59" t="b">
        <v>0</v>
      </c>
      <c r="AK59">
        <v>0</v>
      </c>
      <c r="AL59" s="70" t="s">
        <v>1943</v>
      </c>
      <c r="AM59" t="s">
        <v>1986</v>
      </c>
      <c r="AN59" t="b">
        <v>0</v>
      </c>
      <c r="AO59" s="70" t="s">
        <v>1550</v>
      </c>
      <c r="AP59" t="s">
        <v>178</v>
      </c>
      <c r="AQ59">
        <v>0</v>
      </c>
      <c r="AR59">
        <v>0</v>
      </c>
      <c r="BA59" t="str">
        <f>REPLACE(INDEX(GroupVertices[Group],MATCH(Edges[[#This Row],[Vertex 1]],GroupVertices[Vertex],0)),1,1,"")</f>
        <v>10</v>
      </c>
      <c r="BB59" t="str">
        <f>REPLACE(INDEX(GroupVertices[Group],MATCH(Edges[[#This Row],[Vertex 2]],GroupVertices[Vertex],0)),1,1,"")</f>
        <v>10</v>
      </c>
    </row>
    <row r="60" spans="1:54" ht="15">
      <c r="A60" s="11" t="s">
        <v>243</v>
      </c>
      <c r="B60" s="11" t="s">
        <v>243</v>
      </c>
      <c r="C60" s="12"/>
      <c r="D60" s="60"/>
      <c r="E60" s="61"/>
      <c r="F60" s="62"/>
      <c r="G60" s="12"/>
      <c r="H60" s="13"/>
      <c r="I60" s="45"/>
      <c r="J60" s="45"/>
      <c r="K60" s="31" t="s">
        <v>65</v>
      </c>
      <c r="L60" s="67">
        <v>60</v>
      </c>
      <c r="M60" s="67"/>
      <c r="N60" s="14"/>
      <c r="O60" t="s">
        <v>178</v>
      </c>
      <c r="P60" s="68">
        <v>43537.84960648148</v>
      </c>
      <c r="Q60" t="s">
        <v>442</v>
      </c>
      <c r="T60" t="s">
        <v>265</v>
      </c>
      <c r="V60" s="69" t="s">
        <v>791</v>
      </c>
      <c r="W60" s="68">
        <v>43537.84960648148</v>
      </c>
      <c r="X60" s="69" t="s">
        <v>1001</v>
      </c>
      <c r="AA60" s="70" t="s">
        <v>1554</v>
      </c>
      <c r="AC60" t="b">
        <v>0</v>
      </c>
      <c r="AD60">
        <v>2</v>
      </c>
      <c r="AE60" s="70" t="s">
        <v>1943</v>
      </c>
      <c r="AF60" t="b">
        <v>0</v>
      </c>
      <c r="AG60" t="s">
        <v>1972</v>
      </c>
      <c r="AI60" s="70" t="s">
        <v>1943</v>
      </c>
      <c r="AJ60" t="b">
        <v>0</v>
      </c>
      <c r="AK60">
        <v>1</v>
      </c>
      <c r="AL60" s="70" t="s">
        <v>1943</v>
      </c>
      <c r="AM60" t="s">
        <v>1979</v>
      </c>
      <c r="AN60" t="b">
        <v>0</v>
      </c>
      <c r="AO60" s="70" t="s">
        <v>1554</v>
      </c>
      <c r="AP60" t="s">
        <v>178</v>
      </c>
      <c r="AQ60">
        <v>0</v>
      </c>
      <c r="AR60">
        <v>0</v>
      </c>
      <c r="BA60" t="str">
        <f>REPLACE(INDEX(GroupVertices[Group],MATCH(Edges[[#This Row],[Vertex 1]],GroupVertices[Vertex],0)),1,1,"")</f>
        <v>10</v>
      </c>
      <c r="BB60" t="str">
        <f>REPLACE(INDEX(GroupVertices[Group],MATCH(Edges[[#This Row],[Vertex 2]],GroupVertices[Vertex],0)),1,1,"")</f>
        <v>10</v>
      </c>
    </row>
    <row r="61" spans="1:54" ht="15">
      <c r="A61" s="11" t="s">
        <v>242</v>
      </c>
      <c r="B61" s="11" t="s">
        <v>248</v>
      </c>
      <c r="C61" s="12"/>
      <c r="D61" s="60"/>
      <c r="E61" s="61"/>
      <c r="F61" s="62"/>
      <c r="G61" s="12"/>
      <c r="H61" s="13"/>
      <c r="I61" s="45"/>
      <c r="J61" s="45"/>
      <c r="K61" s="31" t="s">
        <v>65</v>
      </c>
      <c r="L61" s="67">
        <v>61</v>
      </c>
      <c r="M61" s="67"/>
      <c r="N61" s="14"/>
      <c r="O61" t="s">
        <v>337</v>
      </c>
      <c r="P61" s="68">
        <v>43541.59306712963</v>
      </c>
      <c r="Q61" t="s">
        <v>373</v>
      </c>
      <c r="V61" s="69" t="s">
        <v>731</v>
      </c>
      <c r="W61" s="68">
        <v>43541.59306712963</v>
      </c>
      <c r="X61" s="69" t="s">
        <v>862</v>
      </c>
      <c r="AA61" s="70" t="s">
        <v>1412</v>
      </c>
      <c r="AC61" t="b">
        <v>0</v>
      </c>
      <c r="AD61">
        <v>0</v>
      </c>
      <c r="AE61" s="70" t="s">
        <v>1943</v>
      </c>
      <c r="AF61" t="b">
        <v>0</v>
      </c>
      <c r="AG61" t="s">
        <v>1972</v>
      </c>
      <c r="AI61" s="70" t="s">
        <v>1943</v>
      </c>
      <c r="AJ61" t="b">
        <v>0</v>
      </c>
      <c r="AK61">
        <v>2</v>
      </c>
      <c r="AL61" s="70" t="s">
        <v>1422</v>
      </c>
      <c r="AM61" t="s">
        <v>1980</v>
      </c>
      <c r="AN61" t="b">
        <v>0</v>
      </c>
      <c r="AO61" s="70" t="s">
        <v>1422</v>
      </c>
      <c r="AP61" t="s">
        <v>178</v>
      </c>
      <c r="AQ61">
        <v>0</v>
      </c>
      <c r="AR61">
        <v>0</v>
      </c>
      <c r="BA61" t="str">
        <f>REPLACE(INDEX(GroupVertices[Group],MATCH(Edges[[#This Row],[Vertex 1]],GroupVertices[Vertex],0)),1,1,"")</f>
        <v>5</v>
      </c>
      <c r="BB61" t="str">
        <f>REPLACE(INDEX(GroupVertices[Group],MATCH(Edges[[#This Row],[Vertex 2]],GroupVertices[Vertex],0)),1,1,"")</f>
        <v>5</v>
      </c>
    </row>
    <row r="62" spans="1:54" ht="15">
      <c r="A62" s="11" t="s">
        <v>255</v>
      </c>
      <c r="B62" s="11" t="s">
        <v>250</v>
      </c>
      <c r="C62" s="12"/>
      <c r="D62" s="60"/>
      <c r="E62" s="61"/>
      <c r="F62" s="62"/>
      <c r="G62" s="12"/>
      <c r="H62" s="13"/>
      <c r="I62" s="45"/>
      <c r="J62" s="45"/>
      <c r="K62" s="31" t="s">
        <v>65</v>
      </c>
      <c r="L62" s="67">
        <v>62</v>
      </c>
      <c r="M62" s="67"/>
      <c r="N62" s="14"/>
      <c r="O62" t="s">
        <v>337</v>
      </c>
      <c r="P62" s="68">
        <v>43541.84042824074</v>
      </c>
      <c r="Q62" t="s">
        <v>376</v>
      </c>
      <c r="T62" t="s">
        <v>681</v>
      </c>
      <c r="U62" s="69" t="s">
        <v>703</v>
      </c>
      <c r="V62" s="69" t="s">
        <v>703</v>
      </c>
      <c r="W62" s="68">
        <v>43541.84042824074</v>
      </c>
      <c r="X62" s="69" t="s">
        <v>880</v>
      </c>
      <c r="AA62" s="70" t="s">
        <v>1430</v>
      </c>
      <c r="AC62" t="b">
        <v>0</v>
      </c>
      <c r="AD62">
        <v>0</v>
      </c>
      <c r="AE62" s="70" t="s">
        <v>1943</v>
      </c>
      <c r="AF62" t="b">
        <v>0</v>
      </c>
      <c r="AG62" t="s">
        <v>1972</v>
      </c>
      <c r="AI62" s="70" t="s">
        <v>1943</v>
      </c>
      <c r="AJ62" t="b">
        <v>0</v>
      </c>
      <c r="AK62">
        <v>11</v>
      </c>
      <c r="AL62" s="70" t="s">
        <v>1741</v>
      </c>
      <c r="AM62" t="s">
        <v>1983</v>
      </c>
      <c r="AN62" t="b">
        <v>0</v>
      </c>
      <c r="AO62" s="70" t="s">
        <v>1741</v>
      </c>
      <c r="AP62" t="s">
        <v>178</v>
      </c>
      <c r="AQ62">
        <v>0</v>
      </c>
      <c r="AR62">
        <v>0</v>
      </c>
      <c r="BA62" t="str">
        <f>REPLACE(INDEX(GroupVertices[Group],MATCH(Edges[[#This Row],[Vertex 1]],GroupVertices[Vertex],0)),1,1,"")</f>
        <v>5</v>
      </c>
      <c r="BB62" t="str">
        <f>REPLACE(INDEX(GroupVertices[Group],MATCH(Edges[[#This Row],[Vertex 2]],GroupVertices[Vertex],0)),1,1,"")</f>
        <v>5</v>
      </c>
    </row>
    <row r="63" spans="1:54" ht="15">
      <c r="A63" s="11" t="s">
        <v>220</v>
      </c>
      <c r="B63" s="11" t="s">
        <v>306</v>
      </c>
      <c r="C63" s="12"/>
      <c r="D63" s="60"/>
      <c r="E63" s="61"/>
      <c r="F63" s="62"/>
      <c r="G63" s="12"/>
      <c r="H63" s="13"/>
      <c r="I63" s="45"/>
      <c r="J63" s="45"/>
      <c r="K63" s="31" t="s">
        <v>65</v>
      </c>
      <c r="L63" s="67">
        <v>63</v>
      </c>
      <c r="M63" s="67"/>
      <c r="N63" s="14"/>
      <c r="O63" t="s">
        <v>339</v>
      </c>
      <c r="P63" s="68">
        <v>43537.86549768518</v>
      </c>
      <c r="Q63" t="s">
        <v>347</v>
      </c>
      <c r="T63" t="s">
        <v>265</v>
      </c>
      <c r="V63" s="69" t="s">
        <v>719</v>
      </c>
      <c r="W63" s="68">
        <v>43537.86549768518</v>
      </c>
      <c r="X63" s="69" t="s">
        <v>820</v>
      </c>
      <c r="AA63" s="70" t="s">
        <v>1370</v>
      </c>
      <c r="AC63" t="b">
        <v>0</v>
      </c>
      <c r="AD63">
        <v>0</v>
      </c>
      <c r="AE63" s="70" t="s">
        <v>1943</v>
      </c>
      <c r="AF63" t="b">
        <v>0</v>
      </c>
      <c r="AG63" t="s">
        <v>1972</v>
      </c>
      <c r="AI63" s="70" t="s">
        <v>1943</v>
      </c>
      <c r="AJ63" t="b">
        <v>0</v>
      </c>
      <c r="AK63">
        <v>1</v>
      </c>
      <c r="AL63" s="70" t="s">
        <v>1669</v>
      </c>
      <c r="AM63" t="s">
        <v>1984</v>
      </c>
      <c r="AN63" t="b">
        <v>0</v>
      </c>
      <c r="AO63" s="70" t="s">
        <v>1669</v>
      </c>
      <c r="AP63" t="s">
        <v>178</v>
      </c>
      <c r="AQ63">
        <v>0</v>
      </c>
      <c r="AR63">
        <v>0</v>
      </c>
      <c r="BA63" t="str">
        <f>REPLACE(INDEX(GroupVertices[Group],MATCH(Edges[[#This Row],[Vertex 1]],GroupVertices[Vertex],0)),1,1,"")</f>
        <v>3</v>
      </c>
      <c r="BB63" t="str">
        <f>REPLACE(INDEX(GroupVertices[Group],MATCH(Edges[[#This Row],[Vertex 2]],GroupVertices[Vertex],0)),1,1,"")</f>
        <v>3</v>
      </c>
    </row>
    <row r="64" spans="1:54" ht="15">
      <c r="A64" s="11" t="s">
        <v>220</v>
      </c>
      <c r="B64" s="11" t="s">
        <v>265</v>
      </c>
      <c r="C64" s="12"/>
      <c r="D64" s="60"/>
      <c r="E64" s="61"/>
      <c r="F64" s="62"/>
      <c r="G64" s="12"/>
      <c r="H64" s="13"/>
      <c r="I64" s="45"/>
      <c r="J64" s="45"/>
      <c r="K64" s="31" t="s">
        <v>65</v>
      </c>
      <c r="L64" s="67">
        <v>64</v>
      </c>
      <c r="M64" s="67"/>
      <c r="N64" s="14"/>
      <c r="O64" t="s">
        <v>337</v>
      </c>
      <c r="P64" s="68">
        <v>43537.86549768518</v>
      </c>
      <c r="Q64" t="s">
        <v>347</v>
      </c>
      <c r="T64" t="s">
        <v>265</v>
      </c>
      <c r="V64" s="69" t="s">
        <v>719</v>
      </c>
      <c r="W64" s="68">
        <v>43537.86549768518</v>
      </c>
      <c r="X64" s="69" t="s">
        <v>820</v>
      </c>
      <c r="AA64" s="70" t="s">
        <v>1370</v>
      </c>
      <c r="AC64" t="b">
        <v>0</v>
      </c>
      <c r="AD64">
        <v>0</v>
      </c>
      <c r="AE64" s="70" t="s">
        <v>1943</v>
      </c>
      <c r="AF64" t="b">
        <v>0</v>
      </c>
      <c r="AG64" t="s">
        <v>1972</v>
      </c>
      <c r="AI64" s="70" t="s">
        <v>1943</v>
      </c>
      <c r="AJ64" t="b">
        <v>0</v>
      </c>
      <c r="AK64">
        <v>1</v>
      </c>
      <c r="AL64" s="70" t="s">
        <v>1669</v>
      </c>
      <c r="AM64" t="s">
        <v>1984</v>
      </c>
      <c r="AN64" t="b">
        <v>0</v>
      </c>
      <c r="AO64" s="70" t="s">
        <v>1669</v>
      </c>
      <c r="AP64" t="s">
        <v>178</v>
      </c>
      <c r="AQ64">
        <v>0</v>
      </c>
      <c r="AR64">
        <v>0</v>
      </c>
      <c r="BA64" t="str">
        <f>REPLACE(INDEX(GroupVertices[Group],MATCH(Edges[[#This Row],[Vertex 1]],GroupVertices[Vertex],0)),1,1,"")</f>
        <v>3</v>
      </c>
      <c r="BB64" t="str">
        <f>REPLACE(INDEX(GroupVertices[Group],MATCH(Edges[[#This Row],[Vertex 2]],GroupVertices[Vertex],0)),1,1,"")</f>
        <v>2</v>
      </c>
    </row>
    <row r="65" spans="1:54" ht="15">
      <c r="A65" s="11" t="s">
        <v>220</v>
      </c>
      <c r="B65" s="11" t="s">
        <v>247</v>
      </c>
      <c r="C65" s="12"/>
      <c r="D65" s="60"/>
      <c r="E65" s="61"/>
      <c r="F65" s="62"/>
      <c r="G65" s="12"/>
      <c r="H65" s="13"/>
      <c r="I65" s="45"/>
      <c r="J65" s="45"/>
      <c r="K65" s="31" t="s">
        <v>65</v>
      </c>
      <c r="L65" s="67">
        <v>65</v>
      </c>
      <c r="M65" s="67"/>
      <c r="N65" s="14"/>
      <c r="O65" t="s">
        <v>337</v>
      </c>
      <c r="P65" s="68">
        <v>43534.7278125</v>
      </c>
      <c r="Q65" t="s">
        <v>346</v>
      </c>
      <c r="R65" s="69" t="s">
        <v>620</v>
      </c>
      <c r="S65" t="s">
        <v>667</v>
      </c>
      <c r="T65" t="s">
        <v>265</v>
      </c>
      <c r="V65" s="69" t="s">
        <v>719</v>
      </c>
      <c r="W65" s="68">
        <v>43534.7278125</v>
      </c>
      <c r="X65" s="69" t="s">
        <v>818</v>
      </c>
      <c r="AA65" s="70" t="s">
        <v>1368</v>
      </c>
      <c r="AC65" t="b">
        <v>0</v>
      </c>
      <c r="AD65">
        <v>0</v>
      </c>
      <c r="AE65" s="70" t="s">
        <v>1943</v>
      </c>
      <c r="AF65" t="b">
        <v>1</v>
      </c>
      <c r="AG65" t="s">
        <v>1972</v>
      </c>
      <c r="AI65" s="70" t="s">
        <v>1871</v>
      </c>
      <c r="AJ65" t="b">
        <v>0</v>
      </c>
      <c r="AK65">
        <v>3</v>
      </c>
      <c r="AL65" s="70" t="s">
        <v>1825</v>
      </c>
      <c r="AM65" t="s">
        <v>1983</v>
      </c>
      <c r="AN65" t="b">
        <v>0</v>
      </c>
      <c r="AO65" s="70" t="s">
        <v>1825</v>
      </c>
      <c r="AP65" t="s">
        <v>178</v>
      </c>
      <c r="AQ65">
        <v>0</v>
      </c>
      <c r="AR65">
        <v>0</v>
      </c>
      <c r="BA65" t="str">
        <f>REPLACE(INDEX(GroupVertices[Group],MATCH(Edges[[#This Row],[Vertex 1]],GroupVertices[Vertex],0)),1,1,"")</f>
        <v>3</v>
      </c>
      <c r="BB65" t="str">
        <f>REPLACE(INDEX(GroupVertices[Group],MATCH(Edges[[#This Row],[Vertex 2]],GroupVertices[Vertex],0)),1,1,"")</f>
        <v>1</v>
      </c>
    </row>
    <row r="66" spans="1:54" ht="15">
      <c r="A66" s="11" t="s">
        <v>220</v>
      </c>
      <c r="B66" s="11" t="s">
        <v>247</v>
      </c>
      <c r="C66" s="12"/>
      <c r="D66" s="60"/>
      <c r="E66" s="61"/>
      <c r="F66" s="62"/>
      <c r="G66" s="12"/>
      <c r="H66" s="13"/>
      <c r="I66" s="45"/>
      <c r="J66" s="45"/>
      <c r="K66" s="31" t="s">
        <v>65</v>
      </c>
      <c r="L66" s="67">
        <v>66</v>
      </c>
      <c r="M66" s="67"/>
      <c r="N66" s="14"/>
      <c r="O66" t="s">
        <v>337</v>
      </c>
      <c r="P66" s="68">
        <v>43534.7278125</v>
      </c>
      <c r="Q66" t="s">
        <v>346</v>
      </c>
      <c r="R66" s="69" t="s">
        <v>620</v>
      </c>
      <c r="S66" t="s">
        <v>667</v>
      </c>
      <c r="T66" t="s">
        <v>265</v>
      </c>
      <c r="V66" s="69" t="s">
        <v>719</v>
      </c>
      <c r="W66" s="68">
        <v>43534.7278125</v>
      </c>
      <c r="X66" s="69" t="s">
        <v>819</v>
      </c>
      <c r="AA66" s="70" t="s">
        <v>1369</v>
      </c>
      <c r="AC66" t="b">
        <v>0</v>
      </c>
      <c r="AD66">
        <v>0</v>
      </c>
      <c r="AE66" s="70" t="s">
        <v>1943</v>
      </c>
      <c r="AF66" t="b">
        <v>1</v>
      </c>
      <c r="AG66" t="s">
        <v>1972</v>
      </c>
      <c r="AI66" s="70" t="s">
        <v>1871</v>
      </c>
      <c r="AJ66" t="b">
        <v>0</v>
      </c>
      <c r="AK66">
        <v>3</v>
      </c>
      <c r="AL66" s="70" t="s">
        <v>1825</v>
      </c>
      <c r="AM66" t="s">
        <v>1983</v>
      </c>
      <c r="AN66" t="b">
        <v>0</v>
      </c>
      <c r="AO66" s="70" t="s">
        <v>1825</v>
      </c>
      <c r="AP66" t="s">
        <v>178</v>
      </c>
      <c r="AQ66">
        <v>0</v>
      </c>
      <c r="AR66">
        <v>0</v>
      </c>
      <c r="BA66" t="str">
        <f>REPLACE(INDEX(GroupVertices[Group],MATCH(Edges[[#This Row],[Vertex 1]],GroupVertices[Vertex],0)),1,1,"")</f>
        <v>3</v>
      </c>
      <c r="BB66" t="str">
        <f>REPLACE(INDEX(GroupVertices[Group],MATCH(Edges[[#This Row],[Vertex 2]],GroupVertices[Vertex],0)),1,1,"")</f>
        <v>1</v>
      </c>
    </row>
    <row r="67" spans="1:54" ht="15">
      <c r="A67" s="11" t="s">
        <v>260</v>
      </c>
      <c r="B67" s="11" t="s">
        <v>259</v>
      </c>
      <c r="C67" s="12"/>
      <c r="D67" s="60"/>
      <c r="E67" s="61"/>
      <c r="F67" s="62"/>
      <c r="G67" s="12"/>
      <c r="H67" s="13"/>
      <c r="I67" s="45"/>
      <c r="J67" s="45"/>
      <c r="K67" s="31" t="s">
        <v>65</v>
      </c>
      <c r="L67" s="67">
        <v>67</v>
      </c>
      <c r="M67" s="67"/>
      <c r="N67" s="14"/>
      <c r="O67" t="s">
        <v>337</v>
      </c>
      <c r="P67" s="68">
        <v>43542.335439814815</v>
      </c>
      <c r="Q67" t="s">
        <v>380</v>
      </c>
      <c r="V67" s="69" t="s">
        <v>749</v>
      </c>
      <c r="W67" s="68">
        <v>43542.335439814815</v>
      </c>
      <c r="X67" s="69" t="s">
        <v>885</v>
      </c>
      <c r="AA67" s="70" t="s">
        <v>1435</v>
      </c>
      <c r="AC67" t="b">
        <v>0</v>
      </c>
      <c r="AD67">
        <v>0</v>
      </c>
      <c r="AE67" s="70" t="s">
        <v>1943</v>
      </c>
      <c r="AF67" t="b">
        <v>0</v>
      </c>
      <c r="AG67" t="s">
        <v>1972</v>
      </c>
      <c r="AI67" s="70" t="s">
        <v>1943</v>
      </c>
      <c r="AJ67" t="b">
        <v>0</v>
      </c>
      <c r="AK67">
        <v>4</v>
      </c>
      <c r="AL67" s="70" t="s">
        <v>1434</v>
      </c>
      <c r="AM67" t="s">
        <v>1979</v>
      </c>
      <c r="AN67" t="b">
        <v>0</v>
      </c>
      <c r="AO67" s="70" t="s">
        <v>1434</v>
      </c>
      <c r="AP67" t="s">
        <v>178</v>
      </c>
      <c r="AQ67">
        <v>0</v>
      </c>
      <c r="AR67">
        <v>0</v>
      </c>
      <c r="BA67" t="str">
        <f>REPLACE(INDEX(GroupVertices[Group],MATCH(Edges[[#This Row],[Vertex 1]],GroupVertices[Vertex],0)),1,1,"")</f>
        <v>6</v>
      </c>
      <c r="BB67" t="str">
        <f>REPLACE(INDEX(GroupVertices[Group],MATCH(Edges[[#This Row],[Vertex 2]],GroupVertices[Vertex],0)),1,1,"")</f>
        <v>6</v>
      </c>
    </row>
    <row r="68" spans="1:54" ht="15">
      <c r="A68" s="11" t="s">
        <v>304</v>
      </c>
      <c r="B68" s="11" t="s">
        <v>265</v>
      </c>
      <c r="C68" s="12"/>
      <c r="D68" s="60"/>
      <c r="E68" s="61"/>
      <c r="F68" s="62"/>
      <c r="G68" s="12"/>
      <c r="H68" s="13"/>
      <c r="I68" s="45"/>
      <c r="J68" s="45"/>
      <c r="K68" s="31" t="s">
        <v>66</v>
      </c>
      <c r="L68" s="67">
        <v>68</v>
      </c>
      <c r="M68" s="67"/>
      <c r="N68" s="14"/>
      <c r="O68" t="s">
        <v>338</v>
      </c>
      <c r="P68" s="68">
        <v>43538.84641203703</v>
      </c>
      <c r="Q68" t="s">
        <v>451</v>
      </c>
      <c r="T68" t="s">
        <v>265</v>
      </c>
      <c r="V68" s="69" t="s">
        <v>793</v>
      </c>
      <c r="W68" s="68">
        <v>43538.84641203703</v>
      </c>
      <c r="X68" s="69" t="s">
        <v>665</v>
      </c>
      <c r="AA68" s="70" t="s">
        <v>1570</v>
      </c>
      <c r="AB68" s="70" t="s">
        <v>1931</v>
      </c>
      <c r="AC68" t="b">
        <v>0</v>
      </c>
      <c r="AD68">
        <v>1</v>
      </c>
      <c r="AE68" s="70" t="s">
        <v>1952</v>
      </c>
      <c r="AF68" t="b">
        <v>0</v>
      </c>
      <c r="AG68" t="s">
        <v>1972</v>
      </c>
      <c r="AI68" s="70" t="s">
        <v>1943</v>
      </c>
      <c r="AJ68" t="b">
        <v>0</v>
      </c>
      <c r="AK68">
        <v>0</v>
      </c>
      <c r="AL68" s="70" t="s">
        <v>1943</v>
      </c>
      <c r="AM68" t="s">
        <v>1984</v>
      </c>
      <c r="AN68" t="b">
        <v>0</v>
      </c>
      <c r="AO68" s="70" t="s">
        <v>1931</v>
      </c>
      <c r="AP68" t="s">
        <v>178</v>
      </c>
      <c r="AQ68">
        <v>0</v>
      </c>
      <c r="AR68">
        <v>0</v>
      </c>
      <c r="AS68" t="s">
        <v>1992</v>
      </c>
      <c r="AT68" t="s">
        <v>1994</v>
      </c>
      <c r="AU68" t="s">
        <v>1996</v>
      </c>
      <c r="AV68" t="s">
        <v>2001</v>
      </c>
      <c r="AW68" t="s">
        <v>2006</v>
      </c>
      <c r="AX68" t="s">
        <v>2011</v>
      </c>
      <c r="AY68" t="s">
        <v>2013</v>
      </c>
      <c r="AZ68" s="69" t="s">
        <v>2017</v>
      </c>
      <c r="BA68" t="str">
        <f>REPLACE(INDEX(GroupVertices[Group],MATCH(Edges[[#This Row],[Vertex 1]],GroupVertices[Vertex],0)),1,1,"")</f>
        <v>3</v>
      </c>
      <c r="BB68" t="str">
        <f>REPLACE(INDEX(GroupVertices[Group],MATCH(Edges[[#This Row],[Vertex 2]],GroupVertices[Vertex],0)),1,1,"")</f>
        <v>2</v>
      </c>
    </row>
    <row r="69" spans="1:54" ht="15">
      <c r="A69" s="11" t="s">
        <v>304</v>
      </c>
      <c r="B69" s="11" t="s">
        <v>247</v>
      </c>
      <c r="C69" s="12"/>
      <c r="D69" s="60"/>
      <c r="E69" s="61"/>
      <c r="F69" s="62"/>
      <c r="G69" s="12"/>
      <c r="H69" s="13"/>
      <c r="I69" s="45"/>
      <c r="J69" s="45"/>
      <c r="K69" s="31" t="s">
        <v>65</v>
      </c>
      <c r="L69" s="67">
        <v>69</v>
      </c>
      <c r="M69" s="67"/>
      <c r="N69" s="14"/>
      <c r="O69" t="s">
        <v>338</v>
      </c>
      <c r="P69" s="68">
        <v>43537.863541666666</v>
      </c>
      <c r="Q69" t="s">
        <v>534</v>
      </c>
      <c r="T69" t="s">
        <v>265</v>
      </c>
      <c r="V69" s="69" t="s">
        <v>793</v>
      </c>
      <c r="W69" s="68">
        <v>43537.863541666666</v>
      </c>
      <c r="X69" s="69" t="s">
        <v>1199</v>
      </c>
      <c r="AA69" s="70" t="s">
        <v>1755</v>
      </c>
      <c r="AB69" s="70" t="s">
        <v>1878</v>
      </c>
      <c r="AC69" t="b">
        <v>0</v>
      </c>
      <c r="AD69">
        <v>3</v>
      </c>
      <c r="AE69" s="70" t="s">
        <v>1944</v>
      </c>
      <c r="AF69" t="b">
        <v>0</v>
      </c>
      <c r="AG69" t="s">
        <v>1972</v>
      </c>
      <c r="AI69" s="70" t="s">
        <v>1943</v>
      </c>
      <c r="AJ69" t="b">
        <v>0</v>
      </c>
      <c r="AK69">
        <v>0</v>
      </c>
      <c r="AL69" s="70" t="s">
        <v>1943</v>
      </c>
      <c r="AM69" t="s">
        <v>1984</v>
      </c>
      <c r="AN69" t="b">
        <v>0</v>
      </c>
      <c r="AO69" s="70" t="s">
        <v>1878</v>
      </c>
      <c r="AP69" t="s">
        <v>178</v>
      </c>
      <c r="AQ69">
        <v>0</v>
      </c>
      <c r="AR69">
        <v>0</v>
      </c>
      <c r="AS69" t="s">
        <v>1993</v>
      </c>
      <c r="AT69" t="s">
        <v>1994</v>
      </c>
      <c r="AU69" t="s">
        <v>1996</v>
      </c>
      <c r="AV69" t="s">
        <v>2002</v>
      </c>
      <c r="AW69" t="s">
        <v>2007</v>
      </c>
      <c r="AX69" t="s">
        <v>2012</v>
      </c>
      <c r="AY69" t="s">
        <v>2013</v>
      </c>
      <c r="AZ69" s="69" t="s">
        <v>2018</v>
      </c>
      <c r="BA69" t="str">
        <f>REPLACE(INDEX(GroupVertices[Group],MATCH(Edges[[#This Row],[Vertex 1]],GroupVertices[Vertex],0)),1,1,"")</f>
        <v>3</v>
      </c>
      <c r="BB69" t="str">
        <f>REPLACE(INDEX(GroupVertices[Group],MATCH(Edges[[#This Row],[Vertex 2]],GroupVertices[Vertex],0)),1,1,"")</f>
        <v>1</v>
      </c>
    </row>
    <row r="70" spans="1:54" ht="15">
      <c r="A70" s="11" t="s">
        <v>304</v>
      </c>
      <c r="B70" s="11" t="s">
        <v>247</v>
      </c>
      <c r="C70" s="12"/>
      <c r="D70" s="60"/>
      <c r="E70" s="61"/>
      <c r="F70" s="62"/>
      <c r="G70" s="12"/>
      <c r="H70" s="13"/>
      <c r="I70" s="45"/>
      <c r="J70" s="45"/>
      <c r="K70" s="31" t="s">
        <v>65</v>
      </c>
      <c r="L70" s="67">
        <v>70</v>
      </c>
      <c r="M70" s="67"/>
      <c r="N70" s="14"/>
      <c r="O70" t="s">
        <v>338</v>
      </c>
      <c r="P70" s="68">
        <v>43537.874375</v>
      </c>
      <c r="Q70" t="s">
        <v>541</v>
      </c>
      <c r="T70" t="s">
        <v>265</v>
      </c>
      <c r="V70" s="69" t="s">
        <v>793</v>
      </c>
      <c r="W70" s="68">
        <v>43537.874375</v>
      </c>
      <c r="X70" s="69" t="s">
        <v>1206</v>
      </c>
      <c r="AA70" s="70" t="s">
        <v>1762</v>
      </c>
      <c r="AC70" t="b">
        <v>0</v>
      </c>
      <c r="AD70">
        <v>2</v>
      </c>
      <c r="AE70" s="70" t="s">
        <v>1943</v>
      </c>
      <c r="AF70" t="b">
        <v>0</v>
      </c>
      <c r="AG70" t="s">
        <v>1972</v>
      </c>
      <c r="AI70" s="70" t="s">
        <v>1943</v>
      </c>
      <c r="AJ70" t="b">
        <v>0</v>
      </c>
      <c r="AK70">
        <v>0</v>
      </c>
      <c r="AL70" s="70" t="s">
        <v>1943</v>
      </c>
      <c r="AM70" t="s">
        <v>1984</v>
      </c>
      <c r="AN70" t="b">
        <v>0</v>
      </c>
      <c r="AO70" s="70" t="s">
        <v>1762</v>
      </c>
      <c r="AP70" t="s">
        <v>178</v>
      </c>
      <c r="AQ70">
        <v>0</v>
      </c>
      <c r="AR70">
        <v>0</v>
      </c>
      <c r="AS70" t="s">
        <v>1993</v>
      </c>
      <c r="AT70" t="s">
        <v>1994</v>
      </c>
      <c r="AU70" t="s">
        <v>1996</v>
      </c>
      <c r="AV70" t="s">
        <v>2002</v>
      </c>
      <c r="AW70" t="s">
        <v>2007</v>
      </c>
      <c r="AX70" t="s">
        <v>2012</v>
      </c>
      <c r="AY70" t="s">
        <v>2013</v>
      </c>
      <c r="AZ70" s="69" t="s">
        <v>2018</v>
      </c>
      <c r="BA70" t="str">
        <f>REPLACE(INDEX(GroupVertices[Group],MATCH(Edges[[#This Row],[Vertex 1]],GroupVertices[Vertex],0)),1,1,"")</f>
        <v>3</v>
      </c>
      <c r="BB70" t="str">
        <f>REPLACE(INDEX(GroupVertices[Group],MATCH(Edges[[#This Row],[Vertex 2]],GroupVertices[Vertex],0)),1,1,"")</f>
        <v>1</v>
      </c>
    </row>
    <row r="71" spans="1:54" ht="15">
      <c r="A71" s="11" t="s">
        <v>304</v>
      </c>
      <c r="B71" s="11" t="s">
        <v>247</v>
      </c>
      <c r="C71" s="12"/>
      <c r="D71" s="60"/>
      <c r="E71" s="61"/>
      <c r="F71" s="62"/>
      <c r="G71" s="12"/>
      <c r="H71" s="13"/>
      <c r="I71" s="45"/>
      <c r="J71" s="45"/>
      <c r="K71" s="31" t="s">
        <v>65</v>
      </c>
      <c r="L71" s="67">
        <v>71</v>
      </c>
      <c r="M71" s="67"/>
      <c r="N71" s="14"/>
      <c r="O71" t="s">
        <v>338</v>
      </c>
      <c r="P71" s="68">
        <v>43534.72309027778</v>
      </c>
      <c r="Q71" t="s">
        <v>341</v>
      </c>
      <c r="V71" s="69" t="s">
        <v>793</v>
      </c>
      <c r="W71" s="68">
        <v>43534.72309027778</v>
      </c>
      <c r="X71" s="69" t="s">
        <v>1197</v>
      </c>
      <c r="AA71" s="70" t="s">
        <v>1753</v>
      </c>
      <c r="AC71" t="b">
        <v>0</v>
      </c>
      <c r="AD71">
        <v>0</v>
      </c>
      <c r="AE71" s="70" t="s">
        <v>1943</v>
      </c>
      <c r="AF71" t="b">
        <v>0</v>
      </c>
      <c r="AG71" t="s">
        <v>1972</v>
      </c>
      <c r="AI71" s="70" t="s">
        <v>1943</v>
      </c>
      <c r="AJ71" t="b">
        <v>0</v>
      </c>
      <c r="AK71">
        <v>45</v>
      </c>
      <c r="AL71" s="70" t="s">
        <v>1871</v>
      </c>
      <c r="AM71" t="s">
        <v>1984</v>
      </c>
      <c r="AN71" t="b">
        <v>0</v>
      </c>
      <c r="AO71" s="70" t="s">
        <v>1871</v>
      </c>
      <c r="AP71" t="s">
        <v>178</v>
      </c>
      <c r="AQ71">
        <v>0</v>
      </c>
      <c r="AR71">
        <v>0</v>
      </c>
      <c r="BA71" t="str">
        <f>REPLACE(INDEX(GroupVertices[Group],MATCH(Edges[[#This Row],[Vertex 1]],GroupVertices[Vertex],0)),1,1,"")</f>
        <v>3</v>
      </c>
      <c r="BB71" t="str">
        <f>REPLACE(INDEX(GroupVertices[Group],MATCH(Edges[[#This Row],[Vertex 2]],GroupVertices[Vertex],0)),1,1,"")</f>
        <v>1</v>
      </c>
    </row>
    <row r="72" spans="1:54" ht="15">
      <c r="A72" s="11" t="s">
        <v>304</v>
      </c>
      <c r="B72" s="11" t="s">
        <v>315</v>
      </c>
      <c r="C72" s="12"/>
      <c r="D72" s="60"/>
      <c r="E72" s="61"/>
      <c r="F72" s="62"/>
      <c r="G72" s="12"/>
      <c r="H72" s="13"/>
      <c r="I72" s="45"/>
      <c r="J72" s="45"/>
      <c r="K72" s="31" t="s">
        <v>66</v>
      </c>
      <c r="L72" s="67">
        <v>72</v>
      </c>
      <c r="M72" s="67"/>
      <c r="N72" s="14"/>
      <c r="O72" t="s">
        <v>338</v>
      </c>
      <c r="P72" s="68">
        <v>43541.79462962963</v>
      </c>
      <c r="Q72" t="s">
        <v>425</v>
      </c>
      <c r="V72" s="69" t="s">
        <v>793</v>
      </c>
      <c r="W72" s="68">
        <v>43541.79462962963</v>
      </c>
      <c r="X72" s="69" t="s">
        <v>1207</v>
      </c>
      <c r="AA72" s="70" t="s">
        <v>1763</v>
      </c>
      <c r="AC72" t="b">
        <v>0</v>
      </c>
      <c r="AD72">
        <v>0</v>
      </c>
      <c r="AE72" s="70" t="s">
        <v>1943</v>
      </c>
      <c r="AF72" t="b">
        <v>0</v>
      </c>
      <c r="AG72" t="s">
        <v>1972</v>
      </c>
      <c r="AI72" s="70" t="s">
        <v>1943</v>
      </c>
      <c r="AJ72" t="b">
        <v>0</v>
      </c>
      <c r="AK72">
        <v>23</v>
      </c>
      <c r="AL72" s="70" t="s">
        <v>1922</v>
      </c>
      <c r="AM72" t="s">
        <v>1984</v>
      </c>
      <c r="AN72" t="b">
        <v>0</v>
      </c>
      <c r="AO72" s="70" t="s">
        <v>1922</v>
      </c>
      <c r="AP72" t="s">
        <v>178</v>
      </c>
      <c r="AQ72">
        <v>0</v>
      </c>
      <c r="AR72">
        <v>0</v>
      </c>
      <c r="BA72" t="str">
        <f>REPLACE(INDEX(GroupVertices[Group],MATCH(Edges[[#This Row],[Vertex 1]],GroupVertices[Vertex],0)),1,1,"")</f>
        <v>3</v>
      </c>
      <c r="BB72" t="str">
        <f>REPLACE(INDEX(GroupVertices[Group],MATCH(Edges[[#This Row],[Vertex 2]],GroupVertices[Vertex],0)),1,1,"")</f>
        <v>4</v>
      </c>
    </row>
    <row r="73" spans="1:54" ht="15">
      <c r="A73" s="11" t="s">
        <v>304</v>
      </c>
      <c r="B73" s="11" t="s">
        <v>300</v>
      </c>
      <c r="C73" s="12"/>
      <c r="D73" s="60"/>
      <c r="E73" s="61"/>
      <c r="F73" s="62"/>
      <c r="G73" s="12"/>
      <c r="H73" s="13"/>
      <c r="I73" s="45"/>
      <c r="J73" s="45"/>
      <c r="K73" s="31" t="s">
        <v>65</v>
      </c>
      <c r="L73" s="67">
        <v>73</v>
      </c>
      <c r="M73" s="67"/>
      <c r="N73" s="14"/>
      <c r="O73" t="s">
        <v>339</v>
      </c>
      <c r="P73" s="68">
        <v>43538.84641203703</v>
      </c>
      <c r="Q73" t="s">
        <v>451</v>
      </c>
      <c r="T73" t="s">
        <v>265</v>
      </c>
      <c r="V73" s="69" t="s">
        <v>793</v>
      </c>
      <c r="W73" s="68">
        <v>43538.84641203703</v>
      </c>
      <c r="X73" s="69" t="s">
        <v>665</v>
      </c>
      <c r="AA73" s="70" t="s">
        <v>1570</v>
      </c>
      <c r="AB73" s="70" t="s">
        <v>1931</v>
      </c>
      <c r="AC73" t="b">
        <v>0</v>
      </c>
      <c r="AD73">
        <v>1</v>
      </c>
      <c r="AE73" s="70" t="s">
        <v>1952</v>
      </c>
      <c r="AF73" t="b">
        <v>0</v>
      </c>
      <c r="AG73" t="s">
        <v>1972</v>
      </c>
      <c r="AI73" s="70" t="s">
        <v>1943</v>
      </c>
      <c r="AJ73" t="b">
        <v>0</v>
      </c>
      <c r="AK73">
        <v>0</v>
      </c>
      <c r="AL73" s="70" t="s">
        <v>1943</v>
      </c>
      <c r="AM73" t="s">
        <v>1984</v>
      </c>
      <c r="AN73" t="b">
        <v>0</v>
      </c>
      <c r="AO73" s="70" t="s">
        <v>1931</v>
      </c>
      <c r="AP73" t="s">
        <v>178</v>
      </c>
      <c r="AQ73">
        <v>0</v>
      </c>
      <c r="AR73">
        <v>0</v>
      </c>
      <c r="AS73" t="s">
        <v>1992</v>
      </c>
      <c r="AT73" t="s">
        <v>1994</v>
      </c>
      <c r="AU73" t="s">
        <v>1996</v>
      </c>
      <c r="AV73" t="s">
        <v>2001</v>
      </c>
      <c r="AW73" t="s">
        <v>2006</v>
      </c>
      <c r="AX73" t="s">
        <v>2011</v>
      </c>
      <c r="AY73" t="s">
        <v>2013</v>
      </c>
      <c r="AZ73" s="69" t="s">
        <v>2017</v>
      </c>
      <c r="BA73" t="str">
        <f>REPLACE(INDEX(GroupVertices[Group],MATCH(Edges[[#This Row],[Vertex 1]],GroupVertices[Vertex],0)),1,1,"")</f>
        <v>3</v>
      </c>
      <c r="BB73" t="str">
        <f>REPLACE(INDEX(GroupVertices[Group],MATCH(Edges[[#This Row],[Vertex 2]],GroupVertices[Vertex],0)),1,1,"")</f>
        <v>3</v>
      </c>
    </row>
    <row r="74" spans="1:54" ht="15">
      <c r="A74" s="11" t="s">
        <v>304</v>
      </c>
      <c r="B74" s="11" t="s">
        <v>265</v>
      </c>
      <c r="C74" s="12"/>
      <c r="D74" s="60"/>
      <c r="E74" s="61"/>
      <c r="F74" s="62"/>
      <c r="G74" s="12"/>
      <c r="H74" s="13"/>
      <c r="I74" s="45"/>
      <c r="J74" s="45"/>
      <c r="K74" s="31" t="s">
        <v>66</v>
      </c>
      <c r="L74" s="67">
        <v>74</v>
      </c>
      <c r="M74" s="67"/>
      <c r="N74" s="14"/>
      <c r="O74" t="s">
        <v>339</v>
      </c>
      <c r="P74" s="68">
        <v>43537.863541666666</v>
      </c>
      <c r="Q74" t="s">
        <v>534</v>
      </c>
      <c r="T74" t="s">
        <v>265</v>
      </c>
      <c r="V74" s="69" t="s">
        <v>793</v>
      </c>
      <c r="W74" s="68">
        <v>43537.863541666666</v>
      </c>
      <c r="X74" s="69" t="s">
        <v>1199</v>
      </c>
      <c r="AA74" s="70" t="s">
        <v>1755</v>
      </c>
      <c r="AB74" s="70" t="s">
        <v>1878</v>
      </c>
      <c r="AC74" t="b">
        <v>0</v>
      </c>
      <c r="AD74">
        <v>3</v>
      </c>
      <c r="AE74" s="70" t="s">
        <v>1944</v>
      </c>
      <c r="AF74" t="b">
        <v>0</v>
      </c>
      <c r="AG74" t="s">
        <v>1972</v>
      </c>
      <c r="AI74" s="70" t="s">
        <v>1943</v>
      </c>
      <c r="AJ74" t="b">
        <v>0</v>
      </c>
      <c r="AK74">
        <v>0</v>
      </c>
      <c r="AL74" s="70" t="s">
        <v>1943</v>
      </c>
      <c r="AM74" t="s">
        <v>1984</v>
      </c>
      <c r="AN74" t="b">
        <v>0</v>
      </c>
      <c r="AO74" s="70" t="s">
        <v>1878</v>
      </c>
      <c r="AP74" t="s">
        <v>178</v>
      </c>
      <c r="AQ74">
        <v>0</v>
      </c>
      <c r="AR74">
        <v>0</v>
      </c>
      <c r="AS74" t="s">
        <v>1993</v>
      </c>
      <c r="AT74" t="s">
        <v>1994</v>
      </c>
      <c r="AU74" t="s">
        <v>1996</v>
      </c>
      <c r="AV74" t="s">
        <v>2002</v>
      </c>
      <c r="AW74" t="s">
        <v>2007</v>
      </c>
      <c r="AX74" t="s">
        <v>2012</v>
      </c>
      <c r="AY74" t="s">
        <v>2013</v>
      </c>
      <c r="AZ74" s="69" t="s">
        <v>2018</v>
      </c>
      <c r="BA74" t="str">
        <f>REPLACE(INDEX(GroupVertices[Group],MATCH(Edges[[#This Row],[Vertex 1]],GroupVertices[Vertex],0)),1,1,"")</f>
        <v>3</v>
      </c>
      <c r="BB74" t="str">
        <f>REPLACE(INDEX(GroupVertices[Group],MATCH(Edges[[#This Row],[Vertex 2]],GroupVertices[Vertex],0)),1,1,"")</f>
        <v>2</v>
      </c>
    </row>
    <row r="75" spans="1:54" ht="15">
      <c r="A75" s="11" t="s">
        <v>304</v>
      </c>
      <c r="B75" s="11" t="s">
        <v>265</v>
      </c>
      <c r="C75" s="12"/>
      <c r="D75" s="60"/>
      <c r="E75" s="61"/>
      <c r="F75" s="62"/>
      <c r="G75" s="12"/>
      <c r="H75" s="13"/>
      <c r="I75" s="45"/>
      <c r="J75" s="45"/>
      <c r="K75" s="31" t="s">
        <v>66</v>
      </c>
      <c r="L75" s="67">
        <v>75</v>
      </c>
      <c r="M75" s="67"/>
      <c r="N75" s="14"/>
      <c r="O75" t="s">
        <v>339</v>
      </c>
      <c r="P75" s="68">
        <v>43537.871828703705</v>
      </c>
      <c r="Q75" t="s">
        <v>538</v>
      </c>
      <c r="T75" t="s">
        <v>265</v>
      </c>
      <c r="V75" s="69" t="s">
        <v>793</v>
      </c>
      <c r="W75" s="68">
        <v>43537.871828703705</v>
      </c>
      <c r="X75" s="69" t="s">
        <v>1203</v>
      </c>
      <c r="AA75" s="70" t="s">
        <v>1759</v>
      </c>
      <c r="AB75" s="70" t="s">
        <v>1916</v>
      </c>
      <c r="AC75" t="b">
        <v>0</v>
      </c>
      <c r="AD75">
        <v>3</v>
      </c>
      <c r="AE75" s="70" t="s">
        <v>1944</v>
      </c>
      <c r="AF75" t="b">
        <v>0</v>
      </c>
      <c r="AG75" t="s">
        <v>1972</v>
      </c>
      <c r="AI75" s="70" t="s">
        <v>1943</v>
      </c>
      <c r="AJ75" t="b">
        <v>0</v>
      </c>
      <c r="AK75">
        <v>0</v>
      </c>
      <c r="AL75" s="70" t="s">
        <v>1943</v>
      </c>
      <c r="AM75" t="s">
        <v>1984</v>
      </c>
      <c r="AN75" t="b">
        <v>0</v>
      </c>
      <c r="AO75" s="70" t="s">
        <v>1916</v>
      </c>
      <c r="AP75" t="s">
        <v>178</v>
      </c>
      <c r="AQ75">
        <v>0</v>
      </c>
      <c r="AR75">
        <v>0</v>
      </c>
      <c r="AS75" t="s">
        <v>1993</v>
      </c>
      <c r="AT75" t="s">
        <v>1994</v>
      </c>
      <c r="AU75" t="s">
        <v>1996</v>
      </c>
      <c r="AV75" t="s">
        <v>2002</v>
      </c>
      <c r="AW75" t="s">
        <v>2007</v>
      </c>
      <c r="AX75" t="s">
        <v>2012</v>
      </c>
      <c r="AY75" t="s">
        <v>2013</v>
      </c>
      <c r="AZ75" s="69" t="s">
        <v>2018</v>
      </c>
      <c r="BA75" t="str">
        <f>REPLACE(INDEX(GroupVertices[Group],MATCH(Edges[[#This Row],[Vertex 1]],GroupVertices[Vertex],0)),1,1,"")</f>
        <v>3</v>
      </c>
      <c r="BB75" t="str">
        <f>REPLACE(INDEX(GroupVertices[Group],MATCH(Edges[[#This Row],[Vertex 2]],GroupVertices[Vertex],0)),1,1,"")</f>
        <v>2</v>
      </c>
    </row>
    <row r="76" spans="1:54" ht="15">
      <c r="A76" s="11" t="s">
        <v>304</v>
      </c>
      <c r="B76" s="11" t="s">
        <v>265</v>
      </c>
      <c r="C76" s="12"/>
      <c r="D76" s="60"/>
      <c r="E76" s="61"/>
      <c r="F76" s="62"/>
      <c r="G76" s="12"/>
      <c r="H76" s="13"/>
      <c r="I76" s="45"/>
      <c r="J76" s="45"/>
      <c r="K76" s="31" t="s">
        <v>66</v>
      </c>
      <c r="L76" s="67">
        <v>76</v>
      </c>
      <c r="M76" s="67"/>
      <c r="N76" s="14"/>
      <c r="O76" t="s">
        <v>339</v>
      </c>
      <c r="P76" s="68">
        <v>43537.87274305556</v>
      </c>
      <c r="Q76" t="s">
        <v>539</v>
      </c>
      <c r="T76" t="s">
        <v>265</v>
      </c>
      <c r="V76" s="69" t="s">
        <v>793</v>
      </c>
      <c r="W76" s="68">
        <v>43537.87274305556</v>
      </c>
      <c r="X76" s="69" t="s">
        <v>1204</v>
      </c>
      <c r="AA76" s="70" t="s">
        <v>1760</v>
      </c>
      <c r="AB76" s="70" t="s">
        <v>1917</v>
      </c>
      <c r="AC76" t="b">
        <v>0</v>
      </c>
      <c r="AD76">
        <v>2</v>
      </c>
      <c r="AE76" s="70" t="s">
        <v>1944</v>
      </c>
      <c r="AF76" t="b">
        <v>0</v>
      </c>
      <c r="AG76" t="s">
        <v>1972</v>
      </c>
      <c r="AI76" s="70" t="s">
        <v>1943</v>
      </c>
      <c r="AJ76" t="b">
        <v>0</v>
      </c>
      <c r="AK76">
        <v>0</v>
      </c>
      <c r="AL76" s="70" t="s">
        <v>1943</v>
      </c>
      <c r="AM76" t="s">
        <v>1984</v>
      </c>
      <c r="AN76" t="b">
        <v>0</v>
      </c>
      <c r="AO76" s="70" t="s">
        <v>1917</v>
      </c>
      <c r="AP76" t="s">
        <v>178</v>
      </c>
      <c r="AQ76">
        <v>0</v>
      </c>
      <c r="AR76">
        <v>0</v>
      </c>
      <c r="AS76" t="s">
        <v>1993</v>
      </c>
      <c r="AT76" t="s">
        <v>1994</v>
      </c>
      <c r="AU76" t="s">
        <v>1996</v>
      </c>
      <c r="AV76" t="s">
        <v>2002</v>
      </c>
      <c r="AW76" t="s">
        <v>2007</v>
      </c>
      <c r="AX76" t="s">
        <v>2012</v>
      </c>
      <c r="AY76" t="s">
        <v>2013</v>
      </c>
      <c r="AZ76" s="69" t="s">
        <v>2018</v>
      </c>
      <c r="BA76" t="str">
        <f>REPLACE(INDEX(GroupVertices[Group],MATCH(Edges[[#This Row],[Vertex 1]],GroupVertices[Vertex],0)),1,1,"")</f>
        <v>3</v>
      </c>
      <c r="BB76" t="str">
        <f>REPLACE(INDEX(GroupVertices[Group],MATCH(Edges[[#This Row],[Vertex 2]],GroupVertices[Vertex],0)),1,1,"")</f>
        <v>2</v>
      </c>
    </row>
    <row r="77" spans="1:54" ht="15">
      <c r="A77" s="11" t="s">
        <v>304</v>
      </c>
      <c r="B77" s="11" t="s">
        <v>265</v>
      </c>
      <c r="C77" s="12"/>
      <c r="D77" s="60"/>
      <c r="E77" s="61"/>
      <c r="F77" s="62"/>
      <c r="G77" s="12"/>
      <c r="H77" s="13"/>
      <c r="I77" s="45"/>
      <c r="J77" s="45"/>
      <c r="K77" s="31" t="s">
        <v>66</v>
      </c>
      <c r="L77" s="67">
        <v>77</v>
      </c>
      <c r="M77" s="67"/>
      <c r="N77" s="14"/>
      <c r="O77" t="s">
        <v>339</v>
      </c>
      <c r="P77" s="68">
        <v>43537.869733796295</v>
      </c>
      <c r="Q77" t="s">
        <v>537</v>
      </c>
      <c r="R77" s="69" t="s">
        <v>638</v>
      </c>
      <c r="S77" t="s">
        <v>667</v>
      </c>
      <c r="T77" t="s">
        <v>265</v>
      </c>
      <c r="V77" s="69" t="s">
        <v>793</v>
      </c>
      <c r="W77" s="68">
        <v>43537.869733796295</v>
      </c>
      <c r="X77" s="69" t="s">
        <v>1202</v>
      </c>
      <c r="AA77" s="70" t="s">
        <v>1758</v>
      </c>
      <c r="AB77" s="70" t="s">
        <v>1915</v>
      </c>
      <c r="AC77" t="b">
        <v>0</v>
      </c>
      <c r="AD77">
        <v>8</v>
      </c>
      <c r="AE77" s="70" t="s">
        <v>1944</v>
      </c>
      <c r="AF77" t="b">
        <v>1</v>
      </c>
      <c r="AG77" t="s">
        <v>1972</v>
      </c>
      <c r="AI77" s="70" t="s">
        <v>1976</v>
      </c>
      <c r="AJ77" t="b">
        <v>0</v>
      </c>
      <c r="AK77">
        <v>1</v>
      </c>
      <c r="AL77" s="70" t="s">
        <v>1943</v>
      </c>
      <c r="AM77" t="s">
        <v>1984</v>
      </c>
      <c r="AN77" t="b">
        <v>0</v>
      </c>
      <c r="AO77" s="70" t="s">
        <v>1915</v>
      </c>
      <c r="AP77" t="s">
        <v>178</v>
      </c>
      <c r="AQ77">
        <v>0</v>
      </c>
      <c r="AR77">
        <v>0</v>
      </c>
      <c r="AS77" t="s">
        <v>1993</v>
      </c>
      <c r="AT77" t="s">
        <v>1994</v>
      </c>
      <c r="AU77" t="s">
        <v>1996</v>
      </c>
      <c r="AV77" t="s">
        <v>2002</v>
      </c>
      <c r="AW77" t="s">
        <v>2007</v>
      </c>
      <c r="AX77" t="s">
        <v>2012</v>
      </c>
      <c r="AY77" t="s">
        <v>2013</v>
      </c>
      <c r="AZ77" s="69" t="s">
        <v>2018</v>
      </c>
      <c r="BA77" t="str">
        <f>REPLACE(INDEX(GroupVertices[Group],MATCH(Edges[[#This Row],[Vertex 1]],GroupVertices[Vertex],0)),1,1,"")</f>
        <v>3</v>
      </c>
      <c r="BB77" t="str">
        <f>REPLACE(INDEX(GroupVertices[Group],MATCH(Edges[[#This Row],[Vertex 2]],GroupVertices[Vertex],0)),1,1,"")</f>
        <v>2</v>
      </c>
    </row>
    <row r="78" spans="1:54" ht="15">
      <c r="A78" s="11" t="s">
        <v>304</v>
      </c>
      <c r="B78" s="11" t="s">
        <v>265</v>
      </c>
      <c r="C78" s="12"/>
      <c r="D78" s="60"/>
      <c r="E78" s="61"/>
      <c r="F78" s="62"/>
      <c r="G78" s="12"/>
      <c r="H78" s="13"/>
      <c r="I78" s="45"/>
      <c r="J78" s="45"/>
      <c r="K78" s="31" t="s">
        <v>66</v>
      </c>
      <c r="L78" s="67">
        <v>78</v>
      </c>
      <c r="M78" s="67"/>
      <c r="N78" s="14"/>
      <c r="O78" t="s">
        <v>339</v>
      </c>
      <c r="P78" s="68">
        <v>43537.873761574076</v>
      </c>
      <c r="Q78" t="s">
        <v>540</v>
      </c>
      <c r="T78" t="s">
        <v>265</v>
      </c>
      <c r="V78" s="69" t="s">
        <v>793</v>
      </c>
      <c r="W78" s="68">
        <v>43537.873761574076</v>
      </c>
      <c r="X78" s="69" t="s">
        <v>1205</v>
      </c>
      <c r="AA78" s="70" t="s">
        <v>1761</v>
      </c>
      <c r="AB78" s="70" t="s">
        <v>1918</v>
      </c>
      <c r="AC78" t="b">
        <v>0</v>
      </c>
      <c r="AD78">
        <v>1</v>
      </c>
      <c r="AE78" s="70" t="s">
        <v>1944</v>
      </c>
      <c r="AF78" t="b">
        <v>0</v>
      </c>
      <c r="AG78" t="s">
        <v>1972</v>
      </c>
      <c r="AI78" s="70" t="s">
        <v>1943</v>
      </c>
      <c r="AJ78" t="b">
        <v>0</v>
      </c>
      <c r="AK78">
        <v>0</v>
      </c>
      <c r="AL78" s="70" t="s">
        <v>1943</v>
      </c>
      <c r="AM78" t="s">
        <v>1984</v>
      </c>
      <c r="AN78" t="b">
        <v>0</v>
      </c>
      <c r="AO78" s="70" t="s">
        <v>1918</v>
      </c>
      <c r="AP78" t="s">
        <v>178</v>
      </c>
      <c r="AQ78">
        <v>0</v>
      </c>
      <c r="AR78">
        <v>0</v>
      </c>
      <c r="AS78" t="s">
        <v>1993</v>
      </c>
      <c r="AT78" t="s">
        <v>1994</v>
      </c>
      <c r="AU78" t="s">
        <v>1996</v>
      </c>
      <c r="AV78" t="s">
        <v>2002</v>
      </c>
      <c r="AW78" t="s">
        <v>2007</v>
      </c>
      <c r="AX78" t="s">
        <v>2012</v>
      </c>
      <c r="AY78" t="s">
        <v>2013</v>
      </c>
      <c r="AZ78" s="69" t="s">
        <v>2018</v>
      </c>
      <c r="BA78" t="str">
        <f>REPLACE(INDEX(GroupVertices[Group],MATCH(Edges[[#This Row],[Vertex 1]],GroupVertices[Vertex],0)),1,1,"")</f>
        <v>3</v>
      </c>
      <c r="BB78" t="str">
        <f>REPLACE(INDEX(GroupVertices[Group],MATCH(Edges[[#This Row],[Vertex 2]],GroupVertices[Vertex],0)),1,1,"")</f>
        <v>2</v>
      </c>
    </row>
    <row r="79" spans="1:54" ht="15">
      <c r="A79" s="11" t="s">
        <v>304</v>
      </c>
      <c r="B79" s="11" t="s">
        <v>265</v>
      </c>
      <c r="C79" s="12"/>
      <c r="D79" s="60"/>
      <c r="E79" s="61"/>
      <c r="F79" s="62"/>
      <c r="G79" s="12"/>
      <c r="H79" s="13"/>
      <c r="I79" s="45"/>
      <c r="J79" s="45"/>
      <c r="K79" s="31" t="s">
        <v>66</v>
      </c>
      <c r="L79" s="67">
        <v>79</v>
      </c>
      <c r="M79" s="67"/>
      <c r="N79" s="14"/>
      <c r="O79" t="s">
        <v>339</v>
      </c>
      <c r="P79" s="68">
        <v>43537.86828703704</v>
      </c>
      <c r="Q79" t="s">
        <v>536</v>
      </c>
      <c r="T79" t="s">
        <v>265</v>
      </c>
      <c r="V79" s="69" t="s">
        <v>793</v>
      </c>
      <c r="W79" s="68">
        <v>43537.86828703704</v>
      </c>
      <c r="X79" s="69" t="s">
        <v>1201</v>
      </c>
      <c r="AA79" s="70" t="s">
        <v>1757</v>
      </c>
      <c r="AB79" s="70" t="s">
        <v>1915</v>
      </c>
      <c r="AC79" t="b">
        <v>0</v>
      </c>
      <c r="AD79">
        <v>2</v>
      </c>
      <c r="AE79" s="70" t="s">
        <v>1944</v>
      </c>
      <c r="AF79" t="b">
        <v>0</v>
      </c>
      <c r="AG79" t="s">
        <v>1972</v>
      </c>
      <c r="AI79" s="70" t="s">
        <v>1943</v>
      </c>
      <c r="AJ79" t="b">
        <v>0</v>
      </c>
      <c r="AK79">
        <v>1</v>
      </c>
      <c r="AL79" s="70" t="s">
        <v>1943</v>
      </c>
      <c r="AM79" t="s">
        <v>1984</v>
      </c>
      <c r="AN79" t="b">
        <v>0</v>
      </c>
      <c r="AO79" s="70" t="s">
        <v>1915</v>
      </c>
      <c r="AP79" t="s">
        <v>178</v>
      </c>
      <c r="AQ79">
        <v>0</v>
      </c>
      <c r="AR79">
        <v>0</v>
      </c>
      <c r="AS79" t="s">
        <v>1993</v>
      </c>
      <c r="AT79" t="s">
        <v>1994</v>
      </c>
      <c r="AU79" t="s">
        <v>1996</v>
      </c>
      <c r="AV79" t="s">
        <v>2002</v>
      </c>
      <c r="AW79" t="s">
        <v>2007</v>
      </c>
      <c r="AX79" t="s">
        <v>2012</v>
      </c>
      <c r="AY79" t="s">
        <v>2013</v>
      </c>
      <c r="AZ79" s="69" t="s">
        <v>2018</v>
      </c>
      <c r="BA79" t="str">
        <f>REPLACE(INDEX(GroupVertices[Group],MATCH(Edges[[#This Row],[Vertex 1]],GroupVertices[Vertex],0)),1,1,"")</f>
        <v>3</v>
      </c>
      <c r="BB79" t="str">
        <f>REPLACE(INDEX(GroupVertices[Group],MATCH(Edges[[#This Row],[Vertex 2]],GroupVertices[Vertex],0)),1,1,"")</f>
        <v>2</v>
      </c>
    </row>
    <row r="80" spans="1:54" ht="15">
      <c r="A80" s="11" t="s">
        <v>304</v>
      </c>
      <c r="B80" s="11" t="s">
        <v>265</v>
      </c>
      <c r="C80" s="12"/>
      <c r="D80" s="60"/>
      <c r="E80" s="61"/>
      <c r="F80" s="62"/>
      <c r="G80" s="12"/>
      <c r="H80" s="13"/>
      <c r="I80" s="45"/>
      <c r="J80" s="45"/>
      <c r="K80" s="31" t="s">
        <v>66</v>
      </c>
      <c r="L80" s="67">
        <v>80</v>
      </c>
      <c r="M80" s="67"/>
      <c r="N80" s="14"/>
      <c r="O80" t="s">
        <v>339</v>
      </c>
      <c r="P80" s="68">
        <v>43537.86540509259</v>
      </c>
      <c r="Q80" t="s">
        <v>535</v>
      </c>
      <c r="T80" t="s">
        <v>265</v>
      </c>
      <c r="V80" s="69" t="s">
        <v>793</v>
      </c>
      <c r="W80" s="68">
        <v>43537.86540509259</v>
      </c>
      <c r="X80" s="69" t="s">
        <v>1200</v>
      </c>
      <c r="AA80" s="70" t="s">
        <v>1756</v>
      </c>
      <c r="AB80" s="70" t="s">
        <v>1907</v>
      </c>
      <c r="AC80" t="b">
        <v>0</v>
      </c>
      <c r="AD80">
        <v>3</v>
      </c>
      <c r="AE80" s="70" t="s">
        <v>1944</v>
      </c>
      <c r="AF80" t="b">
        <v>0</v>
      </c>
      <c r="AG80" t="s">
        <v>1972</v>
      </c>
      <c r="AI80" s="70" t="s">
        <v>1943</v>
      </c>
      <c r="AJ80" t="b">
        <v>0</v>
      </c>
      <c r="AK80">
        <v>0</v>
      </c>
      <c r="AL80" s="70" t="s">
        <v>1943</v>
      </c>
      <c r="AM80" t="s">
        <v>1984</v>
      </c>
      <c r="AN80" t="b">
        <v>0</v>
      </c>
      <c r="AO80" s="70" t="s">
        <v>1907</v>
      </c>
      <c r="AP80" t="s">
        <v>178</v>
      </c>
      <c r="AQ80">
        <v>0</v>
      </c>
      <c r="AR80">
        <v>0</v>
      </c>
      <c r="AS80" t="s">
        <v>1993</v>
      </c>
      <c r="AT80" t="s">
        <v>1994</v>
      </c>
      <c r="AU80" t="s">
        <v>1996</v>
      </c>
      <c r="AV80" t="s">
        <v>2002</v>
      </c>
      <c r="AW80" t="s">
        <v>2007</v>
      </c>
      <c r="AX80" t="s">
        <v>2012</v>
      </c>
      <c r="AY80" t="s">
        <v>2013</v>
      </c>
      <c r="AZ80" s="69" t="s">
        <v>2018</v>
      </c>
      <c r="BA80" t="str">
        <f>REPLACE(INDEX(GroupVertices[Group],MATCH(Edges[[#This Row],[Vertex 1]],GroupVertices[Vertex],0)),1,1,"")</f>
        <v>3</v>
      </c>
      <c r="BB80" t="str">
        <f>REPLACE(INDEX(GroupVertices[Group],MATCH(Edges[[#This Row],[Vertex 2]],GroupVertices[Vertex],0)),1,1,"")</f>
        <v>2</v>
      </c>
    </row>
    <row r="81" spans="1:54" ht="15">
      <c r="A81" s="11" t="s">
        <v>304</v>
      </c>
      <c r="B81" s="11" t="s">
        <v>265</v>
      </c>
      <c r="C81" s="12"/>
      <c r="D81" s="60"/>
      <c r="E81" s="61"/>
      <c r="F81" s="62"/>
      <c r="G81" s="12"/>
      <c r="H81" s="13"/>
      <c r="I81" s="45"/>
      <c r="J81" s="45"/>
      <c r="K81" s="31" t="s">
        <v>66</v>
      </c>
      <c r="L81" s="67">
        <v>81</v>
      </c>
      <c r="M81" s="67"/>
      <c r="N81" s="14"/>
      <c r="O81" t="s">
        <v>337</v>
      </c>
      <c r="P81" s="68">
        <v>43534.72309027778</v>
      </c>
      <c r="Q81" t="s">
        <v>341</v>
      </c>
      <c r="V81" s="69" t="s">
        <v>793</v>
      </c>
      <c r="W81" s="68">
        <v>43534.72309027778</v>
      </c>
      <c r="X81" s="69" t="s">
        <v>1197</v>
      </c>
      <c r="AA81" s="70" t="s">
        <v>1753</v>
      </c>
      <c r="AC81" t="b">
        <v>0</v>
      </c>
      <c r="AD81">
        <v>0</v>
      </c>
      <c r="AE81" s="70" t="s">
        <v>1943</v>
      </c>
      <c r="AF81" t="b">
        <v>0</v>
      </c>
      <c r="AG81" t="s">
        <v>1972</v>
      </c>
      <c r="AI81" s="70" t="s">
        <v>1943</v>
      </c>
      <c r="AJ81" t="b">
        <v>0</v>
      </c>
      <c r="AK81">
        <v>45</v>
      </c>
      <c r="AL81" s="70" t="s">
        <v>1871</v>
      </c>
      <c r="AM81" t="s">
        <v>1984</v>
      </c>
      <c r="AN81" t="b">
        <v>0</v>
      </c>
      <c r="AO81" s="70" t="s">
        <v>1871</v>
      </c>
      <c r="AP81" t="s">
        <v>178</v>
      </c>
      <c r="AQ81">
        <v>0</v>
      </c>
      <c r="AR81">
        <v>0</v>
      </c>
      <c r="BA81" t="str">
        <f>REPLACE(INDEX(GroupVertices[Group],MATCH(Edges[[#This Row],[Vertex 1]],GroupVertices[Vertex],0)),1,1,"")</f>
        <v>3</v>
      </c>
      <c r="BB81" t="str">
        <f>REPLACE(INDEX(GroupVertices[Group],MATCH(Edges[[#This Row],[Vertex 2]],GroupVertices[Vertex],0)),1,1,"")</f>
        <v>2</v>
      </c>
    </row>
    <row r="82" spans="1:54" ht="15">
      <c r="A82" s="11" t="s">
        <v>304</v>
      </c>
      <c r="B82" s="11" t="s">
        <v>265</v>
      </c>
      <c r="C82" s="12"/>
      <c r="D82" s="60"/>
      <c r="E82" s="61"/>
      <c r="F82" s="62"/>
      <c r="G82" s="12"/>
      <c r="H82" s="13"/>
      <c r="I82" s="45"/>
      <c r="J82" s="45"/>
      <c r="K82" s="31" t="s">
        <v>66</v>
      </c>
      <c r="L82" s="67">
        <v>82</v>
      </c>
      <c r="M82" s="67"/>
      <c r="N82" s="14"/>
      <c r="O82" t="s">
        <v>337</v>
      </c>
      <c r="P82" s="68">
        <v>43541.79462962963</v>
      </c>
      <c r="Q82" t="s">
        <v>425</v>
      </c>
      <c r="V82" s="69" t="s">
        <v>793</v>
      </c>
      <c r="W82" s="68">
        <v>43541.79462962963</v>
      </c>
      <c r="X82" s="69" t="s">
        <v>1207</v>
      </c>
      <c r="AA82" s="70" t="s">
        <v>1763</v>
      </c>
      <c r="AC82" t="b">
        <v>0</v>
      </c>
      <c r="AD82">
        <v>0</v>
      </c>
      <c r="AE82" s="70" t="s">
        <v>1943</v>
      </c>
      <c r="AF82" t="b">
        <v>0</v>
      </c>
      <c r="AG82" t="s">
        <v>1972</v>
      </c>
      <c r="AI82" s="70" t="s">
        <v>1943</v>
      </c>
      <c r="AJ82" t="b">
        <v>0</v>
      </c>
      <c r="AK82">
        <v>23</v>
      </c>
      <c r="AL82" s="70" t="s">
        <v>1922</v>
      </c>
      <c r="AM82" t="s">
        <v>1984</v>
      </c>
      <c r="AN82" t="b">
        <v>0</v>
      </c>
      <c r="AO82" s="70" t="s">
        <v>1922</v>
      </c>
      <c r="AP82" t="s">
        <v>178</v>
      </c>
      <c r="AQ82">
        <v>0</v>
      </c>
      <c r="AR82">
        <v>0</v>
      </c>
      <c r="BA82" t="str">
        <f>REPLACE(INDEX(GroupVertices[Group],MATCH(Edges[[#This Row],[Vertex 1]],GroupVertices[Vertex],0)),1,1,"")</f>
        <v>3</v>
      </c>
      <c r="BB82" t="str">
        <f>REPLACE(INDEX(GroupVertices[Group],MATCH(Edges[[#This Row],[Vertex 2]],GroupVertices[Vertex],0)),1,1,"")</f>
        <v>2</v>
      </c>
    </row>
    <row r="83" spans="1:54" ht="15">
      <c r="A83" s="11" t="s">
        <v>304</v>
      </c>
      <c r="B83" s="11" t="s">
        <v>265</v>
      </c>
      <c r="C83" s="12"/>
      <c r="D83" s="60"/>
      <c r="E83" s="61"/>
      <c r="F83" s="62"/>
      <c r="G83" s="12"/>
      <c r="H83" s="13"/>
      <c r="I83" s="45"/>
      <c r="J83" s="45"/>
      <c r="K83" s="31" t="s">
        <v>66</v>
      </c>
      <c r="L83" s="67">
        <v>83</v>
      </c>
      <c r="M83" s="67"/>
      <c r="N83" s="14"/>
      <c r="O83" t="s">
        <v>337</v>
      </c>
      <c r="P83" s="68">
        <v>43537.8334375</v>
      </c>
      <c r="Q83" t="s">
        <v>533</v>
      </c>
      <c r="V83" s="69" t="s">
        <v>793</v>
      </c>
      <c r="W83" s="68">
        <v>43537.8334375</v>
      </c>
      <c r="X83" s="69" t="s">
        <v>1198</v>
      </c>
      <c r="AA83" s="70" t="s">
        <v>1754</v>
      </c>
      <c r="AC83" t="b">
        <v>0</v>
      </c>
      <c r="AD83">
        <v>0</v>
      </c>
      <c r="AE83" s="70" t="s">
        <v>1943</v>
      </c>
      <c r="AF83" t="b">
        <v>0</v>
      </c>
      <c r="AG83" t="s">
        <v>1972</v>
      </c>
      <c r="AI83" s="70" t="s">
        <v>1943</v>
      </c>
      <c r="AJ83" t="b">
        <v>0</v>
      </c>
      <c r="AK83">
        <v>1</v>
      </c>
      <c r="AL83" s="70" t="s">
        <v>1903</v>
      </c>
      <c r="AM83" t="s">
        <v>1984</v>
      </c>
      <c r="AN83" t="b">
        <v>0</v>
      </c>
      <c r="AO83" s="70" t="s">
        <v>1903</v>
      </c>
      <c r="AP83" t="s">
        <v>178</v>
      </c>
      <c r="AQ83">
        <v>0</v>
      </c>
      <c r="AR83">
        <v>0</v>
      </c>
      <c r="BA83" t="str">
        <f>REPLACE(INDEX(GroupVertices[Group],MATCH(Edges[[#This Row],[Vertex 1]],GroupVertices[Vertex],0)),1,1,"")</f>
        <v>3</v>
      </c>
      <c r="BB83" t="str">
        <f>REPLACE(INDEX(GroupVertices[Group],MATCH(Edges[[#This Row],[Vertex 2]],GroupVertices[Vertex],0)),1,1,"")</f>
        <v>2</v>
      </c>
    </row>
    <row r="84" spans="1:54" ht="15">
      <c r="A84" s="11" t="s">
        <v>266</v>
      </c>
      <c r="B84" s="11" t="s">
        <v>247</v>
      </c>
      <c r="C84" s="12"/>
      <c r="D84" s="60"/>
      <c r="E84" s="61"/>
      <c r="F84" s="62"/>
      <c r="G84" s="12"/>
      <c r="H84" s="13"/>
      <c r="I84" s="45"/>
      <c r="J84" s="45"/>
      <c r="K84" s="31" t="s">
        <v>65</v>
      </c>
      <c r="L84" s="67">
        <v>84</v>
      </c>
      <c r="M84" s="67"/>
      <c r="N84" s="14"/>
      <c r="O84" t="s">
        <v>338</v>
      </c>
      <c r="P84" s="68">
        <v>43534.70128472222</v>
      </c>
      <c r="Q84" t="s">
        <v>341</v>
      </c>
      <c r="V84" s="69" t="s">
        <v>755</v>
      </c>
      <c r="W84" s="68">
        <v>43534.70128472222</v>
      </c>
      <c r="X84" s="69" t="s">
        <v>894</v>
      </c>
      <c r="AA84" s="70" t="s">
        <v>1444</v>
      </c>
      <c r="AC84" t="b">
        <v>0</v>
      </c>
      <c r="AD84">
        <v>0</v>
      </c>
      <c r="AE84" s="70" t="s">
        <v>1943</v>
      </c>
      <c r="AF84" t="b">
        <v>0</v>
      </c>
      <c r="AG84" t="s">
        <v>1972</v>
      </c>
      <c r="AI84" s="70" t="s">
        <v>1943</v>
      </c>
      <c r="AJ84" t="b">
        <v>0</v>
      </c>
      <c r="AK84">
        <v>45</v>
      </c>
      <c r="AL84" s="70" t="s">
        <v>1871</v>
      </c>
      <c r="AM84" t="s">
        <v>1980</v>
      </c>
      <c r="AN84" t="b">
        <v>0</v>
      </c>
      <c r="AO84" s="70" t="s">
        <v>1871</v>
      </c>
      <c r="AP84" t="s">
        <v>178</v>
      </c>
      <c r="AQ84">
        <v>0</v>
      </c>
      <c r="AR84">
        <v>0</v>
      </c>
      <c r="BA84" t="str">
        <f>REPLACE(INDEX(GroupVertices[Group],MATCH(Edges[[#This Row],[Vertex 1]],GroupVertices[Vertex],0)),1,1,"")</f>
        <v>1</v>
      </c>
      <c r="BB84" t="str">
        <f>REPLACE(INDEX(GroupVertices[Group],MATCH(Edges[[#This Row],[Vertex 2]],GroupVertices[Vertex],0)),1,1,"")</f>
        <v>1</v>
      </c>
    </row>
    <row r="85" spans="1:54" ht="15">
      <c r="A85" s="11" t="s">
        <v>266</v>
      </c>
      <c r="B85" s="11" t="s">
        <v>265</v>
      </c>
      <c r="C85" s="12"/>
      <c r="D85" s="60"/>
      <c r="E85" s="61"/>
      <c r="F85" s="62"/>
      <c r="G85" s="12"/>
      <c r="H85" s="13"/>
      <c r="I85" s="45"/>
      <c r="J85" s="45"/>
      <c r="K85" s="31" t="s">
        <v>66</v>
      </c>
      <c r="L85" s="67">
        <v>85</v>
      </c>
      <c r="M85" s="67"/>
      <c r="N85" s="14"/>
      <c r="O85" t="s">
        <v>337</v>
      </c>
      <c r="P85" s="68">
        <v>43534.70128472222</v>
      </c>
      <c r="Q85" t="s">
        <v>341</v>
      </c>
      <c r="V85" s="69" t="s">
        <v>755</v>
      </c>
      <c r="W85" s="68">
        <v>43534.70128472222</v>
      </c>
      <c r="X85" s="69" t="s">
        <v>894</v>
      </c>
      <c r="AA85" s="70" t="s">
        <v>1444</v>
      </c>
      <c r="AC85" t="b">
        <v>0</v>
      </c>
      <c r="AD85">
        <v>0</v>
      </c>
      <c r="AE85" s="70" t="s">
        <v>1943</v>
      </c>
      <c r="AF85" t="b">
        <v>0</v>
      </c>
      <c r="AG85" t="s">
        <v>1972</v>
      </c>
      <c r="AI85" s="70" t="s">
        <v>1943</v>
      </c>
      <c r="AJ85" t="b">
        <v>0</v>
      </c>
      <c r="AK85">
        <v>45</v>
      </c>
      <c r="AL85" s="70" t="s">
        <v>1871</v>
      </c>
      <c r="AM85" t="s">
        <v>1980</v>
      </c>
      <c r="AN85" t="b">
        <v>0</v>
      </c>
      <c r="AO85" s="70" t="s">
        <v>1871</v>
      </c>
      <c r="AP85" t="s">
        <v>178</v>
      </c>
      <c r="AQ85">
        <v>0</v>
      </c>
      <c r="AR85">
        <v>0</v>
      </c>
      <c r="BA85" t="str">
        <f>REPLACE(INDEX(GroupVertices[Group],MATCH(Edges[[#This Row],[Vertex 1]],GroupVertices[Vertex],0)),1,1,"")</f>
        <v>1</v>
      </c>
      <c r="BB85" t="str">
        <f>REPLACE(INDEX(GroupVertices[Group],MATCH(Edges[[#This Row],[Vertex 2]],GroupVertices[Vertex],0)),1,1,"")</f>
        <v>2</v>
      </c>
    </row>
    <row r="86" spans="1:54" ht="15">
      <c r="A86" s="11" t="s">
        <v>289</v>
      </c>
      <c r="B86" s="11" t="s">
        <v>247</v>
      </c>
      <c r="C86" s="12"/>
      <c r="D86" s="60"/>
      <c r="E86" s="61"/>
      <c r="F86" s="62"/>
      <c r="G86" s="12"/>
      <c r="H86" s="13"/>
      <c r="I86" s="45"/>
      <c r="J86" s="45"/>
      <c r="K86" s="31" t="s">
        <v>65</v>
      </c>
      <c r="L86" s="67">
        <v>86</v>
      </c>
      <c r="M86" s="67"/>
      <c r="N86" s="14"/>
      <c r="O86" t="s">
        <v>338</v>
      </c>
      <c r="P86" s="68">
        <v>43535.90347222222</v>
      </c>
      <c r="Q86" t="s">
        <v>341</v>
      </c>
      <c r="V86" s="69" t="s">
        <v>777</v>
      </c>
      <c r="W86" s="68">
        <v>43535.90347222222</v>
      </c>
      <c r="X86" s="69" t="s">
        <v>939</v>
      </c>
      <c r="AA86" s="70" t="s">
        <v>1489</v>
      </c>
      <c r="AC86" t="b">
        <v>0</v>
      </c>
      <c r="AD86">
        <v>0</v>
      </c>
      <c r="AE86" s="70" t="s">
        <v>1943</v>
      </c>
      <c r="AF86" t="b">
        <v>0</v>
      </c>
      <c r="AG86" t="s">
        <v>1972</v>
      </c>
      <c r="AI86" s="70" t="s">
        <v>1943</v>
      </c>
      <c r="AJ86" t="b">
        <v>0</v>
      </c>
      <c r="AK86">
        <v>45</v>
      </c>
      <c r="AL86" s="70" t="s">
        <v>1871</v>
      </c>
      <c r="AM86" t="s">
        <v>1979</v>
      </c>
      <c r="AN86" t="b">
        <v>0</v>
      </c>
      <c r="AO86" s="70" t="s">
        <v>1871</v>
      </c>
      <c r="AP86" t="s">
        <v>178</v>
      </c>
      <c r="AQ86">
        <v>0</v>
      </c>
      <c r="AR86">
        <v>0</v>
      </c>
      <c r="BA86" t="str">
        <f>REPLACE(INDEX(GroupVertices[Group],MATCH(Edges[[#This Row],[Vertex 1]],GroupVertices[Vertex],0)),1,1,"")</f>
        <v>1</v>
      </c>
      <c r="BB86" t="str">
        <f>REPLACE(INDEX(GroupVertices[Group],MATCH(Edges[[#This Row],[Vertex 2]],GroupVertices[Vertex],0)),1,1,"")</f>
        <v>1</v>
      </c>
    </row>
    <row r="87" spans="1:54" ht="15">
      <c r="A87" s="11" t="s">
        <v>289</v>
      </c>
      <c r="B87" s="11" t="s">
        <v>265</v>
      </c>
      <c r="C87" s="12"/>
      <c r="D87" s="60"/>
      <c r="E87" s="61"/>
      <c r="F87" s="62"/>
      <c r="G87" s="12"/>
      <c r="H87" s="13"/>
      <c r="I87" s="45"/>
      <c r="J87" s="45"/>
      <c r="K87" s="31" t="s">
        <v>66</v>
      </c>
      <c r="L87" s="67">
        <v>87</v>
      </c>
      <c r="M87" s="67"/>
      <c r="N87" s="14"/>
      <c r="O87" t="s">
        <v>337</v>
      </c>
      <c r="P87" s="68">
        <v>43535.90347222222</v>
      </c>
      <c r="Q87" t="s">
        <v>341</v>
      </c>
      <c r="V87" s="69" t="s">
        <v>777</v>
      </c>
      <c r="W87" s="68">
        <v>43535.90347222222</v>
      </c>
      <c r="X87" s="69" t="s">
        <v>939</v>
      </c>
      <c r="AA87" s="70" t="s">
        <v>1489</v>
      </c>
      <c r="AC87" t="b">
        <v>0</v>
      </c>
      <c r="AD87">
        <v>0</v>
      </c>
      <c r="AE87" s="70" t="s">
        <v>1943</v>
      </c>
      <c r="AF87" t="b">
        <v>0</v>
      </c>
      <c r="AG87" t="s">
        <v>1972</v>
      </c>
      <c r="AI87" s="70" t="s">
        <v>1943</v>
      </c>
      <c r="AJ87" t="b">
        <v>0</v>
      </c>
      <c r="AK87">
        <v>45</v>
      </c>
      <c r="AL87" s="70" t="s">
        <v>1871</v>
      </c>
      <c r="AM87" t="s">
        <v>1979</v>
      </c>
      <c r="AN87" t="b">
        <v>0</v>
      </c>
      <c r="AO87" s="70" t="s">
        <v>1871</v>
      </c>
      <c r="AP87" t="s">
        <v>178</v>
      </c>
      <c r="AQ87">
        <v>0</v>
      </c>
      <c r="AR87">
        <v>0</v>
      </c>
      <c r="BA87" t="str">
        <f>REPLACE(INDEX(GroupVertices[Group],MATCH(Edges[[#This Row],[Vertex 1]],GroupVertices[Vertex],0)),1,1,"")</f>
        <v>1</v>
      </c>
      <c r="BB87" t="str">
        <f>REPLACE(INDEX(GroupVertices[Group],MATCH(Edges[[#This Row],[Vertex 2]],GroupVertices[Vertex],0)),1,1,"")</f>
        <v>2</v>
      </c>
    </row>
    <row r="88" spans="1:54" ht="15">
      <c r="A88" s="11" t="s">
        <v>216</v>
      </c>
      <c r="B88" s="11" t="s">
        <v>247</v>
      </c>
      <c r="C88" s="12"/>
      <c r="D88" s="60"/>
      <c r="E88" s="61"/>
      <c r="F88" s="62"/>
      <c r="G88" s="12"/>
      <c r="H88" s="13"/>
      <c r="I88" s="45"/>
      <c r="J88" s="45"/>
      <c r="K88" s="31" t="s">
        <v>65</v>
      </c>
      <c r="L88" s="67">
        <v>88</v>
      </c>
      <c r="M88" s="67"/>
      <c r="N88" s="14"/>
      <c r="O88" t="s">
        <v>338</v>
      </c>
      <c r="P88" s="68">
        <v>43536.72399305556</v>
      </c>
      <c r="Q88" t="s">
        <v>342</v>
      </c>
      <c r="V88" s="69" t="s">
        <v>716</v>
      </c>
      <c r="W88" s="68">
        <v>43536.72399305556</v>
      </c>
      <c r="X88" s="69" t="s">
        <v>814</v>
      </c>
      <c r="AA88" s="70" t="s">
        <v>1364</v>
      </c>
      <c r="AC88" t="b">
        <v>0</v>
      </c>
      <c r="AD88">
        <v>0</v>
      </c>
      <c r="AE88" s="70" t="s">
        <v>1943</v>
      </c>
      <c r="AF88" t="b">
        <v>0</v>
      </c>
      <c r="AG88" t="s">
        <v>1972</v>
      </c>
      <c r="AI88" s="70" t="s">
        <v>1943</v>
      </c>
      <c r="AJ88" t="b">
        <v>0</v>
      </c>
      <c r="AK88">
        <v>2</v>
      </c>
      <c r="AL88" s="70" t="s">
        <v>1875</v>
      </c>
      <c r="AM88" t="s">
        <v>1980</v>
      </c>
      <c r="AN88" t="b">
        <v>0</v>
      </c>
      <c r="AO88" s="70" t="s">
        <v>1875</v>
      </c>
      <c r="AP88" t="s">
        <v>178</v>
      </c>
      <c r="AQ88">
        <v>0</v>
      </c>
      <c r="AR88">
        <v>0</v>
      </c>
      <c r="BA88" t="str">
        <f>REPLACE(INDEX(GroupVertices[Group],MATCH(Edges[[#This Row],[Vertex 1]],GroupVertices[Vertex],0)),1,1,"")</f>
        <v>1</v>
      </c>
      <c r="BB88" t="str">
        <f>REPLACE(INDEX(GroupVertices[Group],MATCH(Edges[[#This Row],[Vertex 2]],GroupVertices[Vertex],0)),1,1,"")</f>
        <v>1</v>
      </c>
    </row>
    <row r="89" spans="1:54" ht="15">
      <c r="A89" s="11" t="s">
        <v>216</v>
      </c>
      <c r="B89" s="11" t="s">
        <v>265</v>
      </c>
      <c r="C89" s="12"/>
      <c r="D89" s="60"/>
      <c r="E89" s="61"/>
      <c r="F89" s="62"/>
      <c r="G89" s="12"/>
      <c r="H89" s="13"/>
      <c r="I89" s="45"/>
      <c r="J89" s="45"/>
      <c r="K89" s="31" t="s">
        <v>65</v>
      </c>
      <c r="L89" s="67">
        <v>89</v>
      </c>
      <c r="M89" s="67"/>
      <c r="N89" s="14"/>
      <c r="O89" t="s">
        <v>337</v>
      </c>
      <c r="P89" s="68">
        <v>43536.72399305556</v>
      </c>
      <c r="Q89" t="s">
        <v>342</v>
      </c>
      <c r="V89" s="69" t="s">
        <v>716</v>
      </c>
      <c r="W89" s="68">
        <v>43536.72399305556</v>
      </c>
      <c r="X89" s="69" t="s">
        <v>814</v>
      </c>
      <c r="AA89" s="70" t="s">
        <v>1364</v>
      </c>
      <c r="AC89" t="b">
        <v>0</v>
      </c>
      <c r="AD89">
        <v>0</v>
      </c>
      <c r="AE89" s="70" t="s">
        <v>1943</v>
      </c>
      <c r="AF89" t="b">
        <v>0</v>
      </c>
      <c r="AG89" t="s">
        <v>1972</v>
      </c>
      <c r="AI89" s="70" t="s">
        <v>1943</v>
      </c>
      <c r="AJ89" t="b">
        <v>0</v>
      </c>
      <c r="AK89">
        <v>2</v>
      </c>
      <c r="AL89" s="70" t="s">
        <v>1875</v>
      </c>
      <c r="AM89" t="s">
        <v>1980</v>
      </c>
      <c r="AN89" t="b">
        <v>0</v>
      </c>
      <c r="AO89" s="70" t="s">
        <v>1875</v>
      </c>
      <c r="AP89" t="s">
        <v>178</v>
      </c>
      <c r="AQ89">
        <v>0</v>
      </c>
      <c r="AR89">
        <v>0</v>
      </c>
      <c r="BA89" t="str">
        <f>REPLACE(INDEX(GroupVertices[Group],MATCH(Edges[[#This Row],[Vertex 1]],GroupVertices[Vertex],0)),1,1,"")</f>
        <v>1</v>
      </c>
      <c r="BB89" t="str">
        <f>REPLACE(INDEX(GroupVertices[Group],MATCH(Edges[[#This Row],[Vertex 2]],GroupVertices[Vertex],0)),1,1,"")</f>
        <v>2</v>
      </c>
    </row>
    <row r="90" spans="1:54" ht="15">
      <c r="A90" s="11" t="s">
        <v>314</v>
      </c>
      <c r="B90" s="11" t="s">
        <v>247</v>
      </c>
      <c r="C90" s="12"/>
      <c r="D90" s="60"/>
      <c r="E90" s="61"/>
      <c r="F90" s="62"/>
      <c r="G90" s="12"/>
      <c r="H90" s="13"/>
      <c r="I90" s="45"/>
      <c r="J90" s="45"/>
      <c r="K90" s="31" t="s">
        <v>66</v>
      </c>
      <c r="L90" s="67">
        <v>90</v>
      </c>
      <c r="M90" s="67"/>
      <c r="N90" s="14"/>
      <c r="O90" t="s">
        <v>338</v>
      </c>
      <c r="P90" s="68">
        <v>43537.79315972222</v>
      </c>
      <c r="Q90" t="s">
        <v>519</v>
      </c>
      <c r="T90" t="s">
        <v>265</v>
      </c>
      <c r="V90" s="69" t="s">
        <v>802</v>
      </c>
      <c r="W90" s="68">
        <v>43537.79315972222</v>
      </c>
      <c r="X90" s="69" t="s">
        <v>1172</v>
      </c>
      <c r="AA90" s="70" t="s">
        <v>1727</v>
      </c>
      <c r="AC90" t="b">
        <v>0</v>
      </c>
      <c r="AD90">
        <v>0</v>
      </c>
      <c r="AE90" s="70" t="s">
        <v>1943</v>
      </c>
      <c r="AF90" t="b">
        <v>0</v>
      </c>
      <c r="AG90" t="s">
        <v>1972</v>
      </c>
      <c r="AI90" s="70" t="s">
        <v>1943</v>
      </c>
      <c r="AJ90" t="b">
        <v>0</v>
      </c>
      <c r="AK90">
        <v>4</v>
      </c>
      <c r="AL90" s="70" t="s">
        <v>1876</v>
      </c>
      <c r="AM90" t="s">
        <v>1980</v>
      </c>
      <c r="AN90" t="b">
        <v>0</v>
      </c>
      <c r="AO90" s="70" t="s">
        <v>1876</v>
      </c>
      <c r="AP90" t="s">
        <v>178</v>
      </c>
      <c r="AQ90">
        <v>0</v>
      </c>
      <c r="AR90">
        <v>0</v>
      </c>
      <c r="BA90" t="str">
        <f>REPLACE(INDEX(GroupVertices[Group],MATCH(Edges[[#This Row],[Vertex 1]],GroupVertices[Vertex],0)),1,1,"")</f>
        <v>1</v>
      </c>
      <c r="BB90" t="str">
        <f>REPLACE(INDEX(GroupVertices[Group],MATCH(Edges[[#This Row],[Vertex 2]],GroupVertices[Vertex],0)),1,1,"")</f>
        <v>1</v>
      </c>
    </row>
    <row r="91" spans="1:54" ht="15">
      <c r="A91" s="11" t="s">
        <v>314</v>
      </c>
      <c r="B91" s="11" t="s">
        <v>247</v>
      </c>
      <c r="C91" s="12"/>
      <c r="D91" s="60"/>
      <c r="E91" s="61"/>
      <c r="F91" s="62"/>
      <c r="G91" s="12"/>
      <c r="H91" s="13"/>
      <c r="I91" s="45"/>
      <c r="J91" s="45"/>
      <c r="K91" s="31" t="s">
        <v>66</v>
      </c>
      <c r="L91" s="67">
        <v>91</v>
      </c>
      <c r="M91" s="67"/>
      <c r="N91" s="14"/>
      <c r="O91" t="s">
        <v>338</v>
      </c>
      <c r="P91" s="68">
        <v>43537.28355324074</v>
      </c>
      <c r="Q91" t="s">
        <v>343</v>
      </c>
      <c r="T91" t="s">
        <v>265</v>
      </c>
      <c r="V91" s="69" t="s">
        <v>802</v>
      </c>
      <c r="W91" s="68">
        <v>43537.28355324074</v>
      </c>
      <c r="X91" s="69" t="s">
        <v>1171</v>
      </c>
      <c r="AA91" s="70" t="s">
        <v>1726</v>
      </c>
      <c r="AC91" t="b">
        <v>0</v>
      </c>
      <c r="AD91">
        <v>7</v>
      </c>
      <c r="AE91" s="70" t="s">
        <v>1943</v>
      </c>
      <c r="AF91" t="b">
        <v>0</v>
      </c>
      <c r="AG91" t="s">
        <v>1972</v>
      </c>
      <c r="AI91" s="70" t="s">
        <v>1943</v>
      </c>
      <c r="AJ91" t="b">
        <v>0</v>
      </c>
      <c r="AK91">
        <v>2</v>
      </c>
      <c r="AL91" s="70" t="s">
        <v>1943</v>
      </c>
      <c r="AM91" t="s">
        <v>1980</v>
      </c>
      <c r="AN91" t="b">
        <v>0</v>
      </c>
      <c r="AO91" s="70" t="s">
        <v>1726</v>
      </c>
      <c r="AP91" t="s">
        <v>178</v>
      </c>
      <c r="AQ91">
        <v>0</v>
      </c>
      <c r="AR91">
        <v>0</v>
      </c>
      <c r="BA91" t="str">
        <f>REPLACE(INDEX(GroupVertices[Group],MATCH(Edges[[#This Row],[Vertex 1]],GroupVertices[Vertex],0)),1,1,"")</f>
        <v>1</v>
      </c>
      <c r="BB91" t="str">
        <f>REPLACE(INDEX(GroupVertices[Group],MATCH(Edges[[#This Row],[Vertex 2]],GroupVertices[Vertex],0)),1,1,"")</f>
        <v>1</v>
      </c>
    </row>
    <row r="92" spans="1:54" ht="15">
      <c r="A92" s="11" t="s">
        <v>314</v>
      </c>
      <c r="B92" s="11" t="s">
        <v>247</v>
      </c>
      <c r="C92" s="12"/>
      <c r="D92" s="60"/>
      <c r="E92" s="61"/>
      <c r="F92" s="62"/>
      <c r="G92" s="12"/>
      <c r="H92" s="13"/>
      <c r="I92" s="45"/>
      <c r="J92" s="45"/>
      <c r="K92" s="31" t="s">
        <v>66</v>
      </c>
      <c r="L92" s="67">
        <v>92</v>
      </c>
      <c r="M92" s="67"/>
      <c r="N92" s="14"/>
      <c r="O92" t="s">
        <v>338</v>
      </c>
      <c r="P92" s="68">
        <v>43535.285092592596</v>
      </c>
      <c r="Q92" t="s">
        <v>518</v>
      </c>
      <c r="R92" s="69" t="s">
        <v>637</v>
      </c>
      <c r="S92" t="s">
        <v>667</v>
      </c>
      <c r="T92" t="s">
        <v>265</v>
      </c>
      <c r="V92" s="69" t="s">
        <v>802</v>
      </c>
      <c r="W92" s="68">
        <v>43535.285092592596</v>
      </c>
      <c r="X92" s="69" t="s">
        <v>1170</v>
      </c>
      <c r="AA92" s="70" t="s">
        <v>1725</v>
      </c>
      <c r="AC92" t="b">
        <v>0</v>
      </c>
      <c r="AD92">
        <v>0</v>
      </c>
      <c r="AE92" s="70" t="s">
        <v>1943</v>
      </c>
      <c r="AF92" t="b">
        <v>1</v>
      </c>
      <c r="AG92" t="s">
        <v>1972</v>
      </c>
      <c r="AI92" s="70" t="s">
        <v>1871</v>
      </c>
      <c r="AJ92" t="b">
        <v>0</v>
      </c>
      <c r="AK92">
        <v>2</v>
      </c>
      <c r="AL92" s="70" t="s">
        <v>1874</v>
      </c>
      <c r="AM92" t="s">
        <v>1980</v>
      </c>
      <c r="AN92" t="b">
        <v>0</v>
      </c>
      <c r="AO92" s="70" t="s">
        <v>1874</v>
      </c>
      <c r="AP92" t="s">
        <v>178</v>
      </c>
      <c r="AQ92">
        <v>0</v>
      </c>
      <c r="AR92">
        <v>0</v>
      </c>
      <c r="BA92" t="str">
        <f>REPLACE(INDEX(GroupVertices[Group],MATCH(Edges[[#This Row],[Vertex 1]],GroupVertices[Vertex],0)),1,1,"")</f>
        <v>1</v>
      </c>
      <c r="BB92" t="str">
        <f>REPLACE(INDEX(GroupVertices[Group],MATCH(Edges[[#This Row],[Vertex 2]],GroupVertices[Vertex],0)),1,1,"")</f>
        <v>1</v>
      </c>
    </row>
    <row r="93" spans="1:54" ht="15">
      <c r="A93" s="11" t="s">
        <v>314</v>
      </c>
      <c r="B93" s="11" t="s">
        <v>247</v>
      </c>
      <c r="C93" s="12"/>
      <c r="D93" s="60"/>
      <c r="E93" s="61"/>
      <c r="F93" s="62"/>
      <c r="G93" s="12"/>
      <c r="H93" s="13"/>
      <c r="I93" s="45"/>
      <c r="J93" s="45"/>
      <c r="K93" s="31" t="s">
        <v>66</v>
      </c>
      <c r="L93" s="67">
        <v>93</v>
      </c>
      <c r="M93" s="67"/>
      <c r="N93" s="14"/>
      <c r="O93" t="s">
        <v>338</v>
      </c>
      <c r="P93" s="68">
        <v>43534.66579861111</v>
      </c>
      <c r="Q93" t="s">
        <v>341</v>
      </c>
      <c r="V93" s="69" t="s">
        <v>802</v>
      </c>
      <c r="W93" s="68">
        <v>43534.66579861111</v>
      </c>
      <c r="X93" s="69" t="s">
        <v>1169</v>
      </c>
      <c r="AA93" s="70" t="s">
        <v>1724</v>
      </c>
      <c r="AC93" t="b">
        <v>0</v>
      </c>
      <c r="AD93">
        <v>0</v>
      </c>
      <c r="AE93" s="70" t="s">
        <v>1943</v>
      </c>
      <c r="AF93" t="b">
        <v>0</v>
      </c>
      <c r="AG93" t="s">
        <v>1972</v>
      </c>
      <c r="AI93" s="70" t="s">
        <v>1943</v>
      </c>
      <c r="AJ93" t="b">
        <v>0</v>
      </c>
      <c r="AK93">
        <v>45</v>
      </c>
      <c r="AL93" s="70" t="s">
        <v>1871</v>
      </c>
      <c r="AM93" t="s">
        <v>1980</v>
      </c>
      <c r="AN93" t="b">
        <v>0</v>
      </c>
      <c r="AO93" s="70" t="s">
        <v>1871</v>
      </c>
      <c r="AP93" t="s">
        <v>178</v>
      </c>
      <c r="AQ93">
        <v>0</v>
      </c>
      <c r="AR93">
        <v>0</v>
      </c>
      <c r="BA93" t="str">
        <f>REPLACE(INDEX(GroupVertices[Group],MATCH(Edges[[#This Row],[Vertex 1]],GroupVertices[Vertex],0)),1,1,"")</f>
        <v>1</v>
      </c>
      <c r="BB93" t="str">
        <f>REPLACE(INDEX(GroupVertices[Group],MATCH(Edges[[#This Row],[Vertex 2]],GroupVertices[Vertex],0)),1,1,"")</f>
        <v>1</v>
      </c>
    </row>
    <row r="94" spans="1:54" ht="15">
      <c r="A94" s="11" t="s">
        <v>314</v>
      </c>
      <c r="B94" s="11" t="s">
        <v>265</v>
      </c>
      <c r="C94" s="12"/>
      <c r="D94" s="60"/>
      <c r="E94" s="61"/>
      <c r="F94" s="62"/>
      <c r="G94" s="12"/>
      <c r="H94" s="13"/>
      <c r="I94" s="45"/>
      <c r="J94" s="45"/>
      <c r="K94" s="31" t="s">
        <v>66</v>
      </c>
      <c r="L94" s="67">
        <v>94</v>
      </c>
      <c r="M94" s="67"/>
      <c r="N94" s="14"/>
      <c r="O94" t="s">
        <v>337</v>
      </c>
      <c r="P94" s="68">
        <v>43537.79315972222</v>
      </c>
      <c r="Q94" t="s">
        <v>519</v>
      </c>
      <c r="T94" t="s">
        <v>265</v>
      </c>
      <c r="V94" s="69" t="s">
        <v>802</v>
      </c>
      <c r="W94" s="68">
        <v>43537.79315972222</v>
      </c>
      <c r="X94" s="69" t="s">
        <v>1172</v>
      </c>
      <c r="AA94" s="70" t="s">
        <v>1727</v>
      </c>
      <c r="AC94" t="b">
        <v>0</v>
      </c>
      <c r="AD94">
        <v>0</v>
      </c>
      <c r="AE94" s="70" t="s">
        <v>1943</v>
      </c>
      <c r="AF94" t="b">
        <v>0</v>
      </c>
      <c r="AG94" t="s">
        <v>1972</v>
      </c>
      <c r="AI94" s="70" t="s">
        <v>1943</v>
      </c>
      <c r="AJ94" t="b">
        <v>0</v>
      </c>
      <c r="AK94">
        <v>4</v>
      </c>
      <c r="AL94" s="70" t="s">
        <v>1876</v>
      </c>
      <c r="AM94" t="s">
        <v>1980</v>
      </c>
      <c r="AN94" t="b">
        <v>0</v>
      </c>
      <c r="AO94" s="70" t="s">
        <v>1876</v>
      </c>
      <c r="AP94" t="s">
        <v>178</v>
      </c>
      <c r="AQ94">
        <v>0</v>
      </c>
      <c r="AR94">
        <v>0</v>
      </c>
      <c r="BA94" t="str">
        <f>REPLACE(INDEX(GroupVertices[Group],MATCH(Edges[[#This Row],[Vertex 1]],GroupVertices[Vertex],0)),1,1,"")</f>
        <v>1</v>
      </c>
      <c r="BB94" t="str">
        <f>REPLACE(INDEX(GroupVertices[Group],MATCH(Edges[[#This Row],[Vertex 2]],GroupVertices[Vertex],0)),1,1,"")</f>
        <v>2</v>
      </c>
    </row>
    <row r="95" spans="1:54" ht="15">
      <c r="A95" s="11" t="s">
        <v>314</v>
      </c>
      <c r="B95" s="11" t="s">
        <v>265</v>
      </c>
      <c r="C95" s="12"/>
      <c r="D95" s="60"/>
      <c r="E95" s="61"/>
      <c r="F95" s="62"/>
      <c r="G95" s="12"/>
      <c r="H95" s="13"/>
      <c r="I95" s="45"/>
      <c r="J95" s="45"/>
      <c r="K95" s="31" t="s">
        <v>66</v>
      </c>
      <c r="L95" s="67">
        <v>95</v>
      </c>
      <c r="M95" s="67"/>
      <c r="N95" s="14"/>
      <c r="O95" t="s">
        <v>337</v>
      </c>
      <c r="P95" s="68">
        <v>43535.285092592596</v>
      </c>
      <c r="Q95" t="s">
        <v>518</v>
      </c>
      <c r="R95" s="69" t="s">
        <v>637</v>
      </c>
      <c r="S95" t="s">
        <v>667</v>
      </c>
      <c r="T95" t="s">
        <v>265</v>
      </c>
      <c r="V95" s="69" t="s">
        <v>802</v>
      </c>
      <c r="W95" s="68">
        <v>43535.285092592596</v>
      </c>
      <c r="X95" s="69" t="s">
        <v>1170</v>
      </c>
      <c r="AA95" s="70" t="s">
        <v>1725</v>
      </c>
      <c r="AC95" t="b">
        <v>0</v>
      </c>
      <c r="AD95">
        <v>0</v>
      </c>
      <c r="AE95" s="70" t="s">
        <v>1943</v>
      </c>
      <c r="AF95" t="b">
        <v>1</v>
      </c>
      <c r="AG95" t="s">
        <v>1972</v>
      </c>
      <c r="AI95" s="70" t="s">
        <v>1871</v>
      </c>
      <c r="AJ95" t="b">
        <v>0</v>
      </c>
      <c r="AK95">
        <v>2</v>
      </c>
      <c r="AL95" s="70" t="s">
        <v>1874</v>
      </c>
      <c r="AM95" t="s">
        <v>1980</v>
      </c>
      <c r="AN95" t="b">
        <v>0</v>
      </c>
      <c r="AO95" s="70" t="s">
        <v>1874</v>
      </c>
      <c r="AP95" t="s">
        <v>178</v>
      </c>
      <c r="AQ95">
        <v>0</v>
      </c>
      <c r="AR95">
        <v>0</v>
      </c>
      <c r="BA95" t="str">
        <f>REPLACE(INDEX(GroupVertices[Group],MATCH(Edges[[#This Row],[Vertex 1]],GroupVertices[Vertex],0)),1,1,"")</f>
        <v>1</v>
      </c>
      <c r="BB95" t="str">
        <f>REPLACE(INDEX(GroupVertices[Group],MATCH(Edges[[#This Row],[Vertex 2]],GroupVertices[Vertex],0)),1,1,"")</f>
        <v>2</v>
      </c>
    </row>
    <row r="96" spans="1:54" ht="15">
      <c r="A96" s="11" t="s">
        <v>314</v>
      </c>
      <c r="B96" s="11" t="s">
        <v>265</v>
      </c>
      <c r="C96" s="12"/>
      <c r="D96" s="60"/>
      <c r="E96" s="61"/>
      <c r="F96" s="62"/>
      <c r="G96" s="12"/>
      <c r="H96" s="13"/>
      <c r="I96" s="45"/>
      <c r="J96" s="45"/>
      <c r="K96" s="31" t="s">
        <v>66</v>
      </c>
      <c r="L96" s="67">
        <v>96</v>
      </c>
      <c r="M96" s="67"/>
      <c r="N96" s="14"/>
      <c r="O96" t="s">
        <v>337</v>
      </c>
      <c r="P96" s="68">
        <v>43537.81284722222</v>
      </c>
      <c r="Q96" t="s">
        <v>426</v>
      </c>
      <c r="R96" s="69" t="s">
        <v>628</v>
      </c>
      <c r="S96" t="s">
        <v>667</v>
      </c>
      <c r="T96" t="s">
        <v>265</v>
      </c>
      <c r="V96" s="69" t="s">
        <v>802</v>
      </c>
      <c r="W96" s="68">
        <v>43537.81284722222</v>
      </c>
      <c r="X96" s="69" t="s">
        <v>1173</v>
      </c>
      <c r="AA96" s="70" t="s">
        <v>1728</v>
      </c>
      <c r="AC96" t="b">
        <v>0</v>
      </c>
      <c r="AD96">
        <v>0</v>
      </c>
      <c r="AE96" s="70" t="s">
        <v>1943</v>
      </c>
      <c r="AF96" t="b">
        <v>1</v>
      </c>
      <c r="AG96" t="s">
        <v>1972</v>
      </c>
      <c r="AI96" s="70" t="s">
        <v>1876</v>
      </c>
      <c r="AJ96" t="b">
        <v>0</v>
      </c>
      <c r="AK96">
        <v>3</v>
      </c>
      <c r="AL96" s="70" t="s">
        <v>1902</v>
      </c>
      <c r="AM96" t="s">
        <v>1980</v>
      </c>
      <c r="AN96" t="b">
        <v>0</v>
      </c>
      <c r="AO96" s="70" t="s">
        <v>1902</v>
      </c>
      <c r="AP96" t="s">
        <v>178</v>
      </c>
      <c r="AQ96">
        <v>0</v>
      </c>
      <c r="AR96">
        <v>0</v>
      </c>
      <c r="BA96" t="str">
        <f>REPLACE(INDEX(GroupVertices[Group],MATCH(Edges[[#This Row],[Vertex 1]],GroupVertices[Vertex],0)),1,1,"")</f>
        <v>1</v>
      </c>
      <c r="BB96" t="str">
        <f>REPLACE(INDEX(GroupVertices[Group],MATCH(Edges[[#This Row],[Vertex 2]],GroupVertices[Vertex],0)),1,1,"")</f>
        <v>2</v>
      </c>
    </row>
    <row r="97" spans="1:54" ht="15">
      <c r="A97" s="11" t="s">
        <v>314</v>
      </c>
      <c r="B97" s="11" t="s">
        <v>265</v>
      </c>
      <c r="C97" s="12"/>
      <c r="D97" s="60"/>
      <c r="E97" s="61"/>
      <c r="F97" s="62"/>
      <c r="G97" s="12"/>
      <c r="H97" s="13"/>
      <c r="I97" s="45"/>
      <c r="J97" s="45"/>
      <c r="K97" s="31" t="s">
        <v>66</v>
      </c>
      <c r="L97" s="67">
        <v>97</v>
      </c>
      <c r="M97" s="67"/>
      <c r="N97" s="14"/>
      <c r="O97" t="s">
        <v>337</v>
      </c>
      <c r="P97" s="68">
        <v>43534.66579861111</v>
      </c>
      <c r="Q97" t="s">
        <v>341</v>
      </c>
      <c r="V97" s="69" t="s">
        <v>802</v>
      </c>
      <c r="W97" s="68">
        <v>43534.66579861111</v>
      </c>
      <c r="X97" s="69" t="s">
        <v>1169</v>
      </c>
      <c r="AA97" s="70" t="s">
        <v>1724</v>
      </c>
      <c r="AC97" t="b">
        <v>0</v>
      </c>
      <c r="AD97">
        <v>0</v>
      </c>
      <c r="AE97" s="70" t="s">
        <v>1943</v>
      </c>
      <c r="AF97" t="b">
        <v>0</v>
      </c>
      <c r="AG97" t="s">
        <v>1972</v>
      </c>
      <c r="AI97" s="70" t="s">
        <v>1943</v>
      </c>
      <c r="AJ97" t="b">
        <v>0</v>
      </c>
      <c r="AK97">
        <v>45</v>
      </c>
      <c r="AL97" s="70" t="s">
        <v>1871</v>
      </c>
      <c r="AM97" t="s">
        <v>1980</v>
      </c>
      <c r="AN97" t="b">
        <v>0</v>
      </c>
      <c r="AO97" s="70" t="s">
        <v>1871</v>
      </c>
      <c r="AP97" t="s">
        <v>178</v>
      </c>
      <c r="AQ97">
        <v>0</v>
      </c>
      <c r="AR97">
        <v>0</v>
      </c>
      <c r="BA97" t="str">
        <f>REPLACE(INDEX(GroupVertices[Group],MATCH(Edges[[#This Row],[Vertex 1]],GroupVertices[Vertex],0)),1,1,"")</f>
        <v>1</v>
      </c>
      <c r="BB97" t="str">
        <f>REPLACE(INDEX(GroupVertices[Group],MATCH(Edges[[#This Row],[Vertex 2]],GroupVertices[Vertex],0)),1,1,"")</f>
        <v>2</v>
      </c>
    </row>
    <row r="98" spans="1:54" ht="15">
      <c r="A98" s="11" t="s">
        <v>314</v>
      </c>
      <c r="B98" s="11" t="s">
        <v>265</v>
      </c>
      <c r="C98" s="12"/>
      <c r="D98" s="60"/>
      <c r="E98" s="61"/>
      <c r="F98" s="62"/>
      <c r="G98" s="12"/>
      <c r="H98" s="13"/>
      <c r="I98" s="45"/>
      <c r="J98" s="45"/>
      <c r="K98" s="31" t="s">
        <v>66</v>
      </c>
      <c r="L98" s="67">
        <v>98</v>
      </c>
      <c r="M98" s="67"/>
      <c r="N98" s="14"/>
      <c r="O98" t="s">
        <v>337</v>
      </c>
      <c r="P98" s="68">
        <v>43534.396527777775</v>
      </c>
      <c r="Q98" t="s">
        <v>502</v>
      </c>
      <c r="V98" s="69" t="s">
        <v>802</v>
      </c>
      <c r="W98" s="68">
        <v>43534.396527777775</v>
      </c>
      <c r="X98" s="69" t="s">
        <v>1168</v>
      </c>
      <c r="AA98" s="70" t="s">
        <v>1723</v>
      </c>
      <c r="AC98" t="b">
        <v>0</v>
      </c>
      <c r="AD98">
        <v>0</v>
      </c>
      <c r="AE98" s="70" t="s">
        <v>1943</v>
      </c>
      <c r="AF98" t="b">
        <v>0</v>
      </c>
      <c r="AG98" t="s">
        <v>1972</v>
      </c>
      <c r="AI98" s="70" t="s">
        <v>1943</v>
      </c>
      <c r="AJ98" t="b">
        <v>0</v>
      </c>
      <c r="AK98">
        <v>3</v>
      </c>
      <c r="AL98" s="70" t="s">
        <v>1900</v>
      </c>
      <c r="AM98" t="s">
        <v>1980</v>
      </c>
      <c r="AN98" t="b">
        <v>0</v>
      </c>
      <c r="AO98" s="70" t="s">
        <v>1900</v>
      </c>
      <c r="AP98" t="s">
        <v>178</v>
      </c>
      <c r="AQ98">
        <v>0</v>
      </c>
      <c r="AR98">
        <v>0</v>
      </c>
      <c r="BA98" t="str">
        <f>REPLACE(INDEX(GroupVertices[Group],MATCH(Edges[[#This Row],[Vertex 1]],GroupVertices[Vertex],0)),1,1,"")</f>
        <v>1</v>
      </c>
      <c r="BB98" t="str">
        <f>REPLACE(INDEX(GroupVertices[Group],MATCH(Edges[[#This Row],[Vertex 2]],GroupVertices[Vertex],0)),1,1,"")</f>
        <v>2</v>
      </c>
    </row>
    <row r="99" spans="1:54" ht="15">
      <c r="A99" s="11" t="s">
        <v>314</v>
      </c>
      <c r="B99" s="11" t="s">
        <v>314</v>
      </c>
      <c r="C99" s="12"/>
      <c r="D99" s="60"/>
      <c r="E99" s="61"/>
      <c r="F99" s="62"/>
      <c r="G99" s="12"/>
      <c r="H99" s="13"/>
      <c r="I99" s="45"/>
      <c r="J99" s="45"/>
      <c r="K99" s="31" t="s">
        <v>65</v>
      </c>
      <c r="L99" s="67">
        <v>99</v>
      </c>
      <c r="M99" s="67"/>
      <c r="N99" s="14"/>
      <c r="O99" t="s">
        <v>178</v>
      </c>
      <c r="P99" s="68">
        <v>43537.83719907407</v>
      </c>
      <c r="Q99" t="s">
        <v>521</v>
      </c>
      <c r="T99" t="s">
        <v>265</v>
      </c>
      <c r="V99" s="69" t="s">
        <v>802</v>
      </c>
      <c r="W99" s="68">
        <v>43537.83719907407</v>
      </c>
      <c r="X99" s="69" t="s">
        <v>1175</v>
      </c>
      <c r="AA99" s="70" t="s">
        <v>1730</v>
      </c>
      <c r="AC99" t="b">
        <v>0</v>
      </c>
      <c r="AD99">
        <v>0</v>
      </c>
      <c r="AE99" s="70" t="s">
        <v>1943</v>
      </c>
      <c r="AF99" t="b">
        <v>0</v>
      </c>
      <c r="AG99" t="s">
        <v>1972</v>
      </c>
      <c r="AI99" s="70" t="s">
        <v>1943</v>
      </c>
      <c r="AJ99" t="b">
        <v>0</v>
      </c>
      <c r="AK99">
        <v>0</v>
      </c>
      <c r="AL99" s="70" t="s">
        <v>1943</v>
      </c>
      <c r="AM99" t="s">
        <v>1979</v>
      </c>
      <c r="AN99" t="b">
        <v>0</v>
      </c>
      <c r="AO99" s="70" t="s">
        <v>1730</v>
      </c>
      <c r="AP99" t="s">
        <v>178</v>
      </c>
      <c r="AQ99">
        <v>0</v>
      </c>
      <c r="AR99">
        <v>0</v>
      </c>
      <c r="BA99" t="str">
        <f>REPLACE(INDEX(GroupVertices[Group],MATCH(Edges[[#This Row],[Vertex 1]],GroupVertices[Vertex],0)),1,1,"")</f>
        <v>1</v>
      </c>
      <c r="BB99" t="str">
        <f>REPLACE(INDEX(GroupVertices[Group],MATCH(Edges[[#This Row],[Vertex 2]],GroupVertices[Vertex],0)),1,1,"")</f>
        <v>1</v>
      </c>
    </row>
    <row r="100" spans="1:54" ht="15">
      <c r="A100" s="11" t="s">
        <v>314</v>
      </c>
      <c r="B100" s="11" t="s">
        <v>314</v>
      </c>
      <c r="C100" s="12"/>
      <c r="D100" s="60"/>
      <c r="E100" s="61"/>
      <c r="F100" s="62"/>
      <c r="G100" s="12"/>
      <c r="H100" s="13"/>
      <c r="I100" s="45"/>
      <c r="J100" s="45"/>
      <c r="K100" s="31" t="s">
        <v>65</v>
      </c>
      <c r="L100" s="67">
        <v>100</v>
      </c>
      <c r="M100" s="67"/>
      <c r="N100" s="14"/>
      <c r="O100" t="s">
        <v>178</v>
      </c>
      <c r="P100" s="68">
        <v>43537.8365625</v>
      </c>
      <c r="Q100" t="s">
        <v>520</v>
      </c>
      <c r="T100" t="s">
        <v>265</v>
      </c>
      <c r="V100" s="69" t="s">
        <v>802</v>
      </c>
      <c r="W100" s="68">
        <v>43537.8365625</v>
      </c>
      <c r="X100" s="69" t="s">
        <v>1174</v>
      </c>
      <c r="AA100" s="70" t="s">
        <v>1729</v>
      </c>
      <c r="AC100" t="b">
        <v>0</v>
      </c>
      <c r="AD100">
        <v>7</v>
      </c>
      <c r="AE100" s="70" t="s">
        <v>1943</v>
      </c>
      <c r="AF100" t="b">
        <v>0</v>
      </c>
      <c r="AG100" t="s">
        <v>1972</v>
      </c>
      <c r="AI100" s="70" t="s">
        <v>1943</v>
      </c>
      <c r="AJ100" t="b">
        <v>0</v>
      </c>
      <c r="AK100">
        <v>0</v>
      </c>
      <c r="AL100" s="70" t="s">
        <v>1943</v>
      </c>
      <c r="AM100" t="s">
        <v>1979</v>
      </c>
      <c r="AN100" t="b">
        <v>0</v>
      </c>
      <c r="AO100" s="70" t="s">
        <v>1729</v>
      </c>
      <c r="AP100" t="s">
        <v>178</v>
      </c>
      <c r="AQ100">
        <v>0</v>
      </c>
      <c r="AR100">
        <v>0</v>
      </c>
      <c r="BA100" t="str">
        <f>REPLACE(INDEX(GroupVertices[Group],MATCH(Edges[[#This Row],[Vertex 1]],GroupVertices[Vertex],0)),1,1,"")</f>
        <v>1</v>
      </c>
      <c r="BB100" t="str">
        <f>REPLACE(INDEX(GroupVertices[Group],MATCH(Edges[[#This Row],[Vertex 2]],GroupVertices[Vertex],0)),1,1,"")</f>
        <v>1</v>
      </c>
    </row>
    <row r="101" spans="1:54" ht="15">
      <c r="A101" s="11" t="s">
        <v>306</v>
      </c>
      <c r="B101" s="11" t="s">
        <v>304</v>
      </c>
      <c r="C101" s="12"/>
      <c r="D101" s="60"/>
      <c r="E101" s="61"/>
      <c r="F101" s="62"/>
      <c r="G101" s="12"/>
      <c r="H101" s="13"/>
      <c r="I101" s="45"/>
      <c r="J101" s="45"/>
      <c r="K101" s="31" t="s">
        <v>65</v>
      </c>
      <c r="L101" s="67">
        <v>101</v>
      </c>
      <c r="M101" s="67"/>
      <c r="N101" s="14"/>
      <c r="O101" t="s">
        <v>338</v>
      </c>
      <c r="P101" s="68">
        <v>43537.87488425926</v>
      </c>
      <c r="Q101" t="s">
        <v>487</v>
      </c>
      <c r="T101" t="s">
        <v>265</v>
      </c>
      <c r="V101" s="69" t="s">
        <v>795</v>
      </c>
      <c r="W101" s="68">
        <v>43537.87488425926</v>
      </c>
      <c r="X101" s="69" t="s">
        <v>1100</v>
      </c>
      <c r="AA101" s="70" t="s">
        <v>1654</v>
      </c>
      <c r="AB101" s="70" t="s">
        <v>1936</v>
      </c>
      <c r="AC101" t="b">
        <v>0</v>
      </c>
      <c r="AD101">
        <v>6</v>
      </c>
      <c r="AE101" s="70" t="s">
        <v>1962</v>
      </c>
      <c r="AF101" t="b">
        <v>0</v>
      </c>
      <c r="AG101" t="s">
        <v>1972</v>
      </c>
      <c r="AI101" s="70" t="s">
        <v>1943</v>
      </c>
      <c r="AJ101" t="b">
        <v>0</v>
      </c>
      <c r="AK101">
        <v>1</v>
      </c>
      <c r="AL101" s="70" t="s">
        <v>1943</v>
      </c>
      <c r="AM101" t="s">
        <v>1979</v>
      </c>
      <c r="AN101" t="b">
        <v>0</v>
      </c>
      <c r="AO101" s="70" t="s">
        <v>1936</v>
      </c>
      <c r="AP101" t="s">
        <v>178</v>
      </c>
      <c r="AQ101">
        <v>0</v>
      </c>
      <c r="AR101">
        <v>0</v>
      </c>
      <c r="BA101" t="str">
        <f>REPLACE(INDEX(GroupVertices[Group],MATCH(Edges[[#This Row],[Vertex 1]],GroupVertices[Vertex],0)),1,1,"")</f>
        <v>3</v>
      </c>
      <c r="BB101" t="str">
        <f>REPLACE(INDEX(GroupVertices[Group],MATCH(Edges[[#This Row],[Vertex 2]],GroupVertices[Vertex],0)),1,1,"")</f>
        <v>3</v>
      </c>
    </row>
    <row r="102" spans="1:54" ht="15">
      <c r="A102" s="11" t="s">
        <v>306</v>
      </c>
      <c r="B102" s="11" t="s">
        <v>265</v>
      </c>
      <c r="C102" s="12"/>
      <c r="D102" s="60"/>
      <c r="E102" s="61"/>
      <c r="F102" s="62"/>
      <c r="G102" s="12"/>
      <c r="H102" s="13"/>
      <c r="I102" s="45"/>
      <c r="J102" s="45"/>
      <c r="K102" s="31" t="s">
        <v>66</v>
      </c>
      <c r="L102" s="67">
        <v>102</v>
      </c>
      <c r="M102" s="67"/>
      <c r="N102" s="14"/>
      <c r="O102" t="s">
        <v>338</v>
      </c>
      <c r="P102" s="68">
        <v>43537.87488425926</v>
      </c>
      <c r="Q102" t="s">
        <v>487</v>
      </c>
      <c r="T102" t="s">
        <v>265</v>
      </c>
      <c r="V102" s="69" t="s">
        <v>795</v>
      </c>
      <c r="W102" s="68">
        <v>43537.87488425926</v>
      </c>
      <c r="X102" s="69" t="s">
        <v>1100</v>
      </c>
      <c r="AA102" s="70" t="s">
        <v>1654</v>
      </c>
      <c r="AB102" s="70" t="s">
        <v>1936</v>
      </c>
      <c r="AC102" t="b">
        <v>0</v>
      </c>
      <c r="AD102">
        <v>6</v>
      </c>
      <c r="AE102" s="70" t="s">
        <v>1962</v>
      </c>
      <c r="AF102" t="b">
        <v>0</v>
      </c>
      <c r="AG102" t="s">
        <v>1972</v>
      </c>
      <c r="AI102" s="70" t="s">
        <v>1943</v>
      </c>
      <c r="AJ102" t="b">
        <v>0</v>
      </c>
      <c r="AK102">
        <v>1</v>
      </c>
      <c r="AL102" s="70" t="s">
        <v>1943</v>
      </c>
      <c r="AM102" t="s">
        <v>1979</v>
      </c>
      <c r="AN102" t="b">
        <v>0</v>
      </c>
      <c r="AO102" s="70" t="s">
        <v>1936</v>
      </c>
      <c r="AP102" t="s">
        <v>178</v>
      </c>
      <c r="AQ102">
        <v>0</v>
      </c>
      <c r="AR102">
        <v>0</v>
      </c>
      <c r="BA102" t="str">
        <f>REPLACE(INDEX(GroupVertices[Group],MATCH(Edges[[#This Row],[Vertex 1]],GroupVertices[Vertex],0)),1,1,"")</f>
        <v>3</v>
      </c>
      <c r="BB102" t="str">
        <f>REPLACE(INDEX(GroupVertices[Group],MATCH(Edges[[#This Row],[Vertex 2]],GroupVertices[Vertex],0)),1,1,"")</f>
        <v>2</v>
      </c>
    </row>
    <row r="103" spans="1:54" ht="15">
      <c r="A103" s="11" t="s">
        <v>306</v>
      </c>
      <c r="B103" s="11" t="s">
        <v>296</v>
      </c>
      <c r="C103" s="12"/>
      <c r="D103" s="60"/>
      <c r="E103" s="61"/>
      <c r="F103" s="62"/>
      <c r="G103" s="12"/>
      <c r="H103" s="13"/>
      <c r="I103" s="45"/>
      <c r="J103" s="45"/>
      <c r="K103" s="31" t="s">
        <v>66</v>
      </c>
      <c r="L103" s="67">
        <v>103</v>
      </c>
      <c r="M103" s="67"/>
      <c r="N103" s="14"/>
      <c r="O103" t="s">
        <v>338</v>
      </c>
      <c r="P103" s="68">
        <v>43537.87488425926</v>
      </c>
      <c r="Q103" t="s">
        <v>487</v>
      </c>
      <c r="T103" t="s">
        <v>265</v>
      </c>
      <c r="V103" s="69" t="s">
        <v>795</v>
      </c>
      <c r="W103" s="68">
        <v>43537.87488425926</v>
      </c>
      <c r="X103" s="69" t="s">
        <v>1100</v>
      </c>
      <c r="AA103" s="70" t="s">
        <v>1654</v>
      </c>
      <c r="AB103" s="70" t="s">
        <v>1936</v>
      </c>
      <c r="AC103" t="b">
        <v>0</v>
      </c>
      <c r="AD103">
        <v>6</v>
      </c>
      <c r="AE103" s="70" t="s">
        <v>1962</v>
      </c>
      <c r="AF103" t="b">
        <v>0</v>
      </c>
      <c r="AG103" t="s">
        <v>1972</v>
      </c>
      <c r="AI103" s="70" t="s">
        <v>1943</v>
      </c>
      <c r="AJ103" t="b">
        <v>0</v>
      </c>
      <c r="AK103">
        <v>1</v>
      </c>
      <c r="AL103" s="70" t="s">
        <v>1943</v>
      </c>
      <c r="AM103" t="s">
        <v>1979</v>
      </c>
      <c r="AN103" t="b">
        <v>0</v>
      </c>
      <c r="AO103" s="70" t="s">
        <v>1936</v>
      </c>
      <c r="AP103" t="s">
        <v>178</v>
      </c>
      <c r="AQ103">
        <v>0</v>
      </c>
      <c r="AR103">
        <v>0</v>
      </c>
      <c r="BA103" t="str">
        <f>REPLACE(INDEX(GroupVertices[Group],MATCH(Edges[[#This Row],[Vertex 1]],GroupVertices[Vertex],0)),1,1,"")</f>
        <v>3</v>
      </c>
      <c r="BB103" t="str">
        <f>REPLACE(INDEX(GroupVertices[Group],MATCH(Edges[[#This Row],[Vertex 2]],GroupVertices[Vertex],0)),1,1,"")</f>
        <v>3</v>
      </c>
    </row>
    <row r="104" spans="1:54" ht="15">
      <c r="A104" s="11" t="s">
        <v>306</v>
      </c>
      <c r="B104" s="11" t="s">
        <v>265</v>
      </c>
      <c r="C104" s="12"/>
      <c r="D104" s="60"/>
      <c r="E104" s="61"/>
      <c r="F104" s="62"/>
      <c r="G104" s="12"/>
      <c r="H104" s="13"/>
      <c r="I104" s="45"/>
      <c r="J104" s="45"/>
      <c r="K104" s="31" t="s">
        <v>66</v>
      </c>
      <c r="L104" s="67">
        <v>104</v>
      </c>
      <c r="M104" s="67"/>
      <c r="N104" s="14"/>
      <c r="O104" t="s">
        <v>338</v>
      </c>
      <c r="P104" s="68">
        <v>43537.86666666667</v>
      </c>
      <c r="Q104" t="s">
        <v>486</v>
      </c>
      <c r="T104" t="s">
        <v>265</v>
      </c>
      <c r="V104" s="69" t="s">
        <v>795</v>
      </c>
      <c r="W104" s="68">
        <v>43537.86666666667</v>
      </c>
      <c r="X104" s="69" t="s">
        <v>1099</v>
      </c>
      <c r="AA104" s="70" t="s">
        <v>1653</v>
      </c>
      <c r="AB104" s="70" t="s">
        <v>1935</v>
      </c>
      <c r="AC104" t="b">
        <v>0</v>
      </c>
      <c r="AD104">
        <v>3</v>
      </c>
      <c r="AE104" s="70" t="s">
        <v>1962</v>
      </c>
      <c r="AF104" t="b">
        <v>0</v>
      </c>
      <c r="AG104" t="s">
        <v>1972</v>
      </c>
      <c r="AI104" s="70" t="s">
        <v>1943</v>
      </c>
      <c r="AJ104" t="b">
        <v>0</v>
      </c>
      <c r="AK104">
        <v>1</v>
      </c>
      <c r="AL104" s="70" t="s">
        <v>1943</v>
      </c>
      <c r="AM104" t="s">
        <v>1979</v>
      </c>
      <c r="AN104" t="b">
        <v>0</v>
      </c>
      <c r="AO104" s="70" t="s">
        <v>1935</v>
      </c>
      <c r="AP104" t="s">
        <v>178</v>
      </c>
      <c r="AQ104">
        <v>0</v>
      </c>
      <c r="AR104">
        <v>0</v>
      </c>
      <c r="BA104" t="str">
        <f>REPLACE(INDEX(GroupVertices[Group],MATCH(Edges[[#This Row],[Vertex 1]],GroupVertices[Vertex],0)),1,1,"")</f>
        <v>3</v>
      </c>
      <c r="BB104" t="str">
        <f>REPLACE(INDEX(GroupVertices[Group],MATCH(Edges[[#This Row],[Vertex 2]],GroupVertices[Vertex],0)),1,1,"")</f>
        <v>2</v>
      </c>
    </row>
    <row r="105" spans="1:54" ht="15">
      <c r="A105" s="11" t="s">
        <v>306</v>
      </c>
      <c r="B105" s="11" t="s">
        <v>296</v>
      </c>
      <c r="C105" s="12"/>
      <c r="D105" s="60"/>
      <c r="E105" s="61"/>
      <c r="F105" s="62"/>
      <c r="G105" s="12"/>
      <c r="H105" s="13"/>
      <c r="I105" s="45"/>
      <c r="J105" s="45"/>
      <c r="K105" s="31" t="s">
        <v>66</v>
      </c>
      <c r="L105" s="67">
        <v>105</v>
      </c>
      <c r="M105" s="67"/>
      <c r="N105" s="14"/>
      <c r="O105" t="s">
        <v>338</v>
      </c>
      <c r="P105" s="68">
        <v>43537.86666666667</v>
      </c>
      <c r="Q105" t="s">
        <v>486</v>
      </c>
      <c r="T105" t="s">
        <v>265</v>
      </c>
      <c r="V105" s="69" t="s">
        <v>795</v>
      </c>
      <c r="W105" s="68">
        <v>43537.86666666667</v>
      </c>
      <c r="X105" s="69" t="s">
        <v>1099</v>
      </c>
      <c r="AA105" s="70" t="s">
        <v>1653</v>
      </c>
      <c r="AB105" s="70" t="s">
        <v>1935</v>
      </c>
      <c r="AC105" t="b">
        <v>0</v>
      </c>
      <c r="AD105">
        <v>3</v>
      </c>
      <c r="AE105" s="70" t="s">
        <v>1962</v>
      </c>
      <c r="AF105" t="b">
        <v>0</v>
      </c>
      <c r="AG105" t="s">
        <v>1972</v>
      </c>
      <c r="AI105" s="70" t="s">
        <v>1943</v>
      </c>
      <c r="AJ105" t="b">
        <v>0</v>
      </c>
      <c r="AK105">
        <v>1</v>
      </c>
      <c r="AL105" s="70" t="s">
        <v>1943</v>
      </c>
      <c r="AM105" t="s">
        <v>1979</v>
      </c>
      <c r="AN105" t="b">
        <v>0</v>
      </c>
      <c r="AO105" s="70" t="s">
        <v>1935</v>
      </c>
      <c r="AP105" t="s">
        <v>178</v>
      </c>
      <c r="AQ105">
        <v>0</v>
      </c>
      <c r="AR105">
        <v>0</v>
      </c>
      <c r="BA105" t="str">
        <f>REPLACE(INDEX(GroupVertices[Group],MATCH(Edges[[#This Row],[Vertex 1]],GroupVertices[Vertex],0)),1,1,"")</f>
        <v>3</v>
      </c>
      <c r="BB105" t="str">
        <f>REPLACE(INDEX(GroupVertices[Group],MATCH(Edges[[#This Row],[Vertex 2]],GroupVertices[Vertex],0)),1,1,"")</f>
        <v>3</v>
      </c>
    </row>
    <row r="106" spans="1:54" ht="15">
      <c r="A106" s="11" t="s">
        <v>306</v>
      </c>
      <c r="B106" s="11" t="s">
        <v>265</v>
      </c>
      <c r="C106" s="12"/>
      <c r="D106" s="60"/>
      <c r="E106" s="61"/>
      <c r="F106" s="62"/>
      <c r="G106" s="12"/>
      <c r="H106" s="13"/>
      <c r="I106" s="45"/>
      <c r="J106" s="45"/>
      <c r="K106" s="31" t="s">
        <v>66</v>
      </c>
      <c r="L106" s="67">
        <v>106</v>
      </c>
      <c r="M106" s="67"/>
      <c r="N106" s="14"/>
      <c r="O106" t="s">
        <v>338</v>
      </c>
      <c r="P106" s="68">
        <v>43537.86072916666</v>
      </c>
      <c r="Q106" t="s">
        <v>464</v>
      </c>
      <c r="T106" t="s">
        <v>265</v>
      </c>
      <c r="V106" s="69" t="s">
        <v>795</v>
      </c>
      <c r="W106" s="68">
        <v>43537.86072916666</v>
      </c>
      <c r="X106" s="69" t="s">
        <v>1041</v>
      </c>
      <c r="AA106" s="70" t="s">
        <v>1595</v>
      </c>
      <c r="AB106" s="70" t="s">
        <v>1593</v>
      </c>
      <c r="AC106" t="b">
        <v>0</v>
      </c>
      <c r="AD106">
        <v>1</v>
      </c>
      <c r="AE106" s="70" t="s">
        <v>1957</v>
      </c>
      <c r="AF106" t="b">
        <v>0</v>
      </c>
      <c r="AG106" t="s">
        <v>1972</v>
      </c>
      <c r="AI106" s="70" t="s">
        <v>1943</v>
      </c>
      <c r="AJ106" t="b">
        <v>0</v>
      </c>
      <c r="AK106">
        <v>0</v>
      </c>
      <c r="AL106" s="70" t="s">
        <v>1943</v>
      </c>
      <c r="AM106" t="s">
        <v>1979</v>
      </c>
      <c r="AN106" t="b">
        <v>0</v>
      </c>
      <c r="AO106" s="70" t="s">
        <v>1593</v>
      </c>
      <c r="AP106" t="s">
        <v>178</v>
      </c>
      <c r="AQ106">
        <v>0</v>
      </c>
      <c r="AR106">
        <v>0</v>
      </c>
      <c r="BA106" t="str">
        <f>REPLACE(INDEX(GroupVertices[Group],MATCH(Edges[[#This Row],[Vertex 1]],GroupVertices[Vertex],0)),1,1,"")</f>
        <v>3</v>
      </c>
      <c r="BB106" t="str">
        <f>REPLACE(INDEX(GroupVertices[Group],MATCH(Edges[[#This Row],[Vertex 2]],GroupVertices[Vertex],0)),1,1,"")</f>
        <v>2</v>
      </c>
    </row>
    <row r="107" spans="1:54" ht="15">
      <c r="A107" s="11" t="s">
        <v>306</v>
      </c>
      <c r="B107" s="11" t="s">
        <v>247</v>
      </c>
      <c r="C107" s="12"/>
      <c r="D107" s="60"/>
      <c r="E107" s="61"/>
      <c r="F107" s="62"/>
      <c r="G107" s="12"/>
      <c r="H107" s="13"/>
      <c r="I107" s="45"/>
      <c r="J107" s="45"/>
      <c r="K107" s="31" t="s">
        <v>66</v>
      </c>
      <c r="L107" s="67">
        <v>107</v>
      </c>
      <c r="M107" s="67"/>
      <c r="N107" s="14"/>
      <c r="O107" t="s">
        <v>338</v>
      </c>
      <c r="P107" s="68">
        <v>43537.845925925925</v>
      </c>
      <c r="Q107" t="s">
        <v>482</v>
      </c>
      <c r="T107" t="s">
        <v>265</v>
      </c>
      <c r="V107" s="69" t="s">
        <v>795</v>
      </c>
      <c r="W107" s="68">
        <v>43537.845925925925</v>
      </c>
      <c r="X107" s="69" t="s">
        <v>1092</v>
      </c>
      <c r="AA107" s="70" t="s">
        <v>1646</v>
      </c>
      <c r="AB107" s="70" t="s">
        <v>1934</v>
      </c>
      <c r="AC107" t="b">
        <v>0</v>
      </c>
      <c r="AD107">
        <v>2</v>
      </c>
      <c r="AE107" s="70" t="s">
        <v>1961</v>
      </c>
      <c r="AF107" t="b">
        <v>0</v>
      </c>
      <c r="AG107" t="s">
        <v>1972</v>
      </c>
      <c r="AI107" s="70" t="s">
        <v>1943</v>
      </c>
      <c r="AJ107" t="b">
        <v>0</v>
      </c>
      <c r="AK107">
        <v>1</v>
      </c>
      <c r="AL107" s="70" t="s">
        <v>1943</v>
      </c>
      <c r="AM107" t="s">
        <v>1979</v>
      </c>
      <c r="AN107" t="b">
        <v>0</v>
      </c>
      <c r="AO107" s="70" t="s">
        <v>1934</v>
      </c>
      <c r="AP107" t="s">
        <v>178</v>
      </c>
      <c r="AQ107">
        <v>0</v>
      </c>
      <c r="AR107">
        <v>0</v>
      </c>
      <c r="BA107" t="str">
        <f>REPLACE(INDEX(GroupVertices[Group],MATCH(Edges[[#This Row],[Vertex 1]],GroupVertices[Vertex],0)),1,1,"")</f>
        <v>3</v>
      </c>
      <c r="BB107" t="str">
        <f>REPLACE(INDEX(GroupVertices[Group],MATCH(Edges[[#This Row],[Vertex 2]],GroupVertices[Vertex],0)),1,1,"")</f>
        <v>1</v>
      </c>
    </row>
    <row r="108" spans="1:54" ht="15">
      <c r="A108" s="11" t="s">
        <v>306</v>
      </c>
      <c r="B108" s="11" t="s">
        <v>265</v>
      </c>
      <c r="C108" s="12"/>
      <c r="D108" s="60"/>
      <c r="E108" s="61"/>
      <c r="F108" s="62"/>
      <c r="G108" s="12"/>
      <c r="H108" s="13"/>
      <c r="I108" s="45"/>
      <c r="J108" s="45"/>
      <c r="K108" s="31" t="s">
        <v>66</v>
      </c>
      <c r="L108" s="67">
        <v>108</v>
      </c>
      <c r="M108" s="67"/>
      <c r="N108" s="14"/>
      <c r="O108" t="s">
        <v>338</v>
      </c>
      <c r="P108" s="68">
        <v>43537.845925925925</v>
      </c>
      <c r="Q108" t="s">
        <v>482</v>
      </c>
      <c r="T108" t="s">
        <v>265</v>
      </c>
      <c r="V108" s="69" t="s">
        <v>795</v>
      </c>
      <c r="W108" s="68">
        <v>43537.845925925925</v>
      </c>
      <c r="X108" s="69" t="s">
        <v>1092</v>
      </c>
      <c r="AA108" s="70" t="s">
        <v>1646</v>
      </c>
      <c r="AB108" s="70" t="s">
        <v>1934</v>
      </c>
      <c r="AC108" t="b">
        <v>0</v>
      </c>
      <c r="AD108">
        <v>2</v>
      </c>
      <c r="AE108" s="70" t="s">
        <v>1961</v>
      </c>
      <c r="AF108" t="b">
        <v>0</v>
      </c>
      <c r="AG108" t="s">
        <v>1972</v>
      </c>
      <c r="AI108" s="70" t="s">
        <v>1943</v>
      </c>
      <c r="AJ108" t="b">
        <v>0</v>
      </c>
      <c r="AK108">
        <v>1</v>
      </c>
      <c r="AL108" s="70" t="s">
        <v>1943</v>
      </c>
      <c r="AM108" t="s">
        <v>1979</v>
      </c>
      <c r="AN108" t="b">
        <v>0</v>
      </c>
      <c r="AO108" s="70" t="s">
        <v>1934</v>
      </c>
      <c r="AP108" t="s">
        <v>178</v>
      </c>
      <c r="AQ108">
        <v>0</v>
      </c>
      <c r="AR108">
        <v>0</v>
      </c>
      <c r="BA108" t="str">
        <f>REPLACE(INDEX(GroupVertices[Group],MATCH(Edges[[#This Row],[Vertex 1]],GroupVertices[Vertex],0)),1,1,"")</f>
        <v>3</v>
      </c>
      <c r="BB108" t="str">
        <f>REPLACE(INDEX(GroupVertices[Group],MATCH(Edges[[#This Row],[Vertex 2]],GroupVertices[Vertex],0)),1,1,"")</f>
        <v>2</v>
      </c>
    </row>
    <row r="109" spans="1:54" ht="15">
      <c r="A109" s="11" t="s">
        <v>306</v>
      </c>
      <c r="B109" s="11" t="s">
        <v>247</v>
      </c>
      <c r="C109" s="12"/>
      <c r="D109" s="60"/>
      <c r="E109" s="61"/>
      <c r="F109" s="62"/>
      <c r="G109" s="12"/>
      <c r="H109" s="13"/>
      <c r="I109" s="45"/>
      <c r="J109" s="45"/>
      <c r="K109" s="31" t="s">
        <v>66</v>
      </c>
      <c r="L109" s="67">
        <v>109</v>
      </c>
      <c r="M109" s="67"/>
      <c r="N109" s="14"/>
      <c r="O109" t="s">
        <v>338</v>
      </c>
      <c r="P109" s="68">
        <v>43537.83972222222</v>
      </c>
      <c r="Q109" t="s">
        <v>479</v>
      </c>
      <c r="T109" t="s">
        <v>265</v>
      </c>
      <c r="V109" s="69" t="s">
        <v>795</v>
      </c>
      <c r="W109" s="68">
        <v>43537.83972222222</v>
      </c>
      <c r="X109" s="69" t="s">
        <v>1089</v>
      </c>
      <c r="AA109" s="70" t="s">
        <v>1643</v>
      </c>
      <c r="AB109" s="70" t="s">
        <v>1878</v>
      </c>
      <c r="AC109" t="b">
        <v>0</v>
      </c>
      <c r="AD109">
        <v>3</v>
      </c>
      <c r="AE109" s="70" t="s">
        <v>1944</v>
      </c>
      <c r="AF109" t="b">
        <v>0</v>
      </c>
      <c r="AG109" t="s">
        <v>1972</v>
      </c>
      <c r="AI109" s="70" t="s">
        <v>1943</v>
      </c>
      <c r="AJ109" t="b">
        <v>0</v>
      </c>
      <c r="AK109">
        <v>2</v>
      </c>
      <c r="AL109" s="70" t="s">
        <v>1943</v>
      </c>
      <c r="AM109" t="s">
        <v>1979</v>
      </c>
      <c r="AN109" t="b">
        <v>0</v>
      </c>
      <c r="AO109" s="70" t="s">
        <v>1878</v>
      </c>
      <c r="AP109" t="s">
        <v>178</v>
      </c>
      <c r="AQ109">
        <v>0</v>
      </c>
      <c r="AR109">
        <v>0</v>
      </c>
      <c r="BA109" t="str">
        <f>REPLACE(INDEX(GroupVertices[Group],MATCH(Edges[[#This Row],[Vertex 1]],GroupVertices[Vertex],0)),1,1,"")</f>
        <v>3</v>
      </c>
      <c r="BB109" t="str">
        <f>REPLACE(INDEX(GroupVertices[Group],MATCH(Edges[[#This Row],[Vertex 2]],GroupVertices[Vertex],0)),1,1,"")</f>
        <v>1</v>
      </c>
    </row>
    <row r="110" spans="1:54" ht="15">
      <c r="A110" s="11" t="s">
        <v>306</v>
      </c>
      <c r="B110" s="11" t="s">
        <v>265</v>
      </c>
      <c r="C110" s="12"/>
      <c r="D110" s="60"/>
      <c r="E110" s="61"/>
      <c r="F110" s="62"/>
      <c r="G110" s="12"/>
      <c r="H110" s="13"/>
      <c r="I110" s="45"/>
      <c r="J110" s="45"/>
      <c r="K110" s="31" t="s">
        <v>66</v>
      </c>
      <c r="L110" s="67">
        <v>110</v>
      </c>
      <c r="M110" s="67"/>
      <c r="N110" s="14"/>
      <c r="O110" t="s">
        <v>338</v>
      </c>
      <c r="P110" s="68">
        <v>43537.864594907405</v>
      </c>
      <c r="Q110" t="s">
        <v>485</v>
      </c>
      <c r="T110" t="s">
        <v>265</v>
      </c>
      <c r="V110" s="69" t="s">
        <v>795</v>
      </c>
      <c r="W110" s="68">
        <v>43537.864594907405</v>
      </c>
      <c r="X110" s="69" t="s">
        <v>1098</v>
      </c>
      <c r="AA110" s="70" t="s">
        <v>1652</v>
      </c>
      <c r="AB110" s="70" t="s">
        <v>1642</v>
      </c>
      <c r="AC110" t="b">
        <v>0</v>
      </c>
      <c r="AD110">
        <v>2</v>
      </c>
      <c r="AE110" s="70" t="s">
        <v>1956</v>
      </c>
      <c r="AF110" t="b">
        <v>0</v>
      </c>
      <c r="AG110" t="s">
        <v>1972</v>
      </c>
      <c r="AI110" s="70" t="s">
        <v>1943</v>
      </c>
      <c r="AJ110" t="b">
        <v>0</v>
      </c>
      <c r="AK110">
        <v>0</v>
      </c>
      <c r="AL110" s="70" t="s">
        <v>1943</v>
      </c>
      <c r="AM110" t="s">
        <v>1979</v>
      </c>
      <c r="AN110" t="b">
        <v>0</v>
      </c>
      <c r="AO110" s="70" t="s">
        <v>1642</v>
      </c>
      <c r="AP110" t="s">
        <v>178</v>
      </c>
      <c r="AQ110">
        <v>0</v>
      </c>
      <c r="AR110">
        <v>0</v>
      </c>
      <c r="BA110" t="str">
        <f>REPLACE(INDEX(GroupVertices[Group],MATCH(Edges[[#This Row],[Vertex 1]],GroupVertices[Vertex],0)),1,1,"")</f>
        <v>3</v>
      </c>
      <c r="BB110" t="str">
        <f>REPLACE(INDEX(GroupVertices[Group],MATCH(Edges[[#This Row],[Vertex 2]],GroupVertices[Vertex],0)),1,1,"")</f>
        <v>2</v>
      </c>
    </row>
    <row r="111" spans="1:54" ht="15">
      <c r="A111" s="11" t="s">
        <v>306</v>
      </c>
      <c r="B111" s="11" t="s">
        <v>308</v>
      </c>
      <c r="C111" s="12"/>
      <c r="D111" s="60"/>
      <c r="E111" s="61"/>
      <c r="F111" s="62"/>
      <c r="G111" s="12"/>
      <c r="H111" s="13"/>
      <c r="I111" s="45"/>
      <c r="J111" s="45"/>
      <c r="K111" s="31" t="s">
        <v>66</v>
      </c>
      <c r="L111" s="67">
        <v>111</v>
      </c>
      <c r="M111" s="67"/>
      <c r="N111" s="14"/>
      <c r="O111" t="s">
        <v>339</v>
      </c>
      <c r="P111" s="68">
        <v>43537.87488425926</v>
      </c>
      <c r="Q111" t="s">
        <v>487</v>
      </c>
      <c r="T111" t="s">
        <v>265</v>
      </c>
      <c r="V111" s="69" t="s">
        <v>795</v>
      </c>
      <c r="W111" s="68">
        <v>43537.87488425926</v>
      </c>
      <c r="X111" s="69" t="s">
        <v>1100</v>
      </c>
      <c r="AA111" s="70" t="s">
        <v>1654</v>
      </c>
      <c r="AB111" s="70" t="s">
        <v>1936</v>
      </c>
      <c r="AC111" t="b">
        <v>0</v>
      </c>
      <c r="AD111">
        <v>6</v>
      </c>
      <c r="AE111" s="70" t="s">
        <v>1962</v>
      </c>
      <c r="AF111" t="b">
        <v>0</v>
      </c>
      <c r="AG111" t="s">
        <v>1972</v>
      </c>
      <c r="AI111" s="70" t="s">
        <v>1943</v>
      </c>
      <c r="AJ111" t="b">
        <v>0</v>
      </c>
      <c r="AK111">
        <v>1</v>
      </c>
      <c r="AL111" s="70" t="s">
        <v>1943</v>
      </c>
      <c r="AM111" t="s">
        <v>1979</v>
      </c>
      <c r="AN111" t="b">
        <v>0</v>
      </c>
      <c r="AO111" s="70" t="s">
        <v>1936</v>
      </c>
      <c r="AP111" t="s">
        <v>178</v>
      </c>
      <c r="AQ111">
        <v>0</v>
      </c>
      <c r="AR111">
        <v>0</v>
      </c>
      <c r="BA111" t="str">
        <f>REPLACE(INDEX(GroupVertices[Group],MATCH(Edges[[#This Row],[Vertex 1]],GroupVertices[Vertex],0)),1,1,"")</f>
        <v>3</v>
      </c>
      <c r="BB111" t="str">
        <f>REPLACE(INDEX(GroupVertices[Group],MATCH(Edges[[#This Row],[Vertex 2]],GroupVertices[Vertex],0)),1,1,"")</f>
        <v>3</v>
      </c>
    </row>
    <row r="112" spans="1:54" ht="15">
      <c r="A112" s="11" t="s">
        <v>306</v>
      </c>
      <c r="B112" s="11" t="s">
        <v>308</v>
      </c>
      <c r="C112" s="12"/>
      <c r="D112" s="60"/>
      <c r="E112" s="61"/>
      <c r="F112" s="62"/>
      <c r="G112" s="12"/>
      <c r="H112" s="13"/>
      <c r="I112" s="45"/>
      <c r="J112" s="45"/>
      <c r="K112" s="31" t="s">
        <v>66</v>
      </c>
      <c r="L112" s="67">
        <v>112</v>
      </c>
      <c r="M112" s="67"/>
      <c r="N112" s="14"/>
      <c r="O112" t="s">
        <v>339</v>
      </c>
      <c r="P112" s="68">
        <v>43537.86666666667</v>
      </c>
      <c r="Q112" t="s">
        <v>486</v>
      </c>
      <c r="T112" t="s">
        <v>265</v>
      </c>
      <c r="V112" s="69" t="s">
        <v>795</v>
      </c>
      <c r="W112" s="68">
        <v>43537.86666666667</v>
      </c>
      <c r="X112" s="69" t="s">
        <v>1099</v>
      </c>
      <c r="AA112" s="70" t="s">
        <v>1653</v>
      </c>
      <c r="AB112" s="70" t="s">
        <v>1935</v>
      </c>
      <c r="AC112" t="b">
        <v>0</v>
      </c>
      <c r="AD112">
        <v>3</v>
      </c>
      <c r="AE112" s="70" t="s">
        <v>1962</v>
      </c>
      <c r="AF112" t="b">
        <v>0</v>
      </c>
      <c r="AG112" t="s">
        <v>1972</v>
      </c>
      <c r="AI112" s="70" t="s">
        <v>1943</v>
      </c>
      <c r="AJ112" t="b">
        <v>0</v>
      </c>
      <c r="AK112">
        <v>1</v>
      </c>
      <c r="AL112" s="70" t="s">
        <v>1943</v>
      </c>
      <c r="AM112" t="s">
        <v>1979</v>
      </c>
      <c r="AN112" t="b">
        <v>0</v>
      </c>
      <c r="AO112" s="70" t="s">
        <v>1935</v>
      </c>
      <c r="AP112" t="s">
        <v>178</v>
      </c>
      <c r="AQ112">
        <v>0</v>
      </c>
      <c r="AR112">
        <v>0</v>
      </c>
      <c r="BA112" t="str">
        <f>REPLACE(INDEX(GroupVertices[Group],MATCH(Edges[[#This Row],[Vertex 1]],GroupVertices[Vertex],0)),1,1,"")</f>
        <v>3</v>
      </c>
      <c r="BB112" t="str">
        <f>REPLACE(INDEX(GroupVertices[Group],MATCH(Edges[[#This Row],[Vertex 2]],GroupVertices[Vertex],0)),1,1,"")</f>
        <v>3</v>
      </c>
    </row>
    <row r="113" spans="1:54" ht="15">
      <c r="A113" s="11" t="s">
        <v>306</v>
      </c>
      <c r="B113" s="11" t="s">
        <v>305</v>
      </c>
      <c r="C113" s="12"/>
      <c r="D113" s="60"/>
      <c r="E113" s="61"/>
      <c r="F113" s="62"/>
      <c r="G113" s="12"/>
      <c r="H113" s="13"/>
      <c r="I113" s="45"/>
      <c r="J113" s="45"/>
      <c r="K113" s="31" t="s">
        <v>65</v>
      </c>
      <c r="L113" s="67">
        <v>113</v>
      </c>
      <c r="M113" s="67"/>
      <c r="N113" s="14"/>
      <c r="O113" t="s">
        <v>339</v>
      </c>
      <c r="P113" s="68">
        <v>43537.86072916666</v>
      </c>
      <c r="Q113" t="s">
        <v>464</v>
      </c>
      <c r="T113" t="s">
        <v>265</v>
      </c>
      <c r="V113" s="69" t="s">
        <v>795</v>
      </c>
      <c r="W113" s="68">
        <v>43537.86072916666</v>
      </c>
      <c r="X113" s="69" t="s">
        <v>1041</v>
      </c>
      <c r="AA113" s="70" t="s">
        <v>1595</v>
      </c>
      <c r="AB113" s="70" t="s">
        <v>1593</v>
      </c>
      <c r="AC113" t="b">
        <v>0</v>
      </c>
      <c r="AD113">
        <v>1</v>
      </c>
      <c r="AE113" s="70" t="s">
        <v>1957</v>
      </c>
      <c r="AF113" t="b">
        <v>0</v>
      </c>
      <c r="AG113" t="s">
        <v>1972</v>
      </c>
      <c r="AI113" s="70" t="s">
        <v>1943</v>
      </c>
      <c r="AJ113" t="b">
        <v>0</v>
      </c>
      <c r="AK113">
        <v>0</v>
      </c>
      <c r="AL113" s="70" t="s">
        <v>1943</v>
      </c>
      <c r="AM113" t="s">
        <v>1979</v>
      </c>
      <c r="AN113" t="b">
        <v>0</v>
      </c>
      <c r="AO113" s="70" t="s">
        <v>1593</v>
      </c>
      <c r="AP113" t="s">
        <v>178</v>
      </c>
      <c r="AQ113">
        <v>0</v>
      </c>
      <c r="AR113">
        <v>0</v>
      </c>
      <c r="BA113" t="str">
        <f>REPLACE(INDEX(GroupVertices[Group],MATCH(Edges[[#This Row],[Vertex 1]],GroupVertices[Vertex],0)),1,1,"")</f>
        <v>3</v>
      </c>
      <c r="BB113" t="str">
        <f>REPLACE(INDEX(GroupVertices[Group],MATCH(Edges[[#This Row],[Vertex 2]],GroupVertices[Vertex],0)),1,1,"")</f>
        <v>3</v>
      </c>
    </row>
    <row r="114" spans="1:54" ht="15">
      <c r="A114" s="11" t="s">
        <v>306</v>
      </c>
      <c r="B114" s="11" t="s">
        <v>249</v>
      </c>
      <c r="C114" s="12"/>
      <c r="D114" s="60"/>
      <c r="E114" s="61"/>
      <c r="F114" s="62"/>
      <c r="G114" s="12"/>
      <c r="H114" s="13"/>
      <c r="I114" s="45"/>
      <c r="J114" s="45"/>
      <c r="K114" s="31" t="s">
        <v>65</v>
      </c>
      <c r="L114" s="67">
        <v>114</v>
      </c>
      <c r="M114" s="67"/>
      <c r="N114" s="14"/>
      <c r="O114" t="s">
        <v>339</v>
      </c>
      <c r="P114" s="68">
        <v>43537.845925925925</v>
      </c>
      <c r="Q114" t="s">
        <v>482</v>
      </c>
      <c r="T114" t="s">
        <v>265</v>
      </c>
      <c r="V114" s="69" t="s">
        <v>795</v>
      </c>
      <c r="W114" s="68">
        <v>43537.845925925925</v>
      </c>
      <c r="X114" s="69" t="s">
        <v>1092</v>
      </c>
      <c r="AA114" s="70" t="s">
        <v>1646</v>
      </c>
      <c r="AB114" s="70" t="s">
        <v>1934</v>
      </c>
      <c r="AC114" t="b">
        <v>0</v>
      </c>
      <c r="AD114">
        <v>2</v>
      </c>
      <c r="AE114" s="70" t="s">
        <v>1961</v>
      </c>
      <c r="AF114" t="b">
        <v>0</v>
      </c>
      <c r="AG114" t="s">
        <v>1972</v>
      </c>
      <c r="AI114" s="70" t="s">
        <v>1943</v>
      </c>
      <c r="AJ114" t="b">
        <v>0</v>
      </c>
      <c r="AK114">
        <v>1</v>
      </c>
      <c r="AL114" s="70" t="s">
        <v>1943</v>
      </c>
      <c r="AM114" t="s">
        <v>1979</v>
      </c>
      <c r="AN114" t="b">
        <v>0</v>
      </c>
      <c r="AO114" s="70" t="s">
        <v>1934</v>
      </c>
      <c r="AP114" t="s">
        <v>178</v>
      </c>
      <c r="AQ114">
        <v>0</v>
      </c>
      <c r="AR114">
        <v>0</v>
      </c>
      <c r="BA114" t="str">
        <f>REPLACE(INDEX(GroupVertices[Group],MATCH(Edges[[#This Row],[Vertex 1]],GroupVertices[Vertex],0)),1,1,"")</f>
        <v>3</v>
      </c>
      <c r="BB114" t="str">
        <f>REPLACE(INDEX(GroupVertices[Group],MATCH(Edges[[#This Row],[Vertex 2]],GroupVertices[Vertex],0)),1,1,"")</f>
        <v>5</v>
      </c>
    </row>
    <row r="115" spans="1:54" ht="15">
      <c r="A115" s="11" t="s">
        <v>306</v>
      </c>
      <c r="B115" s="11" t="s">
        <v>247</v>
      </c>
      <c r="C115" s="12"/>
      <c r="D115" s="60"/>
      <c r="E115" s="61"/>
      <c r="F115" s="62"/>
      <c r="G115" s="12"/>
      <c r="H115" s="13"/>
      <c r="I115" s="45"/>
      <c r="J115" s="45"/>
      <c r="K115" s="31" t="s">
        <v>66</v>
      </c>
      <c r="L115" s="67">
        <v>115</v>
      </c>
      <c r="M115" s="67"/>
      <c r="N115" s="14"/>
      <c r="O115" t="s">
        <v>339</v>
      </c>
      <c r="P115" s="68">
        <v>43537.85170138889</v>
      </c>
      <c r="Q115" t="s">
        <v>483</v>
      </c>
      <c r="T115" t="s">
        <v>265</v>
      </c>
      <c r="V115" s="69" t="s">
        <v>795</v>
      </c>
      <c r="W115" s="68">
        <v>43537.85170138889</v>
      </c>
      <c r="X115" s="69" t="s">
        <v>1094</v>
      </c>
      <c r="AA115" s="70" t="s">
        <v>1648</v>
      </c>
      <c r="AB115" s="70" t="s">
        <v>1852</v>
      </c>
      <c r="AC115" t="b">
        <v>0</v>
      </c>
      <c r="AD115">
        <v>1</v>
      </c>
      <c r="AE115" s="70" t="s">
        <v>1954</v>
      </c>
      <c r="AF115" t="b">
        <v>0</v>
      </c>
      <c r="AG115" t="s">
        <v>1972</v>
      </c>
      <c r="AI115" s="70" t="s">
        <v>1943</v>
      </c>
      <c r="AJ115" t="b">
        <v>0</v>
      </c>
      <c r="AK115">
        <v>0</v>
      </c>
      <c r="AL115" s="70" t="s">
        <v>1943</v>
      </c>
      <c r="AM115" t="s">
        <v>1979</v>
      </c>
      <c r="AN115" t="b">
        <v>0</v>
      </c>
      <c r="AO115" s="70" t="s">
        <v>1852</v>
      </c>
      <c r="AP115" t="s">
        <v>178</v>
      </c>
      <c r="AQ115">
        <v>0</v>
      </c>
      <c r="AR115">
        <v>0</v>
      </c>
      <c r="BA115" t="str">
        <f>REPLACE(INDEX(GroupVertices[Group],MATCH(Edges[[#This Row],[Vertex 1]],GroupVertices[Vertex],0)),1,1,"")</f>
        <v>3</v>
      </c>
      <c r="BB115" t="str">
        <f>REPLACE(INDEX(GroupVertices[Group],MATCH(Edges[[#This Row],[Vertex 2]],GroupVertices[Vertex],0)),1,1,"")</f>
        <v>1</v>
      </c>
    </row>
    <row r="116" spans="1:54" ht="15">
      <c r="A116" s="11" t="s">
        <v>306</v>
      </c>
      <c r="B116" s="11" t="s">
        <v>265</v>
      </c>
      <c r="C116" s="12"/>
      <c r="D116" s="60"/>
      <c r="E116" s="61"/>
      <c r="F116" s="62"/>
      <c r="G116" s="12"/>
      <c r="H116" s="13"/>
      <c r="I116" s="45"/>
      <c r="J116" s="45"/>
      <c r="K116" s="31" t="s">
        <v>66</v>
      </c>
      <c r="L116" s="67">
        <v>116</v>
      </c>
      <c r="M116" s="67"/>
      <c r="N116" s="14"/>
      <c r="O116" t="s">
        <v>339</v>
      </c>
      <c r="P116" s="68">
        <v>43537.83972222222</v>
      </c>
      <c r="Q116" t="s">
        <v>479</v>
      </c>
      <c r="T116" t="s">
        <v>265</v>
      </c>
      <c r="V116" s="69" t="s">
        <v>795</v>
      </c>
      <c r="W116" s="68">
        <v>43537.83972222222</v>
      </c>
      <c r="X116" s="69" t="s">
        <v>1089</v>
      </c>
      <c r="AA116" s="70" t="s">
        <v>1643</v>
      </c>
      <c r="AB116" s="70" t="s">
        <v>1878</v>
      </c>
      <c r="AC116" t="b">
        <v>0</v>
      </c>
      <c r="AD116">
        <v>3</v>
      </c>
      <c r="AE116" s="70" t="s">
        <v>1944</v>
      </c>
      <c r="AF116" t="b">
        <v>0</v>
      </c>
      <c r="AG116" t="s">
        <v>1972</v>
      </c>
      <c r="AI116" s="70" t="s">
        <v>1943</v>
      </c>
      <c r="AJ116" t="b">
        <v>0</v>
      </c>
      <c r="AK116">
        <v>2</v>
      </c>
      <c r="AL116" s="70" t="s">
        <v>1943</v>
      </c>
      <c r="AM116" t="s">
        <v>1979</v>
      </c>
      <c r="AN116" t="b">
        <v>0</v>
      </c>
      <c r="AO116" s="70" t="s">
        <v>1878</v>
      </c>
      <c r="AP116" t="s">
        <v>178</v>
      </c>
      <c r="AQ116">
        <v>0</v>
      </c>
      <c r="AR116">
        <v>0</v>
      </c>
      <c r="BA116" t="str">
        <f>REPLACE(INDEX(GroupVertices[Group],MATCH(Edges[[#This Row],[Vertex 1]],GroupVertices[Vertex],0)),1,1,"")</f>
        <v>3</v>
      </c>
      <c r="BB116" t="str">
        <f>REPLACE(INDEX(GroupVertices[Group],MATCH(Edges[[#This Row],[Vertex 2]],GroupVertices[Vertex],0)),1,1,"")</f>
        <v>2</v>
      </c>
    </row>
    <row r="117" spans="1:54" ht="15">
      <c r="A117" s="11" t="s">
        <v>306</v>
      </c>
      <c r="B117" s="11" t="s">
        <v>265</v>
      </c>
      <c r="C117" s="12"/>
      <c r="D117" s="60"/>
      <c r="E117" s="61"/>
      <c r="F117" s="62"/>
      <c r="G117" s="12"/>
      <c r="H117" s="13"/>
      <c r="I117" s="45"/>
      <c r="J117" s="45"/>
      <c r="K117" s="31" t="s">
        <v>66</v>
      </c>
      <c r="L117" s="67">
        <v>117</v>
      </c>
      <c r="M117" s="67"/>
      <c r="N117" s="14"/>
      <c r="O117" t="s">
        <v>339</v>
      </c>
      <c r="P117" s="68">
        <v>43537.85371527778</v>
      </c>
      <c r="Q117" t="s">
        <v>368</v>
      </c>
      <c r="T117" t="s">
        <v>265</v>
      </c>
      <c r="V117" s="69" t="s">
        <v>795</v>
      </c>
      <c r="W117" s="68">
        <v>43537.85371527778</v>
      </c>
      <c r="X117" s="69" t="s">
        <v>1095</v>
      </c>
      <c r="AA117" s="70" t="s">
        <v>1649</v>
      </c>
      <c r="AB117" s="70" t="s">
        <v>1917</v>
      </c>
      <c r="AC117" t="b">
        <v>0</v>
      </c>
      <c r="AD117">
        <v>9</v>
      </c>
      <c r="AE117" s="70" t="s">
        <v>1944</v>
      </c>
      <c r="AF117" t="b">
        <v>0</v>
      </c>
      <c r="AG117" t="s">
        <v>1972</v>
      </c>
      <c r="AI117" s="70" t="s">
        <v>1943</v>
      </c>
      <c r="AJ117" t="b">
        <v>0</v>
      </c>
      <c r="AK117">
        <v>4</v>
      </c>
      <c r="AL117" s="70" t="s">
        <v>1943</v>
      </c>
      <c r="AM117" t="s">
        <v>1979</v>
      </c>
      <c r="AN117" t="b">
        <v>0</v>
      </c>
      <c r="AO117" s="70" t="s">
        <v>1917</v>
      </c>
      <c r="AP117" t="s">
        <v>178</v>
      </c>
      <c r="AQ117">
        <v>0</v>
      </c>
      <c r="AR117">
        <v>0</v>
      </c>
      <c r="BA117" t="str">
        <f>REPLACE(INDEX(GroupVertices[Group],MATCH(Edges[[#This Row],[Vertex 1]],GroupVertices[Vertex],0)),1,1,"")</f>
        <v>3</v>
      </c>
      <c r="BB117" t="str">
        <f>REPLACE(INDEX(GroupVertices[Group],MATCH(Edges[[#This Row],[Vertex 2]],GroupVertices[Vertex],0)),1,1,"")</f>
        <v>2</v>
      </c>
    </row>
    <row r="118" spans="1:54" ht="15">
      <c r="A118" s="11" t="s">
        <v>306</v>
      </c>
      <c r="B118" s="11" t="s">
        <v>265</v>
      </c>
      <c r="C118" s="12"/>
      <c r="D118" s="60"/>
      <c r="E118" s="61"/>
      <c r="F118" s="62"/>
      <c r="G118" s="12"/>
      <c r="H118" s="13"/>
      <c r="I118" s="45"/>
      <c r="J118" s="45"/>
      <c r="K118" s="31" t="s">
        <v>66</v>
      </c>
      <c r="L118" s="67">
        <v>118</v>
      </c>
      <c r="M118" s="67"/>
      <c r="N118" s="14"/>
      <c r="O118" t="s">
        <v>339</v>
      </c>
      <c r="P118" s="68">
        <v>43537.85517361111</v>
      </c>
      <c r="Q118" t="s">
        <v>358</v>
      </c>
      <c r="T118" t="s">
        <v>265</v>
      </c>
      <c r="V118" s="69" t="s">
        <v>795</v>
      </c>
      <c r="W118" s="68">
        <v>43537.85517361111</v>
      </c>
      <c r="X118" s="69" t="s">
        <v>1096</v>
      </c>
      <c r="AA118" s="70" t="s">
        <v>1650</v>
      </c>
      <c r="AB118" s="70" t="s">
        <v>1918</v>
      </c>
      <c r="AC118" t="b">
        <v>0</v>
      </c>
      <c r="AD118">
        <v>5</v>
      </c>
      <c r="AE118" s="70" t="s">
        <v>1944</v>
      </c>
      <c r="AF118" t="b">
        <v>0</v>
      </c>
      <c r="AG118" t="s">
        <v>1972</v>
      </c>
      <c r="AI118" s="70" t="s">
        <v>1943</v>
      </c>
      <c r="AJ118" t="b">
        <v>0</v>
      </c>
      <c r="AK118">
        <v>3</v>
      </c>
      <c r="AL118" s="70" t="s">
        <v>1943</v>
      </c>
      <c r="AM118" t="s">
        <v>1979</v>
      </c>
      <c r="AN118" t="b">
        <v>0</v>
      </c>
      <c r="AO118" s="70" t="s">
        <v>1918</v>
      </c>
      <c r="AP118" t="s">
        <v>178</v>
      </c>
      <c r="AQ118">
        <v>0</v>
      </c>
      <c r="AR118">
        <v>0</v>
      </c>
      <c r="BA118" t="str">
        <f>REPLACE(INDEX(GroupVertices[Group],MATCH(Edges[[#This Row],[Vertex 1]],GroupVertices[Vertex],0)),1,1,"")</f>
        <v>3</v>
      </c>
      <c r="BB118" t="str">
        <f>REPLACE(INDEX(GroupVertices[Group],MATCH(Edges[[#This Row],[Vertex 2]],GroupVertices[Vertex],0)),1,1,"")</f>
        <v>2</v>
      </c>
    </row>
    <row r="119" spans="1:54" ht="15">
      <c r="A119" s="11" t="s">
        <v>306</v>
      </c>
      <c r="B119" s="11" t="s">
        <v>265</v>
      </c>
      <c r="C119" s="12"/>
      <c r="D119" s="60"/>
      <c r="E119" s="61"/>
      <c r="F119" s="62"/>
      <c r="G119" s="12"/>
      <c r="H119" s="13"/>
      <c r="I119" s="45"/>
      <c r="J119" s="45"/>
      <c r="K119" s="31" t="s">
        <v>66</v>
      </c>
      <c r="L119" s="67">
        <v>119</v>
      </c>
      <c r="M119" s="67"/>
      <c r="N119" s="14"/>
      <c r="O119" t="s">
        <v>339</v>
      </c>
      <c r="P119" s="68">
        <v>43537.85008101852</v>
      </c>
      <c r="Q119" t="s">
        <v>363</v>
      </c>
      <c r="T119" t="s">
        <v>265</v>
      </c>
      <c r="V119" s="69" t="s">
        <v>795</v>
      </c>
      <c r="W119" s="68">
        <v>43537.85008101852</v>
      </c>
      <c r="X119" s="69" t="s">
        <v>1093</v>
      </c>
      <c r="AA119" s="70" t="s">
        <v>1647</v>
      </c>
      <c r="AB119" s="70" t="s">
        <v>1916</v>
      </c>
      <c r="AC119" t="b">
        <v>0</v>
      </c>
      <c r="AD119">
        <v>9</v>
      </c>
      <c r="AE119" s="70" t="s">
        <v>1944</v>
      </c>
      <c r="AF119" t="b">
        <v>0</v>
      </c>
      <c r="AG119" t="s">
        <v>1972</v>
      </c>
      <c r="AI119" s="70" t="s">
        <v>1943</v>
      </c>
      <c r="AJ119" t="b">
        <v>0</v>
      </c>
      <c r="AK119">
        <v>5</v>
      </c>
      <c r="AL119" s="70" t="s">
        <v>1943</v>
      </c>
      <c r="AM119" t="s">
        <v>1979</v>
      </c>
      <c r="AN119" t="b">
        <v>0</v>
      </c>
      <c r="AO119" s="70" t="s">
        <v>1916</v>
      </c>
      <c r="AP119" t="s">
        <v>178</v>
      </c>
      <c r="AQ119">
        <v>0</v>
      </c>
      <c r="AR119">
        <v>0</v>
      </c>
      <c r="BA119" t="str">
        <f>REPLACE(INDEX(GroupVertices[Group],MATCH(Edges[[#This Row],[Vertex 1]],GroupVertices[Vertex],0)),1,1,"")</f>
        <v>3</v>
      </c>
      <c r="BB119" t="str">
        <f>REPLACE(INDEX(GroupVertices[Group],MATCH(Edges[[#This Row],[Vertex 2]],GroupVertices[Vertex],0)),1,1,"")</f>
        <v>2</v>
      </c>
    </row>
    <row r="120" spans="1:54" ht="15">
      <c r="A120" s="11" t="s">
        <v>306</v>
      </c>
      <c r="B120" s="11" t="s">
        <v>265</v>
      </c>
      <c r="C120" s="12"/>
      <c r="D120" s="60"/>
      <c r="E120" s="61"/>
      <c r="F120" s="62"/>
      <c r="G120" s="12"/>
      <c r="H120" s="13"/>
      <c r="I120" s="45"/>
      <c r="J120" s="45"/>
      <c r="K120" s="31" t="s">
        <v>66</v>
      </c>
      <c r="L120" s="67">
        <v>120</v>
      </c>
      <c r="M120" s="67"/>
      <c r="N120" s="14"/>
      <c r="O120" t="s">
        <v>339</v>
      </c>
      <c r="P120" s="68">
        <v>43537.843680555554</v>
      </c>
      <c r="Q120" t="s">
        <v>481</v>
      </c>
      <c r="T120" t="s">
        <v>691</v>
      </c>
      <c r="V120" s="69" t="s">
        <v>795</v>
      </c>
      <c r="W120" s="68">
        <v>43537.843680555554</v>
      </c>
      <c r="X120" s="69" t="s">
        <v>1091</v>
      </c>
      <c r="AA120" s="70" t="s">
        <v>1645</v>
      </c>
      <c r="AB120" s="70" t="s">
        <v>1908</v>
      </c>
      <c r="AC120" t="b">
        <v>0</v>
      </c>
      <c r="AD120">
        <v>8</v>
      </c>
      <c r="AE120" s="70" t="s">
        <v>1944</v>
      </c>
      <c r="AF120" t="b">
        <v>0</v>
      </c>
      <c r="AG120" t="s">
        <v>1972</v>
      </c>
      <c r="AI120" s="70" t="s">
        <v>1943</v>
      </c>
      <c r="AJ120" t="b">
        <v>0</v>
      </c>
      <c r="AK120">
        <v>3</v>
      </c>
      <c r="AL120" s="70" t="s">
        <v>1943</v>
      </c>
      <c r="AM120" t="s">
        <v>1979</v>
      </c>
      <c r="AN120" t="b">
        <v>0</v>
      </c>
      <c r="AO120" s="70" t="s">
        <v>1908</v>
      </c>
      <c r="AP120" t="s">
        <v>178</v>
      </c>
      <c r="AQ120">
        <v>0</v>
      </c>
      <c r="AR120">
        <v>0</v>
      </c>
      <c r="BA120" t="str">
        <f>REPLACE(INDEX(GroupVertices[Group],MATCH(Edges[[#This Row],[Vertex 1]],GroupVertices[Vertex],0)),1,1,"")</f>
        <v>3</v>
      </c>
      <c r="BB120" t="str">
        <f>REPLACE(INDEX(GroupVertices[Group],MATCH(Edges[[#This Row],[Vertex 2]],GroupVertices[Vertex],0)),1,1,"")</f>
        <v>2</v>
      </c>
    </row>
    <row r="121" spans="1:54" ht="15">
      <c r="A121" s="11" t="s">
        <v>306</v>
      </c>
      <c r="B121" s="11" t="s">
        <v>265</v>
      </c>
      <c r="C121" s="12"/>
      <c r="D121" s="60"/>
      <c r="E121" s="61"/>
      <c r="F121" s="62"/>
      <c r="G121" s="12"/>
      <c r="H121" s="13"/>
      <c r="I121" s="45"/>
      <c r="J121" s="45"/>
      <c r="K121" s="31" t="s">
        <v>66</v>
      </c>
      <c r="L121" s="67">
        <v>121</v>
      </c>
      <c r="M121" s="67"/>
      <c r="N121" s="14"/>
      <c r="O121" t="s">
        <v>339</v>
      </c>
      <c r="P121" s="68">
        <v>43537.85803240741</v>
      </c>
      <c r="Q121" t="s">
        <v>484</v>
      </c>
      <c r="T121" t="s">
        <v>265</v>
      </c>
      <c r="V121" s="69" t="s">
        <v>795</v>
      </c>
      <c r="W121" s="68">
        <v>43537.85803240741</v>
      </c>
      <c r="X121" s="69" t="s">
        <v>1097</v>
      </c>
      <c r="AA121" s="70" t="s">
        <v>1651</v>
      </c>
      <c r="AB121" s="70" t="s">
        <v>1669</v>
      </c>
      <c r="AC121" t="b">
        <v>0</v>
      </c>
      <c r="AD121">
        <v>6</v>
      </c>
      <c r="AE121" s="70" t="s">
        <v>1944</v>
      </c>
      <c r="AF121" t="b">
        <v>0</v>
      </c>
      <c r="AG121" t="s">
        <v>1972</v>
      </c>
      <c r="AI121" s="70" t="s">
        <v>1943</v>
      </c>
      <c r="AJ121" t="b">
        <v>0</v>
      </c>
      <c r="AK121">
        <v>1</v>
      </c>
      <c r="AL121" s="70" t="s">
        <v>1943</v>
      </c>
      <c r="AM121" t="s">
        <v>1979</v>
      </c>
      <c r="AN121" t="b">
        <v>0</v>
      </c>
      <c r="AO121" s="70" t="s">
        <v>1669</v>
      </c>
      <c r="AP121" t="s">
        <v>178</v>
      </c>
      <c r="AQ121">
        <v>0</v>
      </c>
      <c r="AR121">
        <v>0</v>
      </c>
      <c r="BA121" t="str">
        <f>REPLACE(INDEX(GroupVertices[Group],MATCH(Edges[[#This Row],[Vertex 1]],GroupVertices[Vertex],0)),1,1,"")</f>
        <v>3</v>
      </c>
      <c r="BB121" t="str">
        <f>REPLACE(INDEX(GroupVertices[Group],MATCH(Edges[[#This Row],[Vertex 2]],GroupVertices[Vertex],0)),1,1,"")</f>
        <v>2</v>
      </c>
    </row>
    <row r="122" spans="1:54" ht="15">
      <c r="A122" s="11" t="s">
        <v>306</v>
      </c>
      <c r="B122" s="11" t="s">
        <v>296</v>
      </c>
      <c r="C122" s="12"/>
      <c r="D122" s="60"/>
      <c r="E122" s="61"/>
      <c r="F122" s="62"/>
      <c r="G122" s="12"/>
      <c r="H122" s="13"/>
      <c r="I122" s="45"/>
      <c r="J122" s="45"/>
      <c r="K122" s="31" t="s">
        <v>66</v>
      </c>
      <c r="L122" s="67">
        <v>122</v>
      </c>
      <c r="M122" s="67"/>
      <c r="N122" s="14"/>
      <c r="O122" t="s">
        <v>339</v>
      </c>
      <c r="P122" s="68">
        <v>43537.864594907405</v>
      </c>
      <c r="Q122" t="s">
        <v>485</v>
      </c>
      <c r="T122" t="s">
        <v>265</v>
      </c>
      <c r="V122" s="69" t="s">
        <v>795</v>
      </c>
      <c r="W122" s="68">
        <v>43537.864594907405</v>
      </c>
      <c r="X122" s="69" t="s">
        <v>1098</v>
      </c>
      <c r="AA122" s="70" t="s">
        <v>1652</v>
      </c>
      <c r="AB122" s="70" t="s">
        <v>1642</v>
      </c>
      <c r="AC122" t="b">
        <v>0</v>
      </c>
      <c r="AD122">
        <v>2</v>
      </c>
      <c r="AE122" s="70" t="s">
        <v>1956</v>
      </c>
      <c r="AF122" t="b">
        <v>0</v>
      </c>
      <c r="AG122" t="s">
        <v>1972</v>
      </c>
      <c r="AI122" s="70" t="s">
        <v>1943</v>
      </c>
      <c r="AJ122" t="b">
        <v>0</v>
      </c>
      <c r="AK122">
        <v>0</v>
      </c>
      <c r="AL122" s="70" t="s">
        <v>1943</v>
      </c>
      <c r="AM122" t="s">
        <v>1979</v>
      </c>
      <c r="AN122" t="b">
        <v>0</v>
      </c>
      <c r="AO122" s="70" t="s">
        <v>1642</v>
      </c>
      <c r="AP122" t="s">
        <v>178</v>
      </c>
      <c r="AQ122">
        <v>0</v>
      </c>
      <c r="AR122">
        <v>0</v>
      </c>
      <c r="BA122" t="str">
        <f>REPLACE(INDEX(GroupVertices[Group],MATCH(Edges[[#This Row],[Vertex 1]],GroupVertices[Vertex],0)),1,1,"")</f>
        <v>3</v>
      </c>
      <c r="BB122" t="str">
        <f>REPLACE(INDEX(GroupVertices[Group],MATCH(Edges[[#This Row],[Vertex 2]],GroupVertices[Vertex],0)),1,1,"")</f>
        <v>3</v>
      </c>
    </row>
    <row r="123" spans="1:54" ht="15">
      <c r="A123" s="11" t="s">
        <v>306</v>
      </c>
      <c r="B123" s="11" t="s">
        <v>306</v>
      </c>
      <c r="C123" s="12"/>
      <c r="D123" s="60"/>
      <c r="E123" s="61"/>
      <c r="F123" s="62"/>
      <c r="G123" s="12"/>
      <c r="H123" s="13"/>
      <c r="I123" s="45"/>
      <c r="J123" s="45"/>
      <c r="K123" s="31" t="s">
        <v>65</v>
      </c>
      <c r="L123" s="67">
        <v>123</v>
      </c>
      <c r="M123" s="67"/>
      <c r="N123" s="14"/>
      <c r="O123" t="s">
        <v>178</v>
      </c>
      <c r="P123" s="68">
        <v>43537.84025462963</v>
      </c>
      <c r="Q123" t="s">
        <v>480</v>
      </c>
      <c r="R123" s="69" t="s">
        <v>636</v>
      </c>
      <c r="S123" t="s">
        <v>667</v>
      </c>
      <c r="T123" t="s">
        <v>265</v>
      </c>
      <c r="V123" s="69" t="s">
        <v>795</v>
      </c>
      <c r="W123" s="68">
        <v>43537.84025462963</v>
      </c>
      <c r="X123" s="69" t="s">
        <v>1090</v>
      </c>
      <c r="AA123" s="70" t="s">
        <v>1644</v>
      </c>
      <c r="AC123" t="b">
        <v>0</v>
      </c>
      <c r="AD123">
        <v>3</v>
      </c>
      <c r="AE123" s="70" t="s">
        <v>1943</v>
      </c>
      <c r="AF123" t="b">
        <v>1</v>
      </c>
      <c r="AG123" t="s">
        <v>1974</v>
      </c>
      <c r="AI123" s="70" t="s">
        <v>1907</v>
      </c>
      <c r="AJ123" t="b">
        <v>0</v>
      </c>
      <c r="AK123">
        <v>1</v>
      </c>
      <c r="AL123" s="70" t="s">
        <v>1943</v>
      </c>
      <c r="AM123" t="s">
        <v>1979</v>
      </c>
      <c r="AN123" t="b">
        <v>0</v>
      </c>
      <c r="AO123" s="70" t="s">
        <v>1644</v>
      </c>
      <c r="AP123" t="s">
        <v>178</v>
      </c>
      <c r="AQ123">
        <v>0</v>
      </c>
      <c r="AR123">
        <v>0</v>
      </c>
      <c r="BA123" t="str">
        <f>REPLACE(INDEX(GroupVertices[Group],MATCH(Edges[[#This Row],[Vertex 1]],GroupVertices[Vertex],0)),1,1,"")</f>
        <v>3</v>
      </c>
      <c r="BB123" t="str">
        <f>REPLACE(INDEX(GroupVertices[Group],MATCH(Edges[[#This Row],[Vertex 2]],GroupVertices[Vertex],0)),1,1,"")</f>
        <v>3</v>
      </c>
    </row>
    <row r="124" spans="1:54" ht="15">
      <c r="A124" s="11" t="s">
        <v>263</v>
      </c>
      <c r="B124" s="11" t="s">
        <v>327</v>
      </c>
      <c r="C124" s="12"/>
      <c r="D124" s="60"/>
      <c r="E124" s="61"/>
      <c r="F124" s="62"/>
      <c r="G124" s="12"/>
      <c r="H124" s="13"/>
      <c r="I124" s="45"/>
      <c r="J124" s="45"/>
      <c r="K124" s="31" t="s">
        <v>65</v>
      </c>
      <c r="L124" s="67">
        <v>124</v>
      </c>
      <c r="M124" s="67"/>
      <c r="N124" s="14"/>
      <c r="O124" t="s">
        <v>338</v>
      </c>
      <c r="P124" s="68">
        <v>43542.39853009259</v>
      </c>
      <c r="Q124" t="s">
        <v>382</v>
      </c>
      <c r="V124" s="69" t="s">
        <v>752</v>
      </c>
      <c r="W124" s="68">
        <v>43542.39853009259</v>
      </c>
      <c r="X124" s="69" t="s">
        <v>888</v>
      </c>
      <c r="AA124" s="70" t="s">
        <v>1438</v>
      </c>
      <c r="AC124" t="b">
        <v>0</v>
      </c>
      <c r="AD124">
        <v>0</v>
      </c>
      <c r="AE124" s="70" t="s">
        <v>1943</v>
      </c>
      <c r="AF124" t="b">
        <v>0</v>
      </c>
      <c r="AG124" t="s">
        <v>1972</v>
      </c>
      <c r="AI124" s="70" t="s">
        <v>1943</v>
      </c>
      <c r="AJ124" t="b">
        <v>0</v>
      </c>
      <c r="AK124">
        <v>2</v>
      </c>
      <c r="AL124" s="70" t="s">
        <v>1436</v>
      </c>
      <c r="AM124" t="s">
        <v>1983</v>
      </c>
      <c r="AN124" t="b">
        <v>0</v>
      </c>
      <c r="AO124" s="70" t="s">
        <v>1436</v>
      </c>
      <c r="AP124" t="s">
        <v>178</v>
      </c>
      <c r="AQ124">
        <v>0</v>
      </c>
      <c r="AR124">
        <v>0</v>
      </c>
      <c r="BA124" t="str">
        <f>REPLACE(INDEX(GroupVertices[Group],MATCH(Edges[[#This Row],[Vertex 1]],GroupVertices[Vertex],0)),1,1,"")</f>
        <v>7</v>
      </c>
      <c r="BB124" t="str">
        <f>REPLACE(INDEX(GroupVertices[Group],MATCH(Edges[[#This Row],[Vertex 2]],GroupVertices[Vertex],0)),1,1,"")</f>
        <v>7</v>
      </c>
    </row>
    <row r="125" spans="1:54" ht="15">
      <c r="A125" s="11" t="s">
        <v>263</v>
      </c>
      <c r="B125" s="11" t="s">
        <v>262</v>
      </c>
      <c r="C125" s="12"/>
      <c r="D125" s="60"/>
      <c r="E125" s="61"/>
      <c r="F125" s="62"/>
      <c r="G125" s="12"/>
      <c r="H125" s="13"/>
      <c r="I125" s="45"/>
      <c r="J125" s="45"/>
      <c r="K125" s="31" t="s">
        <v>65</v>
      </c>
      <c r="L125" s="67">
        <v>125</v>
      </c>
      <c r="M125" s="67"/>
      <c r="N125" s="14"/>
      <c r="O125" t="s">
        <v>338</v>
      </c>
      <c r="P125" s="68">
        <v>43542.39853009259</v>
      </c>
      <c r="Q125" t="s">
        <v>382</v>
      </c>
      <c r="V125" s="69" t="s">
        <v>752</v>
      </c>
      <c r="W125" s="68">
        <v>43542.39853009259</v>
      </c>
      <c r="X125" s="69" t="s">
        <v>888</v>
      </c>
      <c r="AA125" s="70" t="s">
        <v>1438</v>
      </c>
      <c r="AC125" t="b">
        <v>0</v>
      </c>
      <c r="AD125">
        <v>0</v>
      </c>
      <c r="AE125" s="70" t="s">
        <v>1943</v>
      </c>
      <c r="AF125" t="b">
        <v>0</v>
      </c>
      <c r="AG125" t="s">
        <v>1972</v>
      </c>
      <c r="AI125" s="70" t="s">
        <v>1943</v>
      </c>
      <c r="AJ125" t="b">
        <v>0</v>
      </c>
      <c r="AK125">
        <v>2</v>
      </c>
      <c r="AL125" s="70" t="s">
        <v>1436</v>
      </c>
      <c r="AM125" t="s">
        <v>1983</v>
      </c>
      <c r="AN125" t="b">
        <v>0</v>
      </c>
      <c r="AO125" s="70" t="s">
        <v>1436</v>
      </c>
      <c r="AP125" t="s">
        <v>178</v>
      </c>
      <c r="AQ125">
        <v>0</v>
      </c>
      <c r="AR125">
        <v>0</v>
      </c>
      <c r="BA125" t="str">
        <f>REPLACE(INDEX(GroupVertices[Group],MATCH(Edges[[#This Row],[Vertex 1]],GroupVertices[Vertex],0)),1,1,"")</f>
        <v>7</v>
      </c>
      <c r="BB125" t="str">
        <f>REPLACE(INDEX(GroupVertices[Group],MATCH(Edges[[#This Row],[Vertex 2]],GroupVertices[Vertex],0)),1,1,"")</f>
        <v>7</v>
      </c>
    </row>
    <row r="126" spans="1:54" ht="15">
      <c r="A126" s="11" t="s">
        <v>263</v>
      </c>
      <c r="B126" s="11" t="s">
        <v>265</v>
      </c>
      <c r="C126" s="12"/>
      <c r="D126" s="60"/>
      <c r="E126" s="61"/>
      <c r="F126" s="62"/>
      <c r="G126" s="12"/>
      <c r="H126" s="13"/>
      <c r="I126" s="45"/>
      <c r="J126" s="45"/>
      <c r="K126" s="31" t="s">
        <v>65</v>
      </c>
      <c r="L126" s="67">
        <v>126</v>
      </c>
      <c r="M126" s="67"/>
      <c r="N126" s="14"/>
      <c r="O126" t="s">
        <v>339</v>
      </c>
      <c r="P126" s="68">
        <v>43542.39869212963</v>
      </c>
      <c r="Q126" t="s">
        <v>368</v>
      </c>
      <c r="V126" s="69" t="s">
        <v>752</v>
      </c>
      <c r="W126" s="68">
        <v>43542.39869212963</v>
      </c>
      <c r="X126" s="69" t="s">
        <v>891</v>
      </c>
      <c r="AA126" s="70" t="s">
        <v>1441</v>
      </c>
      <c r="AC126" t="b">
        <v>0</v>
      </c>
      <c r="AD126">
        <v>0</v>
      </c>
      <c r="AE126" s="70" t="s">
        <v>1943</v>
      </c>
      <c r="AF126" t="b">
        <v>0</v>
      </c>
      <c r="AG126" t="s">
        <v>1972</v>
      </c>
      <c r="AI126" s="70" t="s">
        <v>1943</v>
      </c>
      <c r="AJ126" t="b">
        <v>0</v>
      </c>
      <c r="AK126">
        <v>4</v>
      </c>
      <c r="AL126" s="70" t="s">
        <v>1649</v>
      </c>
      <c r="AM126" t="s">
        <v>1983</v>
      </c>
      <c r="AN126" t="b">
        <v>0</v>
      </c>
      <c r="AO126" s="70" t="s">
        <v>1649</v>
      </c>
      <c r="AP126" t="s">
        <v>178</v>
      </c>
      <c r="AQ126">
        <v>0</v>
      </c>
      <c r="AR126">
        <v>0</v>
      </c>
      <c r="BA126" t="str">
        <f>REPLACE(INDEX(GroupVertices[Group],MATCH(Edges[[#This Row],[Vertex 1]],GroupVertices[Vertex],0)),1,1,"")</f>
        <v>7</v>
      </c>
      <c r="BB126" t="str">
        <f>REPLACE(INDEX(GroupVertices[Group],MATCH(Edges[[#This Row],[Vertex 2]],GroupVertices[Vertex],0)),1,1,"")</f>
        <v>2</v>
      </c>
    </row>
    <row r="127" spans="1:54" ht="15">
      <c r="A127" s="11" t="s">
        <v>263</v>
      </c>
      <c r="B127" s="11" t="s">
        <v>265</v>
      </c>
      <c r="C127" s="12"/>
      <c r="D127" s="60"/>
      <c r="E127" s="61"/>
      <c r="F127" s="62"/>
      <c r="G127" s="12"/>
      <c r="H127" s="13"/>
      <c r="I127" s="45"/>
      <c r="J127" s="45"/>
      <c r="K127" s="31" t="s">
        <v>65</v>
      </c>
      <c r="L127" s="67">
        <v>127</v>
      </c>
      <c r="M127" s="67"/>
      <c r="N127" s="14"/>
      <c r="O127" t="s">
        <v>339</v>
      </c>
      <c r="P127" s="68">
        <v>43542.39853009259</v>
      </c>
      <c r="Q127" t="s">
        <v>382</v>
      </c>
      <c r="V127" s="69" t="s">
        <v>752</v>
      </c>
      <c r="W127" s="68">
        <v>43542.39853009259</v>
      </c>
      <c r="X127" s="69" t="s">
        <v>888</v>
      </c>
      <c r="AA127" s="70" t="s">
        <v>1438</v>
      </c>
      <c r="AC127" t="b">
        <v>0</v>
      </c>
      <c r="AD127">
        <v>0</v>
      </c>
      <c r="AE127" s="70" t="s">
        <v>1943</v>
      </c>
      <c r="AF127" t="b">
        <v>0</v>
      </c>
      <c r="AG127" t="s">
        <v>1972</v>
      </c>
      <c r="AI127" s="70" t="s">
        <v>1943</v>
      </c>
      <c r="AJ127" t="b">
        <v>0</v>
      </c>
      <c r="AK127">
        <v>2</v>
      </c>
      <c r="AL127" s="70" t="s">
        <v>1436</v>
      </c>
      <c r="AM127" t="s">
        <v>1983</v>
      </c>
      <c r="AN127" t="b">
        <v>0</v>
      </c>
      <c r="AO127" s="70" t="s">
        <v>1436</v>
      </c>
      <c r="AP127" t="s">
        <v>178</v>
      </c>
      <c r="AQ127">
        <v>0</v>
      </c>
      <c r="AR127">
        <v>0</v>
      </c>
      <c r="BA127" t="str">
        <f>REPLACE(INDEX(GroupVertices[Group],MATCH(Edges[[#This Row],[Vertex 1]],GroupVertices[Vertex],0)),1,1,"")</f>
        <v>7</v>
      </c>
      <c r="BB127" t="str">
        <f>REPLACE(INDEX(GroupVertices[Group],MATCH(Edges[[#This Row],[Vertex 2]],GroupVertices[Vertex],0)),1,1,"")</f>
        <v>2</v>
      </c>
    </row>
    <row r="128" spans="1:54" ht="15">
      <c r="A128" s="11" t="s">
        <v>263</v>
      </c>
      <c r="B128" s="11" t="s">
        <v>306</v>
      </c>
      <c r="C128" s="12"/>
      <c r="D128" s="60"/>
      <c r="E128" s="61"/>
      <c r="F128" s="62"/>
      <c r="G128" s="12"/>
      <c r="H128" s="13"/>
      <c r="I128" s="45"/>
      <c r="J128" s="45"/>
      <c r="K128" s="31" t="s">
        <v>65</v>
      </c>
      <c r="L128" s="67">
        <v>128</v>
      </c>
      <c r="M128" s="67"/>
      <c r="N128" s="14"/>
      <c r="O128" t="s">
        <v>337</v>
      </c>
      <c r="P128" s="68">
        <v>43542.39869212963</v>
      </c>
      <c r="Q128" t="s">
        <v>368</v>
      </c>
      <c r="V128" s="69" t="s">
        <v>752</v>
      </c>
      <c r="W128" s="68">
        <v>43542.39869212963</v>
      </c>
      <c r="X128" s="69" t="s">
        <v>891</v>
      </c>
      <c r="AA128" s="70" t="s">
        <v>1441</v>
      </c>
      <c r="AC128" t="b">
        <v>0</v>
      </c>
      <c r="AD128">
        <v>0</v>
      </c>
      <c r="AE128" s="70" t="s">
        <v>1943</v>
      </c>
      <c r="AF128" t="b">
        <v>0</v>
      </c>
      <c r="AG128" t="s">
        <v>1972</v>
      </c>
      <c r="AI128" s="70" t="s">
        <v>1943</v>
      </c>
      <c r="AJ128" t="b">
        <v>0</v>
      </c>
      <c r="AK128">
        <v>4</v>
      </c>
      <c r="AL128" s="70" t="s">
        <v>1649</v>
      </c>
      <c r="AM128" t="s">
        <v>1983</v>
      </c>
      <c r="AN128" t="b">
        <v>0</v>
      </c>
      <c r="AO128" s="70" t="s">
        <v>1649</v>
      </c>
      <c r="AP128" t="s">
        <v>178</v>
      </c>
      <c r="AQ128">
        <v>0</v>
      </c>
      <c r="AR128">
        <v>0</v>
      </c>
      <c r="BA128" t="str">
        <f>REPLACE(INDEX(GroupVertices[Group],MATCH(Edges[[#This Row],[Vertex 1]],GroupVertices[Vertex],0)),1,1,"")</f>
        <v>7</v>
      </c>
      <c r="BB128" t="str">
        <f>REPLACE(INDEX(GroupVertices[Group],MATCH(Edges[[#This Row],[Vertex 2]],GroupVertices[Vertex],0)),1,1,"")</f>
        <v>3</v>
      </c>
    </row>
    <row r="129" spans="1:54" ht="15">
      <c r="A129" s="11" t="s">
        <v>263</v>
      </c>
      <c r="B129" s="11" t="s">
        <v>261</v>
      </c>
      <c r="C129" s="12"/>
      <c r="D129" s="60"/>
      <c r="E129" s="61"/>
      <c r="F129" s="62"/>
      <c r="G129" s="12"/>
      <c r="H129" s="13"/>
      <c r="I129" s="45"/>
      <c r="J129" s="45"/>
      <c r="K129" s="31" t="s">
        <v>65</v>
      </c>
      <c r="L129" s="67">
        <v>129</v>
      </c>
      <c r="M129" s="67"/>
      <c r="N129" s="14"/>
      <c r="O129" t="s">
        <v>337</v>
      </c>
      <c r="P129" s="68">
        <v>43542.39853009259</v>
      </c>
      <c r="Q129" t="s">
        <v>382</v>
      </c>
      <c r="V129" s="69" t="s">
        <v>752</v>
      </c>
      <c r="W129" s="68">
        <v>43542.39853009259</v>
      </c>
      <c r="X129" s="69" t="s">
        <v>888</v>
      </c>
      <c r="AA129" s="70" t="s">
        <v>1438</v>
      </c>
      <c r="AC129" t="b">
        <v>0</v>
      </c>
      <c r="AD129">
        <v>0</v>
      </c>
      <c r="AE129" s="70" t="s">
        <v>1943</v>
      </c>
      <c r="AF129" t="b">
        <v>0</v>
      </c>
      <c r="AG129" t="s">
        <v>1972</v>
      </c>
      <c r="AI129" s="70" t="s">
        <v>1943</v>
      </c>
      <c r="AJ129" t="b">
        <v>0</v>
      </c>
      <c r="AK129">
        <v>2</v>
      </c>
      <c r="AL129" s="70" t="s">
        <v>1436</v>
      </c>
      <c r="AM129" t="s">
        <v>1983</v>
      </c>
      <c r="AN129" t="b">
        <v>0</v>
      </c>
      <c r="AO129" s="70" t="s">
        <v>1436</v>
      </c>
      <c r="AP129" t="s">
        <v>178</v>
      </c>
      <c r="AQ129">
        <v>0</v>
      </c>
      <c r="AR129">
        <v>0</v>
      </c>
      <c r="BA129" t="str">
        <f>REPLACE(INDEX(GroupVertices[Group],MATCH(Edges[[#This Row],[Vertex 1]],GroupVertices[Vertex],0)),1,1,"")</f>
        <v>7</v>
      </c>
      <c r="BB129" t="str">
        <f>REPLACE(INDEX(GroupVertices[Group],MATCH(Edges[[#This Row],[Vertex 2]],GroupVertices[Vertex],0)),1,1,"")</f>
        <v>7</v>
      </c>
    </row>
    <row r="130" spans="1:54" ht="15">
      <c r="A130" s="11" t="s">
        <v>263</v>
      </c>
      <c r="B130" s="11" t="s">
        <v>265</v>
      </c>
      <c r="C130" s="12"/>
      <c r="D130" s="60"/>
      <c r="E130" s="61"/>
      <c r="F130" s="62"/>
      <c r="G130" s="12"/>
      <c r="H130" s="13"/>
      <c r="I130" s="45"/>
      <c r="J130" s="45"/>
      <c r="K130" s="31" t="s">
        <v>65</v>
      </c>
      <c r="L130" s="67">
        <v>130</v>
      </c>
      <c r="M130" s="67"/>
      <c r="N130" s="14"/>
      <c r="O130" t="s">
        <v>337</v>
      </c>
      <c r="P130" s="68">
        <v>43538.38245370371</v>
      </c>
      <c r="Q130" t="s">
        <v>350</v>
      </c>
      <c r="T130" t="s">
        <v>265</v>
      </c>
      <c r="V130" s="69" t="s">
        <v>752</v>
      </c>
      <c r="W130" s="68">
        <v>43538.38245370371</v>
      </c>
      <c r="X130" s="69" t="s">
        <v>890</v>
      </c>
      <c r="AA130" s="70" t="s">
        <v>1440</v>
      </c>
      <c r="AC130" t="b">
        <v>0</v>
      </c>
      <c r="AD130">
        <v>0</v>
      </c>
      <c r="AE130" s="70" t="s">
        <v>1943</v>
      </c>
      <c r="AF130" t="b">
        <v>0</v>
      </c>
      <c r="AG130" t="s">
        <v>1972</v>
      </c>
      <c r="AI130" s="70" t="s">
        <v>1943</v>
      </c>
      <c r="AJ130" t="b">
        <v>0</v>
      </c>
      <c r="AK130">
        <v>6</v>
      </c>
      <c r="AL130" s="70" t="s">
        <v>1908</v>
      </c>
      <c r="AM130" t="s">
        <v>1983</v>
      </c>
      <c r="AN130" t="b">
        <v>0</v>
      </c>
      <c r="AO130" s="70" t="s">
        <v>1908</v>
      </c>
      <c r="AP130" t="s">
        <v>178</v>
      </c>
      <c r="AQ130">
        <v>0</v>
      </c>
      <c r="AR130">
        <v>0</v>
      </c>
      <c r="BA130" t="str">
        <f>REPLACE(INDEX(GroupVertices[Group],MATCH(Edges[[#This Row],[Vertex 1]],GroupVertices[Vertex],0)),1,1,"")</f>
        <v>7</v>
      </c>
      <c r="BB130" t="str">
        <f>REPLACE(INDEX(GroupVertices[Group],MATCH(Edges[[#This Row],[Vertex 2]],GroupVertices[Vertex],0)),1,1,"")</f>
        <v>2</v>
      </c>
    </row>
    <row r="131" spans="1:54" ht="15">
      <c r="A131" s="11" t="s">
        <v>263</v>
      </c>
      <c r="B131" s="11" t="s">
        <v>265</v>
      </c>
      <c r="C131" s="12"/>
      <c r="D131" s="60"/>
      <c r="E131" s="61"/>
      <c r="F131" s="62"/>
      <c r="G131" s="12"/>
      <c r="H131" s="13"/>
      <c r="I131" s="45"/>
      <c r="J131" s="45"/>
      <c r="K131" s="31" t="s">
        <v>65</v>
      </c>
      <c r="L131" s="67">
        <v>131</v>
      </c>
      <c r="M131" s="67"/>
      <c r="N131" s="14"/>
      <c r="O131" t="s">
        <v>337</v>
      </c>
      <c r="P131" s="68">
        <v>43538.3822337963</v>
      </c>
      <c r="Q131" t="s">
        <v>383</v>
      </c>
      <c r="V131" s="69" t="s">
        <v>752</v>
      </c>
      <c r="W131" s="68">
        <v>43538.3822337963</v>
      </c>
      <c r="X131" s="69" t="s">
        <v>889</v>
      </c>
      <c r="AA131" s="70" t="s">
        <v>1439</v>
      </c>
      <c r="AC131" t="b">
        <v>0</v>
      </c>
      <c r="AD131">
        <v>0</v>
      </c>
      <c r="AE131" s="70" t="s">
        <v>1943</v>
      </c>
      <c r="AF131" t="b">
        <v>0</v>
      </c>
      <c r="AG131" t="s">
        <v>1972</v>
      </c>
      <c r="AI131" s="70" t="s">
        <v>1943</v>
      </c>
      <c r="AJ131" t="b">
        <v>0</v>
      </c>
      <c r="AK131">
        <v>2</v>
      </c>
      <c r="AL131" s="70" t="s">
        <v>1917</v>
      </c>
      <c r="AM131" t="s">
        <v>1983</v>
      </c>
      <c r="AN131" t="b">
        <v>0</v>
      </c>
      <c r="AO131" s="70" t="s">
        <v>1917</v>
      </c>
      <c r="AP131" t="s">
        <v>178</v>
      </c>
      <c r="AQ131">
        <v>0</v>
      </c>
      <c r="AR131">
        <v>0</v>
      </c>
      <c r="BA131" t="str">
        <f>REPLACE(INDEX(GroupVertices[Group],MATCH(Edges[[#This Row],[Vertex 1]],GroupVertices[Vertex],0)),1,1,"")</f>
        <v>7</v>
      </c>
      <c r="BB131" t="str">
        <f>REPLACE(INDEX(GroupVertices[Group],MATCH(Edges[[#This Row],[Vertex 2]],GroupVertices[Vertex],0)),1,1,"")</f>
        <v>2</v>
      </c>
    </row>
    <row r="132" spans="1:54" ht="15">
      <c r="A132" s="11" t="s">
        <v>285</v>
      </c>
      <c r="B132" s="11" t="s">
        <v>247</v>
      </c>
      <c r="C132" s="12"/>
      <c r="D132" s="60"/>
      <c r="E132" s="61"/>
      <c r="F132" s="62"/>
      <c r="G132" s="12"/>
      <c r="H132" s="13"/>
      <c r="I132" s="45"/>
      <c r="J132" s="45"/>
      <c r="K132" s="31" t="s">
        <v>65</v>
      </c>
      <c r="L132" s="67">
        <v>132</v>
      </c>
      <c r="M132" s="67"/>
      <c r="N132" s="14"/>
      <c r="O132" t="s">
        <v>338</v>
      </c>
      <c r="P132" s="68">
        <v>43535.81270833333</v>
      </c>
      <c r="Q132" t="s">
        <v>341</v>
      </c>
      <c r="V132" s="69" t="s">
        <v>773</v>
      </c>
      <c r="W132" s="68">
        <v>43535.81270833333</v>
      </c>
      <c r="X132" s="69" t="s">
        <v>931</v>
      </c>
      <c r="AA132" s="70" t="s">
        <v>1481</v>
      </c>
      <c r="AC132" t="b">
        <v>0</v>
      </c>
      <c r="AD132">
        <v>0</v>
      </c>
      <c r="AE132" s="70" t="s">
        <v>1943</v>
      </c>
      <c r="AF132" t="b">
        <v>0</v>
      </c>
      <c r="AG132" t="s">
        <v>1972</v>
      </c>
      <c r="AI132" s="70" t="s">
        <v>1943</v>
      </c>
      <c r="AJ132" t="b">
        <v>0</v>
      </c>
      <c r="AK132">
        <v>45</v>
      </c>
      <c r="AL132" s="70" t="s">
        <v>1871</v>
      </c>
      <c r="AM132" t="s">
        <v>1985</v>
      </c>
      <c r="AN132" t="b">
        <v>0</v>
      </c>
      <c r="AO132" s="70" t="s">
        <v>1871</v>
      </c>
      <c r="AP132" t="s">
        <v>178</v>
      </c>
      <c r="AQ132">
        <v>0</v>
      </c>
      <c r="AR132">
        <v>0</v>
      </c>
      <c r="BA132" t="str">
        <f>REPLACE(INDEX(GroupVertices[Group],MATCH(Edges[[#This Row],[Vertex 1]],GroupVertices[Vertex],0)),1,1,"")</f>
        <v>1</v>
      </c>
      <c r="BB132" t="str">
        <f>REPLACE(INDEX(GroupVertices[Group],MATCH(Edges[[#This Row],[Vertex 2]],GroupVertices[Vertex],0)),1,1,"")</f>
        <v>1</v>
      </c>
    </row>
    <row r="133" spans="1:54" ht="15">
      <c r="A133" s="11" t="s">
        <v>285</v>
      </c>
      <c r="B133" s="11" t="s">
        <v>265</v>
      </c>
      <c r="C133" s="12"/>
      <c r="D133" s="60"/>
      <c r="E133" s="61"/>
      <c r="F133" s="62"/>
      <c r="G133" s="12"/>
      <c r="H133" s="13"/>
      <c r="I133" s="45"/>
      <c r="J133" s="45"/>
      <c r="K133" s="31" t="s">
        <v>66</v>
      </c>
      <c r="L133" s="67">
        <v>133</v>
      </c>
      <c r="M133" s="67"/>
      <c r="N133" s="14"/>
      <c r="O133" t="s">
        <v>337</v>
      </c>
      <c r="P133" s="68">
        <v>43535.81270833333</v>
      </c>
      <c r="Q133" t="s">
        <v>341</v>
      </c>
      <c r="V133" s="69" t="s">
        <v>773</v>
      </c>
      <c r="W133" s="68">
        <v>43535.81270833333</v>
      </c>
      <c r="X133" s="69" t="s">
        <v>931</v>
      </c>
      <c r="AA133" s="70" t="s">
        <v>1481</v>
      </c>
      <c r="AC133" t="b">
        <v>0</v>
      </c>
      <c r="AD133">
        <v>0</v>
      </c>
      <c r="AE133" s="70" t="s">
        <v>1943</v>
      </c>
      <c r="AF133" t="b">
        <v>0</v>
      </c>
      <c r="AG133" t="s">
        <v>1972</v>
      </c>
      <c r="AI133" s="70" t="s">
        <v>1943</v>
      </c>
      <c r="AJ133" t="b">
        <v>0</v>
      </c>
      <c r="AK133">
        <v>45</v>
      </c>
      <c r="AL133" s="70" t="s">
        <v>1871</v>
      </c>
      <c r="AM133" t="s">
        <v>1985</v>
      </c>
      <c r="AN133" t="b">
        <v>0</v>
      </c>
      <c r="AO133" s="70" t="s">
        <v>1871</v>
      </c>
      <c r="AP133" t="s">
        <v>178</v>
      </c>
      <c r="AQ133">
        <v>0</v>
      </c>
      <c r="AR133">
        <v>0</v>
      </c>
      <c r="BA133" t="str">
        <f>REPLACE(INDEX(GroupVertices[Group],MATCH(Edges[[#This Row],[Vertex 1]],GroupVertices[Vertex],0)),1,1,"")</f>
        <v>1</v>
      </c>
      <c r="BB133" t="str">
        <f>REPLACE(INDEX(GroupVertices[Group],MATCH(Edges[[#This Row],[Vertex 2]],GroupVertices[Vertex],0)),1,1,"")</f>
        <v>2</v>
      </c>
    </row>
    <row r="134" spans="1:54" ht="15">
      <c r="A134" s="11" t="s">
        <v>238</v>
      </c>
      <c r="B134" s="11" t="s">
        <v>265</v>
      </c>
      <c r="C134" s="12"/>
      <c r="D134" s="60"/>
      <c r="E134" s="61"/>
      <c r="F134" s="62"/>
      <c r="G134" s="12"/>
      <c r="H134" s="13"/>
      <c r="I134" s="45"/>
      <c r="J134" s="45"/>
      <c r="K134" s="31" t="s">
        <v>65</v>
      </c>
      <c r="L134" s="67">
        <v>134</v>
      </c>
      <c r="M134" s="67"/>
      <c r="N134" s="14"/>
      <c r="O134" t="s">
        <v>337</v>
      </c>
      <c r="P134" s="68">
        <v>43538.52033564815</v>
      </c>
      <c r="Q134" t="s">
        <v>357</v>
      </c>
      <c r="V134" s="69" t="s">
        <v>737</v>
      </c>
      <c r="W134" s="68">
        <v>43538.52033564815</v>
      </c>
      <c r="X134" s="69" t="s">
        <v>858</v>
      </c>
      <c r="AA134" s="70" t="s">
        <v>1408</v>
      </c>
      <c r="AC134" t="b">
        <v>0</v>
      </c>
      <c r="AD134">
        <v>0</v>
      </c>
      <c r="AE134" s="70" t="s">
        <v>1943</v>
      </c>
      <c r="AF134" t="b">
        <v>0</v>
      </c>
      <c r="AG134" t="s">
        <v>1972</v>
      </c>
      <c r="AI134" s="70" t="s">
        <v>1943</v>
      </c>
      <c r="AJ134" t="b">
        <v>0</v>
      </c>
      <c r="AK134">
        <v>5</v>
      </c>
      <c r="AL134" s="70" t="s">
        <v>1916</v>
      </c>
      <c r="AM134" t="s">
        <v>1984</v>
      </c>
      <c r="AN134" t="b">
        <v>0</v>
      </c>
      <c r="AO134" s="70" t="s">
        <v>1916</v>
      </c>
      <c r="AP134" t="s">
        <v>178</v>
      </c>
      <c r="AQ134">
        <v>0</v>
      </c>
      <c r="AR134">
        <v>0</v>
      </c>
      <c r="BA134" t="str">
        <f>REPLACE(INDEX(GroupVertices[Group],MATCH(Edges[[#This Row],[Vertex 1]],GroupVertices[Vertex],0)),1,1,"")</f>
        <v>2</v>
      </c>
      <c r="BB134" t="str">
        <f>REPLACE(INDEX(GroupVertices[Group],MATCH(Edges[[#This Row],[Vertex 2]],GroupVertices[Vertex],0)),1,1,"")</f>
        <v>2</v>
      </c>
    </row>
    <row r="135" spans="1:54" ht="15">
      <c r="A135" s="11" t="s">
        <v>299</v>
      </c>
      <c r="B135" s="11" t="s">
        <v>247</v>
      </c>
      <c r="C135" s="12"/>
      <c r="D135" s="60"/>
      <c r="E135" s="61"/>
      <c r="F135" s="62"/>
      <c r="G135" s="12"/>
      <c r="H135" s="13"/>
      <c r="I135" s="45"/>
      <c r="J135" s="45"/>
      <c r="K135" s="31" t="s">
        <v>65</v>
      </c>
      <c r="L135" s="67">
        <v>135</v>
      </c>
      <c r="M135" s="67"/>
      <c r="N135" s="14"/>
      <c r="O135" t="s">
        <v>338</v>
      </c>
      <c r="P135" s="68">
        <v>43537.856886574074</v>
      </c>
      <c r="Q135" t="s">
        <v>505</v>
      </c>
      <c r="V135" s="69" t="s">
        <v>787</v>
      </c>
      <c r="W135" s="68">
        <v>43537.856886574074</v>
      </c>
      <c r="X135" s="69" t="s">
        <v>1146</v>
      </c>
      <c r="AA135" s="70" t="s">
        <v>1701</v>
      </c>
      <c r="AC135" t="b">
        <v>0</v>
      </c>
      <c r="AD135">
        <v>0</v>
      </c>
      <c r="AE135" s="70" t="s">
        <v>1943</v>
      </c>
      <c r="AF135" t="b">
        <v>0</v>
      </c>
      <c r="AG135" t="s">
        <v>1972</v>
      </c>
      <c r="AI135" s="70" t="s">
        <v>1943</v>
      </c>
      <c r="AJ135" t="b">
        <v>0</v>
      </c>
      <c r="AK135">
        <v>2</v>
      </c>
      <c r="AL135" s="70" t="s">
        <v>1697</v>
      </c>
      <c r="AM135" t="s">
        <v>1979</v>
      </c>
      <c r="AN135" t="b">
        <v>0</v>
      </c>
      <c r="AO135" s="70" t="s">
        <v>1697</v>
      </c>
      <c r="AP135" t="s">
        <v>178</v>
      </c>
      <c r="AQ135">
        <v>0</v>
      </c>
      <c r="AR135">
        <v>0</v>
      </c>
      <c r="BA135" t="str">
        <f>REPLACE(INDEX(GroupVertices[Group],MATCH(Edges[[#This Row],[Vertex 1]],GroupVertices[Vertex],0)),1,1,"")</f>
        <v>3</v>
      </c>
      <c r="BB135" t="str">
        <f>REPLACE(INDEX(GroupVertices[Group],MATCH(Edges[[#This Row],[Vertex 2]],GroupVertices[Vertex],0)),1,1,"")</f>
        <v>1</v>
      </c>
    </row>
    <row r="136" spans="1:54" ht="15">
      <c r="A136" s="11" t="s">
        <v>299</v>
      </c>
      <c r="B136" s="11" t="s">
        <v>247</v>
      </c>
      <c r="C136" s="12"/>
      <c r="D136" s="60"/>
      <c r="E136" s="61"/>
      <c r="F136" s="62"/>
      <c r="G136" s="12"/>
      <c r="H136" s="13"/>
      <c r="I136" s="45"/>
      <c r="J136" s="45"/>
      <c r="K136" s="31" t="s">
        <v>65</v>
      </c>
      <c r="L136" s="67">
        <v>136</v>
      </c>
      <c r="M136" s="67"/>
      <c r="N136" s="14"/>
      <c r="O136" t="s">
        <v>338</v>
      </c>
      <c r="P136" s="68">
        <v>43537.28711805555</v>
      </c>
      <c r="Q136" t="s">
        <v>341</v>
      </c>
      <c r="V136" s="69" t="s">
        <v>787</v>
      </c>
      <c r="W136" s="68">
        <v>43537.28711805555</v>
      </c>
      <c r="X136" s="69" t="s">
        <v>1242</v>
      </c>
      <c r="AA136" s="70" t="s">
        <v>1798</v>
      </c>
      <c r="AC136" t="b">
        <v>0</v>
      </c>
      <c r="AD136">
        <v>0</v>
      </c>
      <c r="AE136" s="70" t="s">
        <v>1943</v>
      </c>
      <c r="AF136" t="b">
        <v>0</v>
      </c>
      <c r="AG136" t="s">
        <v>1972</v>
      </c>
      <c r="AI136" s="70" t="s">
        <v>1943</v>
      </c>
      <c r="AJ136" t="b">
        <v>0</v>
      </c>
      <c r="AK136">
        <v>45</v>
      </c>
      <c r="AL136" s="70" t="s">
        <v>1871</v>
      </c>
      <c r="AM136" t="s">
        <v>1979</v>
      </c>
      <c r="AN136" t="b">
        <v>0</v>
      </c>
      <c r="AO136" s="70" t="s">
        <v>1871</v>
      </c>
      <c r="AP136" t="s">
        <v>178</v>
      </c>
      <c r="AQ136">
        <v>0</v>
      </c>
      <c r="AR136">
        <v>0</v>
      </c>
      <c r="BA136" t="str">
        <f>REPLACE(INDEX(GroupVertices[Group],MATCH(Edges[[#This Row],[Vertex 1]],GroupVertices[Vertex],0)),1,1,"")</f>
        <v>3</v>
      </c>
      <c r="BB136" t="str">
        <f>REPLACE(INDEX(GroupVertices[Group],MATCH(Edges[[#This Row],[Vertex 2]],GroupVertices[Vertex],0)),1,1,"")</f>
        <v>1</v>
      </c>
    </row>
    <row r="137" spans="1:54" ht="15">
      <c r="A137" s="11" t="s">
        <v>299</v>
      </c>
      <c r="B137" s="11" t="s">
        <v>247</v>
      </c>
      <c r="C137" s="12"/>
      <c r="D137" s="60"/>
      <c r="E137" s="61"/>
      <c r="F137" s="62"/>
      <c r="G137" s="12"/>
      <c r="H137" s="13"/>
      <c r="I137" s="45"/>
      <c r="J137" s="45"/>
      <c r="K137" s="31" t="s">
        <v>65</v>
      </c>
      <c r="L137" s="67">
        <v>137</v>
      </c>
      <c r="M137" s="67"/>
      <c r="N137" s="14"/>
      <c r="O137" t="s">
        <v>338</v>
      </c>
      <c r="P137" s="68">
        <v>43537.28633101852</v>
      </c>
      <c r="Q137" t="s">
        <v>556</v>
      </c>
      <c r="R137" s="69" t="s">
        <v>620</v>
      </c>
      <c r="S137" t="s">
        <v>667</v>
      </c>
      <c r="T137" t="s">
        <v>265</v>
      </c>
      <c r="V137" s="69" t="s">
        <v>787</v>
      </c>
      <c r="W137" s="68">
        <v>43537.28633101852</v>
      </c>
      <c r="X137" s="69" t="s">
        <v>1241</v>
      </c>
      <c r="AA137" s="70" t="s">
        <v>1797</v>
      </c>
      <c r="AC137" t="b">
        <v>0</v>
      </c>
      <c r="AD137">
        <v>1</v>
      </c>
      <c r="AE137" s="70" t="s">
        <v>1943</v>
      </c>
      <c r="AF137" t="b">
        <v>1</v>
      </c>
      <c r="AG137" t="s">
        <v>1972</v>
      </c>
      <c r="AI137" s="70" t="s">
        <v>1871</v>
      </c>
      <c r="AJ137" t="b">
        <v>0</v>
      </c>
      <c r="AK137">
        <v>0</v>
      </c>
      <c r="AL137" s="70" t="s">
        <v>1943</v>
      </c>
      <c r="AM137" t="s">
        <v>1979</v>
      </c>
      <c r="AN137" t="b">
        <v>0</v>
      </c>
      <c r="AO137" s="70" t="s">
        <v>1797</v>
      </c>
      <c r="AP137" t="s">
        <v>178</v>
      </c>
      <c r="AQ137">
        <v>0</v>
      </c>
      <c r="AR137">
        <v>0</v>
      </c>
      <c r="BA137" t="str">
        <f>REPLACE(INDEX(GroupVertices[Group],MATCH(Edges[[#This Row],[Vertex 1]],GroupVertices[Vertex],0)),1,1,"")</f>
        <v>3</v>
      </c>
      <c r="BB137" t="str">
        <f>REPLACE(INDEX(GroupVertices[Group],MATCH(Edges[[#This Row],[Vertex 2]],GroupVertices[Vertex],0)),1,1,"")</f>
        <v>1</v>
      </c>
    </row>
    <row r="138" spans="1:54" ht="15">
      <c r="A138" s="11" t="s">
        <v>299</v>
      </c>
      <c r="B138" s="11" t="s">
        <v>315</v>
      </c>
      <c r="C138" s="12"/>
      <c r="D138" s="60"/>
      <c r="E138" s="61"/>
      <c r="F138" s="62"/>
      <c r="G138" s="12"/>
      <c r="H138" s="13"/>
      <c r="I138" s="45"/>
      <c r="J138" s="45"/>
      <c r="K138" s="31" t="s">
        <v>65</v>
      </c>
      <c r="L138" s="67">
        <v>138</v>
      </c>
      <c r="M138" s="67"/>
      <c r="N138" s="14"/>
      <c r="O138" t="s">
        <v>338</v>
      </c>
      <c r="P138" s="68">
        <v>43541.97081018519</v>
      </c>
      <c r="Q138" t="s">
        <v>425</v>
      </c>
      <c r="V138" s="69" t="s">
        <v>787</v>
      </c>
      <c r="W138" s="68">
        <v>43541.97081018519</v>
      </c>
      <c r="X138" s="69" t="s">
        <v>1246</v>
      </c>
      <c r="AA138" s="70" t="s">
        <v>1802</v>
      </c>
      <c r="AC138" t="b">
        <v>0</v>
      </c>
      <c r="AD138">
        <v>0</v>
      </c>
      <c r="AE138" s="70" t="s">
        <v>1943</v>
      </c>
      <c r="AF138" t="b">
        <v>0</v>
      </c>
      <c r="AG138" t="s">
        <v>1972</v>
      </c>
      <c r="AI138" s="70" t="s">
        <v>1943</v>
      </c>
      <c r="AJ138" t="b">
        <v>0</v>
      </c>
      <c r="AK138">
        <v>23</v>
      </c>
      <c r="AL138" s="70" t="s">
        <v>1922</v>
      </c>
      <c r="AM138" t="s">
        <v>1979</v>
      </c>
      <c r="AN138" t="b">
        <v>0</v>
      </c>
      <c r="AO138" s="70" t="s">
        <v>1922</v>
      </c>
      <c r="AP138" t="s">
        <v>178</v>
      </c>
      <c r="AQ138">
        <v>0</v>
      </c>
      <c r="AR138">
        <v>0</v>
      </c>
      <c r="BA138" t="str">
        <f>REPLACE(INDEX(GroupVertices[Group],MATCH(Edges[[#This Row],[Vertex 1]],GroupVertices[Vertex],0)),1,1,"")</f>
        <v>3</v>
      </c>
      <c r="BB138" t="str">
        <f>REPLACE(INDEX(GroupVertices[Group],MATCH(Edges[[#This Row],[Vertex 2]],GroupVertices[Vertex],0)),1,1,"")</f>
        <v>4</v>
      </c>
    </row>
    <row r="139" spans="1:54" ht="15">
      <c r="A139" s="11" t="s">
        <v>299</v>
      </c>
      <c r="B139" s="11" t="s">
        <v>247</v>
      </c>
      <c r="C139" s="12"/>
      <c r="D139" s="60"/>
      <c r="E139" s="61"/>
      <c r="F139" s="62"/>
      <c r="G139" s="12"/>
      <c r="H139" s="13"/>
      <c r="I139" s="45"/>
      <c r="J139" s="45"/>
      <c r="K139" s="31" t="s">
        <v>65</v>
      </c>
      <c r="L139" s="67">
        <v>139</v>
      </c>
      <c r="M139" s="67"/>
      <c r="N139" s="14"/>
      <c r="O139" t="s">
        <v>338</v>
      </c>
      <c r="P139" s="68">
        <v>43537.8406712963</v>
      </c>
      <c r="Q139" t="s">
        <v>511</v>
      </c>
      <c r="T139" t="s">
        <v>265</v>
      </c>
      <c r="V139" s="69" t="s">
        <v>787</v>
      </c>
      <c r="W139" s="68">
        <v>43537.8406712963</v>
      </c>
      <c r="X139" s="69" t="s">
        <v>1243</v>
      </c>
      <c r="AA139" s="70" t="s">
        <v>1799</v>
      </c>
      <c r="AC139" t="b">
        <v>0</v>
      </c>
      <c r="AD139">
        <v>0</v>
      </c>
      <c r="AE139" s="70" t="s">
        <v>1943</v>
      </c>
      <c r="AF139" t="b">
        <v>0</v>
      </c>
      <c r="AG139" t="s">
        <v>1972</v>
      </c>
      <c r="AI139" s="70" t="s">
        <v>1943</v>
      </c>
      <c r="AJ139" t="b">
        <v>0</v>
      </c>
      <c r="AK139">
        <v>4</v>
      </c>
      <c r="AL139" s="70" t="s">
        <v>1878</v>
      </c>
      <c r="AM139" t="s">
        <v>1979</v>
      </c>
      <c r="AN139" t="b">
        <v>0</v>
      </c>
      <c r="AO139" s="70" t="s">
        <v>1878</v>
      </c>
      <c r="AP139" t="s">
        <v>178</v>
      </c>
      <c r="AQ139">
        <v>0</v>
      </c>
      <c r="AR139">
        <v>0</v>
      </c>
      <c r="BA139" t="str">
        <f>REPLACE(INDEX(GroupVertices[Group],MATCH(Edges[[#This Row],[Vertex 1]],GroupVertices[Vertex],0)),1,1,"")</f>
        <v>3</v>
      </c>
      <c r="BB139" t="str">
        <f>REPLACE(INDEX(GroupVertices[Group],MATCH(Edges[[#This Row],[Vertex 2]],GroupVertices[Vertex],0)),1,1,"")</f>
        <v>1</v>
      </c>
    </row>
    <row r="140" spans="1:54" ht="15">
      <c r="A140" s="11" t="s">
        <v>299</v>
      </c>
      <c r="B140" s="11" t="s">
        <v>265</v>
      </c>
      <c r="C140" s="12"/>
      <c r="D140" s="60"/>
      <c r="E140" s="61"/>
      <c r="F140" s="62"/>
      <c r="G140" s="12"/>
      <c r="H140" s="13"/>
      <c r="I140" s="45"/>
      <c r="J140" s="45"/>
      <c r="K140" s="31" t="s">
        <v>66</v>
      </c>
      <c r="L140" s="67">
        <v>140</v>
      </c>
      <c r="M140" s="67"/>
      <c r="N140" s="14"/>
      <c r="O140" t="s">
        <v>339</v>
      </c>
      <c r="P140" s="68">
        <v>43537.85277777778</v>
      </c>
      <c r="Q140" t="s">
        <v>454</v>
      </c>
      <c r="V140" s="69" t="s">
        <v>787</v>
      </c>
      <c r="W140" s="68">
        <v>43537.85277777778</v>
      </c>
      <c r="X140" s="69" t="s">
        <v>1027</v>
      </c>
      <c r="AA140" s="70" t="s">
        <v>1581</v>
      </c>
      <c r="AC140" t="b">
        <v>0</v>
      </c>
      <c r="AD140">
        <v>0</v>
      </c>
      <c r="AE140" s="70" t="s">
        <v>1943</v>
      </c>
      <c r="AF140" t="b">
        <v>0</v>
      </c>
      <c r="AG140" t="s">
        <v>1972</v>
      </c>
      <c r="AI140" s="70" t="s">
        <v>1943</v>
      </c>
      <c r="AJ140" t="b">
        <v>0</v>
      </c>
      <c r="AK140">
        <v>2</v>
      </c>
      <c r="AL140" s="70" t="s">
        <v>1577</v>
      </c>
      <c r="AM140" t="s">
        <v>1979</v>
      </c>
      <c r="AN140" t="b">
        <v>0</v>
      </c>
      <c r="AO140" s="70" t="s">
        <v>1577</v>
      </c>
      <c r="AP140" t="s">
        <v>178</v>
      </c>
      <c r="AQ140">
        <v>0</v>
      </c>
      <c r="AR140">
        <v>0</v>
      </c>
      <c r="BA140" t="str">
        <f>REPLACE(INDEX(GroupVertices[Group],MATCH(Edges[[#This Row],[Vertex 1]],GroupVertices[Vertex],0)),1,1,"")</f>
        <v>3</v>
      </c>
      <c r="BB140" t="str">
        <f>REPLACE(INDEX(GroupVertices[Group],MATCH(Edges[[#This Row],[Vertex 2]],GroupVertices[Vertex],0)),1,1,"")</f>
        <v>2</v>
      </c>
    </row>
    <row r="141" spans="1:54" ht="15">
      <c r="A141" s="11" t="s">
        <v>299</v>
      </c>
      <c r="B141" s="11" t="s">
        <v>265</v>
      </c>
      <c r="C141" s="12"/>
      <c r="D141" s="60"/>
      <c r="E141" s="61"/>
      <c r="F141" s="62"/>
      <c r="G141" s="12"/>
      <c r="H141" s="13"/>
      <c r="I141" s="45"/>
      <c r="J141" s="45"/>
      <c r="K141" s="31" t="s">
        <v>66</v>
      </c>
      <c r="L141" s="67">
        <v>141</v>
      </c>
      <c r="M141" s="67"/>
      <c r="N141" s="14"/>
      <c r="O141" t="s">
        <v>339</v>
      </c>
      <c r="P141" s="68">
        <v>43537.85357638889</v>
      </c>
      <c r="Q141" t="s">
        <v>557</v>
      </c>
      <c r="T141" t="s">
        <v>265</v>
      </c>
      <c r="V141" s="69" t="s">
        <v>787</v>
      </c>
      <c r="W141" s="68">
        <v>43537.85357638889</v>
      </c>
      <c r="X141" s="69" t="s">
        <v>1245</v>
      </c>
      <c r="AA141" s="70" t="s">
        <v>1801</v>
      </c>
      <c r="AC141" t="b">
        <v>0</v>
      </c>
      <c r="AD141">
        <v>0</v>
      </c>
      <c r="AE141" s="70" t="s">
        <v>1943</v>
      </c>
      <c r="AF141" t="b">
        <v>0</v>
      </c>
      <c r="AG141" t="s">
        <v>1972</v>
      </c>
      <c r="AI141" s="70" t="s">
        <v>1943</v>
      </c>
      <c r="AJ141" t="b">
        <v>0</v>
      </c>
      <c r="AK141">
        <v>2</v>
      </c>
      <c r="AL141" s="70" t="s">
        <v>1855</v>
      </c>
      <c r="AM141" t="s">
        <v>1979</v>
      </c>
      <c r="AN141" t="b">
        <v>0</v>
      </c>
      <c r="AO141" s="70" t="s">
        <v>1855</v>
      </c>
      <c r="AP141" t="s">
        <v>178</v>
      </c>
      <c r="AQ141">
        <v>0</v>
      </c>
      <c r="AR141">
        <v>0</v>
      </c>
      <c r="BA141" t="str">
        <f>REPLACE(INDEX(GroupVertices[Group],MATCH(Edges[[#This Row],[Vertex 1]],GroupVertices[Vertex],0)),1,1,"")</f>
        <v>3</v>
      </c>
      <c r="BB141" t="str">
        <f>REPLACE(INDEX(GroupVertices[Group],MATCH(Edges[[#This Row],[Vertex 2]],GroupVertices[Vertex],0)),1,1,"")</f>
        <v>2</v>
      </c>
    </row>
    <row r="142" spans="1:54" ht="15">
      <c r="A142" s="11" t="s">
        <v>299</v>
      </c>
      <c r="B142" s="11" t="s">
        <v>265</v>
      </c>
      <c r="C142" s="12"/>
      <c r="D142" s="60"/>
      <c r="E142" s="61"/>
      <c r="F142" s="62"/>
      <c r="G142" s="12"/>
      <c r="H142" s="13"/>
      <c r="I142" s="45"/>
      <c r="J142" s="45"/>
      <c r="K142" s="31" t="s">
        <v>66</v>
      </c>
      <c r="L142" s="67">
        <v>142</v>
      </c>
      <c r="M142" s="67"/>
      <c r="N142" s="14"/>
      <c r="O142" t="s">
        <v>339</v>
      </c>
      <c r="P142" s="68">
        <v>43537.85539351852</v>
      </c>
      <c r="Q142" t="s">
        <v>424</v>
      </c>
      <c r="V142" s="69" t="s">
        <v>787</v>
      </c>
      <c r="W142" s="68">
        <v>43537.85539351852</v>
      </c>
      <c r="X142" s="69" t="s">
        <v>977</v>
      </c>
      <c r="AA142" s="70" t="s">
        <v>1528</v>
      </c>
      <c r="AC142" t="b">
        <v>0</v>
      </c>
      <c r="AD142">
        <v>0</v>
      </c>
      <c r="AE142" s="70" t="s">
        <v>1943</v>
      </c>
      <c r="AF142" t="b">
        <v>0</v>
      </c>
      <c r="AG142" t="s">
        <v>1972</v>
      </c>
      <c r="AI142" s="70" t="s">
        <v>1943</v>
      </c>
      <c r="AJ142" t="b">
        <v>0</v>
      </c>
      <c r="AK142">
        <v>2</v>
      </c>
      <c r="AL142" s="70" t="s">
        <v>1525</v>
      </c>
      <c r="AM142" t="s">
        <v>1979</v>
      </c>
      <c r="AN142" t="b">
        <v>0</v>
      </c>
      <c r="AO142" s="70" t="s">
        <v>1525</v>
      </c>
      <c r="AP142" t="s">
        <v>178</v>
      </c>
      <c r="AQ142">
        <v>0</v>
      </c>
      <c r="AR142">
        <v>0</v>
      </c>
      <c r="BA142" t="str">
        <f>REPLACE(INDEX(GroupVertices[Group],MATCH(Edges[[#This Row],[Vertex 1]],GroupVertices[Vertex],0)),1,1,"")</f>
        <v>3</v>
      </c>
      <c r="BB142" t="str">
        <f>REPLACE(INDEX(GroupVertices[Group],MATCH(Edges[[#This Row],[Vertex 2]],GroupVertices[Vertex],0)),1,1,"")</f>
        <v>2</v>
      </c>
    </row>
    <row r="143" spans="1:54" ht="15">
      <c r="A143" s="11" t="s">
        <v>299</v>
      </c>
      <c r="B143" s="11" t="s">
        <v>265</v>
      </c>
      <c r="C143" s="12"/>
      <c r="D143" s="60"/>
      <c r="E143" s="61"/>
      <c r="F143" s="62"/>
      <c r="G143" s="12"/>
      <c r="H143" s="13"/>
      <c r="I143" s="45"/>
      <c r="J143" s="45"/>
      <c r="K143" s="31" t="s">
        <v>66</v>
      </c>
      <c r="L143" s="67">
        <v>143</v>
      </c>
      <c r="M143" s="67"/>
      <c r="N143" s="14"/>
      <c r="O143" t="s">
        <v>339</v>
      </c>
      <c r="P143" s="68">
        <v>43537.856886574074</v>
      </c>
      <c r="Q143" t="s">
        <v>505</v>
      </c>
      <c r="V143" s="69" t="s">
        <v>787</v>
      </c>
      <c r="W143" s="68">
        <v>43537.856886574074</v>
      </c>
      <c r="X143" s="69" t="s">
        <v>1146</v>
      </c>
      <c r="AA143" s="70" t="s">
        <v>1701</v>
      </c>
      <c r="AC143" t="b">
        <v>0</v>
      </c>
      <c r="AD143">
        <v>0</v>
      </c>
      <c r="AE143" s="70" t="s">
        <v>1943</v>
      </c>
      <c r="AF143" t="b">
        <v>0</v>
      </c>
      <c r="AG143" t="s">
        <v>1972</v>
      </c>
      <c r="AI143" s="70" t="s">
        <v>1943</v>
      </c>
      <c r="AJ143" t="b">
        <v>0</v>
      </c>
      <c r="AK143">
        <v>2</v>
      </c>
      <c r="AL143" s="70" t="s">
        <v>1697</v>
      </c>
      <c r="AM143" t="s">
        <v>1979</v>
      </c>
      <c r="AN143" t="b">
        <v>0</v>
      </c>
      <c r="AO143" s="70" t="s">
        <v>1697</v>
      </c>
      <c r="AP143" t="s">
        <v>178</v>
      </c>
      <c r="AQ143">
        <v>0</v>
      </c>
      <c r="AR143">
        <v>0</v>
      </c>
      <c r="BA143" t="str">
        <f>REPLACE(INDEX(GroupVertices[Group],MATCH(Edges[[#This Row],[Vertex 1]],GroupVertices[Vertex],0)),1,1,"")</f>
        <v>3</v>
      </c>
      <c r="BB143" t="str">
        <f>REPLACE(INDEX(GroupVertices[Group],MATCH(Edges[[#This Row],[Vertex 2]],GroupVertices[Vertex],0)),1,1,"")</f>
        <v>2</v>
      </c>
    </row>
    <row r="144" spans="1:54" ht="15">
      <c r="A144" s="11" t="s">
        <v>299</v>
      </c>
      <c r="B144" s="11" t="s">
        <v>224</v>
      </c>
      <c r="C144" s="12"/>
      <c r="D144" s="60"/>
      <c r="E144" s="61"/>
      <c r="F144" s="62"/>
      <c r="G144" s="12"/>
      <c r="H144" s="13"/>
      <c r="I144" s="45"/>
      <c r="J144" s="45"/>
      <c r="K144" s="31" t="s">
        <v>65</v>
      </c>
      <c r="L144" s="67">
        <v>144</v>
      </c>
      <c r="M144" s="67"/>
      <c r="N144" s="14"/>
      <c r="O144" t="s">
        <v>337</v>
      </c>
      <c r="P144" s="68">
        <v>43537.85277777778</v>
      </c>
      <c r="Q144" t="s">
        <v>454</v>
      </c>
      <c r="V144" s="69" t="s">
        <v>787</v>
      </c>
      <c r="W144" s="68">
        <v>43537.85277777778</v>
      </c>
      <c r="X144" s="69" t="s">
        <v>1027</v>
      </c>
      <c r="AA144" s="70" t="s">
        <v>1581</v>
      </c>
      <c r="AC144" t="b">
        <v>0</v>
      </c>
      <c r="AD144">
        <v>0</v>
      </c>
      <c r="AE144" s="70" t="s">
        <v>1943</v>
      </c>
      <c r="AF144" t="b">
        <v>0</v>
      </c>
      <c r="AG144" t="s">
        <v>1972</v>
      </c>
      <c r="AI144" s="70" t="s">
        <v>1943</v>
      </c>
      <c r="AJ144" t="b">
        <v>0</v>
      </c>
      <c r="AK144">
        <v>2</v>
      </c>
      <c r="AL144" s="70" t="s">
        <v>1577</v>
      </c>
      <c r="AM144" t="s">
        <v>1979</v>
      </c>
      <c r="AN144" t="b">
        <v>0</v>
      </c>
      <c r="AO144" s="70" t="s">
        <v>1577</v>
      </c>
      <c r="AP144" t="s">
        <v>178</v>
      </c>
      <c r="AQ144">
        <v>0</v>
      </c>
      <c r="AR144">
        <v>0</v>
      </c>
      <c r="BA144" t="str">
        <f>REPLACE(INDEX(GroupVertices[Group],MATCH(Edges[[#This Row],[Vertex 1]],GroupVertices[Vertex],0)),1,1,"")</f>
        <v>3</v>
      </c>
      <c r="BB144" t="str">
        <f>REPLACE(INDEX(GroupVertices[Group],MATCH(Edges[[#This Row],[Vertex 2]],GroupVertices[Vertex],0)),1,1,"")</f>
        <v>3</v>
      </c>
    </row>
    <row r="145" spans="1:54" ht="15">
      <c r="A145" s="11" t="s">
        <v>299</v>
      </c>
      <c r="B145" s="11" t="s">
        <v>247</v>
      </c>
      <c r="C145" s="12"/>
      <c r="D145" s="60"/>
      <c r="E145" s="61"/>
      <c r="F145" s="62"/>
      <c r="G145" s="12"/>
      <c r="H145" s="13"/>
      <c r="I145" s="45"/>
      <c r="J145" s="45"/>
      <c r="K145" s="31" t="s">
        <v>65</v>
      </c>
      <c r="L145" s="67">
        <v>145</v>
      </c>
      <c r="M145" s="67"/>
      <c r="N145" s="14"/>
      <c r="O145" t="s">
        <v>337</v>
      </c>
      <c r="P145" s="68">
        <v>43537.85357638889</v>
      </c>
      <c r="Q145" t="s">
        <v>557</v>
      </c>
      <c r="T145" t="s">
        <v>265</v>
      </c>
      <c r="V145" s="69" t="s">
        <v>787</v>
      </c>
      <c r="W145" s="68">
        <v>43537.85357638889</v>
      </c>
      <c r="X145" s="69" t="s">
        <v>1245</v>
      </c>
      <c r="AA145" s="70" t="s">
        <v>1801</v>
      </c>
      <c r="AC145" t="b">
        <v>0</v>
      </c>
      <c r="AD145">
        <v>0</v>
      </c>
      <c r="AE145" s="70" t="s">
        <v>1943</v>
      </c>
      <c r="AF145" t="b">
        <v>0</v>
      </c>
      <c r="AG145" t="s">
        <v>1972</v>
      </c>
      <c r="AI145" s="70" t="s">
        <v>1943</v>
      </c>
      <c r="AJ145" t="b">
        <v>0</v>
      </c>
      <c r="AK145">
        <v>2</v>
      </c>
      <c r="AL145" s="70" t="s">
        <v>1855</v>
      </c>
      <c r="AM145" t="s">
        <v>1979</v>
      </c>
      <c r="AN145" t="b">
        <v>0</v>
      </c>
      <c r="AO145" s="70" t="s">
        <v>1855</v>
      </c>
      <c r="AP145" t="s">
        <v>178</v>
      </c>
      <c r="AQ145">
        <v>0</v>
      </c>
      <c r="AR145">
        <v>0</v>
      </c>
      <c r="BA145" t="str">
        <f>REPLACE(INDEX(GroupVertices[Group],MATCH(Edges[[#This Row],[Vertex 1]],GroupVertices[Vertex],0)),1,1,"")</f>
        <v>3</v>
      </c>
      <c r="BB145" t="str">
        <f>REPLACE(INDEX(GroupVertices[Group],MATCH(Edges[[#This Row],[Vertex 2]],GroupVertices[Vertex],0)),1,1,"")</f>
        <v>1</v>
      </c>
    </row>
    <row r="146" spans="1:54" ht="15">
      <c r="A146" s="11" t="s">
        <v>299</v>
      </c>
      <c r="B146" s="11" t="s">
        <v>298</v>
      </c>
      <c r="C146" s="12"/>
      <c r="D146" s="60"/>
      <c r="E146" s="61"/>
      <c r="F146" s="62"/>
      <c r="G146" s="12"/>
      <c r="H146" s="13"/>
      <c r="I146" s="45"/>
      <c r="J146" s="45"/>
      <c r="K146" s="31" t="s">
        <v>65</v>
      </c>
      <c r="L146" s="67">
        <v>146</v>
      </c>
      <c r="M146" s="67"/>
      <c r="N146" s="14"/>
      <c r="O146" t="s">
        <v>337</v>
      </c>
      <c r="P146" s="68">
        <v>43537.85539351852</v>
      </c>
      <c r="Q146" t="s">
        <v>424</v>
      </c>
      <c r="V146" s="69" t="s">
        <v>787</v>
      </c>
      <c r="W146" s="68">
        <v>43537.85539351852</v>
      </c>
      <c r="X146" s="69" t="s">
        <v>977</v>
      </c>
      <c r="AA146" s="70" t="s">
        <v>1528</v>
      </c>
      <c r="AC146" t="b">
        <v>0</v>
      </c>
      <c r="AD146">
        <v>0</v>
      </c>
      <c r="AE146" s="70" t="s">
        <v>1943</v>
      </c>
      <c r="AF146" t="b">
        <v>0</v>
      </c>
      <c r="AG146" t="s">
        <v>1972</v>
      </c>
      <c r="AI146" s="70" t="s">
        <v>1943</v>
      </c>
      <c r="AJ146" t="b">
        <v>0</v>
      </c>
      <c r="AK146">
        <v>2</v>
      </c>
      <c r="AL146" s="70" t="s">
        <v>1525</v>
      </c>
      <c r="AM146" t="s">
        <v>1979</v>
      </c>
      <c r="AN146" t="b">
        <v>0</v>
      </c>
      <c r="AO146" s="70" t="s">
        <v>1525</v>
      </c>
      <c r="AP146" t="s">
        <v>178</v>
      </c>
      <c r="AQ146">
        <v>0</v>
      </c>
      <c r="AR146">
        <v>0</v>
      </c>
      <c r="BA146" t="str">
        <f>REPLACE(INDEX(GroupVertices[Group],MATCH(Edges[[#This Row],[Vertex 1]],GroupVertices[Vertex],0)),1,1,"")</f>
        <v>3</v>
      </c>
      <c r="BB146" t="str">
        <f>REPLACE(INDEX(GroupVertices[Group],MATCH(Edges[[#This Row],[Vertex 2]],GroupVertices[Vertex],0)),1,1,"")</f>
        <v>1</v>
      </c>
    </row>
    <row r="147" spans="1:54" ht="15">
      <c r="A147" s="11" t="s">
        <v>299</v>
      </c>
      <c r="B147" s="11" t="s">
        <v>311</v>
      </c>
      <c r="C147" s="12"/>
      <c r="D147" s="60"/>
      <c r="E147" s="61"/>
      <c r="F147" s="62"/>
      <c r="G147" s="12"/>
      <c r="H147" s="13"/>
      <c r="I147" s="45"/>
      <c r="J147" s="45"/>
      <c r="K147" s="31" t="s">
        <v>65</v>
      </c>
      <c r="L147" s="67">
        <v>147</v>
      </c>
      <c r="M147" s="67"/>
      <c r="N147" s="14"/>
      <c r="O147" t="s">
        <v>337</v>
      </c>
      <c r="P147" s="68">
        <v>43537.856886574074</v>
      </c>
      <c r="Q147" t="s">
        <v>505</v>
      </c>
      <c r="V147" s="69" t="s">
        <v>787</v>
      </c>
      <c r="W147" s="68">
        <v>43537.856886574074</v>
      </c>
      <c r="X147" s="69" t="s">
        <v>1146</v>
      </c>
      <c r="AA147" s="70" t="s">
        <v>1701</v>
      </c>
      <c r="AC147" t="b">
        <v>0</v>
      </c>
      <c r="AD147">
        <v>0</v>
      </c>
      <c r="AE147" s="70" t="s">
        <v>1943</v>
      </c>
      <c r="AF147" t="b">
        <v>0</v>
      </c>
      <c r="AG147" t="s">
        <v>1972</v>
      </c>
      <c r="AI147" s="70" t="s">
        <v>1943</v>
      </c>
      <c r="AJ147" t="b">
        <v>0</v>
      </c>
      <c r="AK147">
        <v>2</v>
      </c>
      <c r="AL147" s="70" t="s">
        <v>1697</v>
      </c>
      <c r="AM147" t="s">
        <v>1979</v>
      </c>
      <c r="AN147" t="b">
        <v>0</v>
      </c>
      <c r="AO147" s="70" t="s">
        <v>1697</v>
      </c>
      <c r="AP147" t="s">
        <v>178</v>
      </c>
      <c r="AQ147">
        <v>0</v>
      </c>
      <c r="AR147">
        <v>0</v>
      </c>
      <c r="BA147" t="str">
        <f>REPLACE(INDEX(GroupVertices[Group],MATCH(Edges[[#This Row],[Vertex 1]],GroupVertices[Vertex],0)),1,1,"")</f>
        <v>3</v>
      </c>
      <c r="BB147" t="str">
        <f>REPLACE(INDEX(GroupVertices[Group],MATCH(Edges[[#This Row],[Vertex 2]],GroupVertices[Vertex],0)),1,1,"")</f>
        <v>3</v>
      </c>
    </row>
    <row r="148" spans="1:54" ht="15">
      <c r="A148" s="11" t="s">
        <v>299</v>
      </c>
      <c r="B148" s="11" t="s">
        <v>247</v>
      </c>
      <c r="C148" s="12"/>
      <c r="D148" s="60"/>
      <c r="E148" s="61"/>
      <c r="F148" s="62"/>
      <c r="G148" s="12"/>
      <c r="H148" s="13"/>
      <c r="I148" s="45"/>
      <c r="J148" s="45"/>
      <c r="K148" s="31" t="s">
        <v>65</v>
      </c>
      <c r="L148" s="67">
        <v>148</v>
      </c>
      <c r="M148" s="67"/>
      <c r="N148" s="14"/>
      <c r="O148" t="s">
        <v>337</v>
      </c>
      <c r="P148" s="68">
        <v>43537.85221064815</v>
      </c>
      <c r="Q148" t="s">
        <v>345</v>
      </c>
      <c r="V148" s="69" t="s">
        <v>787</v>
      </c>
      <c r="W148" s="68">
        <v>43537.85221064815</v>
      </c>
      <c r="X148" s="69" t="s">
        <v>1244</v>
      </c>
      <c r="AA148" s="70" t="s">
        <v>1800</v>
      </c>
      <c r="AC148" t="b">
        <v>0</v>
      </c>
      <c r="AD148">
        <v>0</v>
      </c>
      <c r="AE148" s="70" t="s">
        <v>1943</v>
      </c>
      <c r="AF148" t="b">
        <v>1</v>
      </c>
      <c r="AG148" t="s">
        <v>1972</v>
      </c>
      <c r="AI148" s="70" t="s">
        <v>1915</v>
      </c>
      <c r="AJ148" t="b">
        <v>0</v>
      </c>
      <c r="AK148">
        <v>6</v>
      </c>
      <c r="AL148" s="70" t="s">
        <v>1852</v>
      </c>
      <c r="AM148" t="s">
        <v>1979</v>
      </c>
      <c r="AN148" t="b">
        <v>0</v>
      </c>
      <c r="AO148" s="70" t="s">
        <v>1852</v>
      </c>
      <c r="AP148" t="s">
        <v>178</v>
      </c>
      <c r="AQ148">
        <v>0</v>
      </c>
      <c r="AR148">
        <v>0</v>
      </c>
      <c r="BA148" t="str">
        <f>REPLACE(INDEX(GroupVertices[Group],MATCH(Edges[[#This Row],[Vertex 1]],GroupVertices[Vertex],0)),1,1,"")</f>
        <v>3</v>
      </c>
      <c r="BB148" t="str">
        <f>REPLACE(INDEX(GroupVertices[Group],MATCH(Edges[[#This Row],[Vertex 2]],GroupVertices[Vertex],0)),1,1,"")</f>
        <v>1</v>
      </c>
    </row>
    <row r="149" spans="1:54" ht="15">
      <c r="A149" s="11" t="s">
        <v>299</v>
      </c>
      <c r="B149" s="11" t="s">
        <v>303</v>
      </c>
      <c r="C149" s="12"/>
      <c r="D149" s="60"/>
      <c r="E149" s="61"/>
      <c r="F149" s="62"/>
      <c r="G149" s="12"/>
      <c r="H149" s="13"/>
      <c r="I149" s="45"/>
      <c r="J149" s="45"/>
      <c r="K149" s="31" t="s">
        <v>65</v>
      </c>
      <c r="L149" s="67">
        <v>149</v>
      </c>
      <c r="M149" s="67"/>
      <c r="N149" s="14"/>
      <c r="O149" t="s">
        <v>337</v>
      </c>
      <c r="P149" s="68">
        <v>43537.85395833333</v>
      </c>
      <c r="Q149" t="s">
        <v>364</v>
      </c>
      <c r="V149" s="69" t="s">
        <v>787</v>
      </c>
      <c r="W149" s="68">
        <v>43537.85395833333</v>
      </c>
      <c r="X149" s="69" t="s">
        <v>1079</v>
      </c>
      <c r="AA149" s="70" t="s">
        <v>1633</v>
      </c>
      <c r="AC149" t="b">
        <v>0</v>
      </c>
      <c r="AD149">
        <v>0</v>
      </c>
      <c r="AE149" s="70" t="s">
        <v>1943</v>
      </c>
      <c r="AF149" t="b">
        <v>1</v>
      </c>
      <c r="AG149" t="s">
        <v>1972</v>
      </c>
      <c r="AI149" s="70" t="s">
        <v>1908</v>
      </c>
      <c r="AJ149" t="b">
        <v>0</v>
      </c>
      <c r="AK149">
        <v>3</v>
      </c>
      <c r="AL149" s="70" t="s">
        <v>1619</v>
      </c>
      <c r="AM149" t="s">
        <v>1979</v>
      </c>
      <c r="AN149" t="b">
        <v>0</v>
      </c>
      <c r="AO149" s="70" t="s">
        <v>1619</v>
      </c>
      <c r="AP149" t="s">
        <v>178</v>
      </c>
      <c r="AQ149">
        <v>0</v>
      </c>
      <c r="AR149">
        <v>0</v>
      </c>
      <c r="BA149" t="str">
        <f>REPLACE(INDEX(GroupVertices[Group],MATCH(Edges[[#This Row],[Vertex 1]],GroupVertices[Vertex],0)),1,1,"")</f>
        <v>3</v>
      </c>
      <c r="BB149" t="str">
        <f>REPLACE(INDEX(GroupVertices[Group],MATCH(Edges[[#This Row],[Vertex 2]],GroupVertices[Vertex],0)),1,1,"")</f>
        <v>3</v>
      </c>
    </row>
    <row r="150" spans="1:54" ht="15">
      <c r="A150" s="11" t="s">
        <v>299</v>
      </c>
      <c r="B150" s="11" t="s">
        <v>265</v>
      </c>
      <c r="C150" s="12"/>
      <c r="D150" s="60"/>
      <c r="E150" s="61"/>
      <c r="F150" s="62"/>
      <c r="G150" s="12"/>
      <c r="H150" s="13"/>
      <c r="I150" s="45"/>
      <c r="J150" s="45"/>
      <c r="K150" s="31" t="s">
        <v>66</v>
      </c>
      <c r="L150" s="67">
        <v>150</v>
      </c>
      <c r="M150" s="67"/>
      <c r="N150" s="14"/>
      <c r="O150" t="s">
        <v>337</v>
      </c>
      <c r="P150" s="68">
        <v>43537.28711805555</v>
      </c>
      <c r="Q150" t="s">
        <v>341</v>
      </c>
      <c r="V150" s="69" t="s">
        <v>787</v>
      </c>
      <c r="W150" s="68">
        <v>43537.28711805555</v>
      </c>
      <c r="X150" s="69" t="s">
        <v>1242</v>
      </c>
      <c r="AA150" s="70" t="s">
        <v>1798</v>
      </c>
      <c r="AC150" t="b">
        <v>0</v>
      </c>
      <c r="AD150">
        <v>0</v>
      </c>
      <c r="AE150" s="70" t="s">
        <v>1943</v>
      </c>
      <c r="AF150" t="b">
        <v>0</v>
      </c>
      <c r="AG150" t="s">
        <v>1972</v>
      </c>
      <c r="AI150" s="70" t="s">
        <v>1943</v>
      </c>
      <c r="AJ150" t="b">
        <v>0</v>
      </c>
      <c r="AK150">
        <v>45</v>
      </c>
      <c r="AL150" s="70" t="s">
        <v>1871</v>
      </c>
      <c r="AM150" t="s">
        <v>1979</v>
      </c>
      <c r="AN150" t="b">
        <v>0</v>
      </c>
      <c r="AO150" s="70" t="s">
        <v>1871</v>
      </c>
      <c r="AP150" t="s">
        <v>178</v>
      </c>
      <c r="AQ150">
        <v>0</v>
      </c>
      <c r="AR150">
        <v>0</v>
      </c>
      <c r="BA150" t="str">
        <f>REPLACE(INDEX(GroupVertices[Group],MATCH(Edges[[#This Row],[Vertex 1]],GroupVertices[Vertex],0)),1,1,"")</f>
        <v>3</v>
      </c>
      <c r="BB150" t="str">
        <f>REPLACE(INDEX(GroupVertices[Group],MATCH(Edges[[#This Row],[Vertex 2]],GroupVertices[Vertex],0)),1,1,"")</f>
        <v>2</v>
      </c>
    </row>
    <row r="151" spans="1:54" ht="15">
      <c r="A151" s="11" t="s">
        <v>299</v>
      </c>
      <c r="B151" s="11" t="s">
        <v>265</v>
      </c>
      <c r="C151" s="12"/>
      <c r="D151" s="60"/>
      <c r="E151" s="61"/>
      <c r="F151" s="62"/>
      <c r="G151" s="12"/>
      <c r="H151" s="13"/>
      <c r="I151" s="45"/>
      <c r="J151" s="45"/>
      <c r="K151" s="31" t="s">
        <v>66</v>
      </c>
      <c r="L151" s="67">
        <v>151</v>
      </c>
      <c r="M151" s="67"/>
      <c r="N151" s="14"/>
      <c r="O151" t="s">
        <v>337</v>
      </c>
      <c r="P151" s="68">
        <v>43541.97081018519</v>
      </c>
      <c r="Q151" t="s">
        <v>425</v>
      </c>
      <c r="V151" s="69" t="s">
        <v>787</v>
      </c>
      <c r="W151" s="68">
        <v>43541.97081018519</v>
      </c>
      <c r="X151" s="69" t="s">
        <v>1246</v>
      </c>
      <c r="AA151" s="70" t="s">
        <v>1802</v>
      </c>
      <c r="AC151" t="b">
        <v>0</v>
      </c>
      <c r="AD151">
        <v>0</v>
      </c>
      <c r="AE151" s="70" t="s">
        <v>1943</v>
      </c>
      <c r="AF151" t="b">
        <v>0</v>
      </c>
      <c r="AG151" t="s">
        <v>1972</v>
      </c>
      <c r="AI151" s="70" t="s">
        <v>1943</v>
      </c>
      <c r="AJ151" t="b">
        <v>0</v>
      </c>
      <c r="AK151">
        <v>23</v>
      </c>
      <c r="AL151" s="70" t="s">
        <v>1922</v>
      </c>
      <c r="AM151" t="s">
        <v>1979</v>
      </c>
      <c r="AN151" t="b">
        <v>0</v>
      </c>
      <c r="AO151" s="70" t="s">
        <v>1922</v>
      </c>
      <c r="AP151" t="s">
        <v>178</v>
      </c>
      <c r="AQ151">
        <v>0</v>
      </c>
      <c r="AR151">
        <v>0</v>
      </c>
      <c r="BA151" t="str">
        <f>REPLACE(INDEX(GroupVertices[Group],MATCH(Edges[[#This Row],[Vertex 1]],GroupVertices[Vertex],0)),1,1,"")</f>
        <v>3</v>
      </c>
      <c r="BB151" t="str">
        <f>REPLACE(INDEX(GroupVertices[Group],MATCH(Edges[[#This Row],[Vertex 2]],GroupVertices[Vertex],0)),1,1,"")</f>
        <v>2</v>
      </c>
    </row>
    <row r="152" spans="1:54" ht="15">
      <c r="A152" s="11" t="s">
        <v>299</v>
      </c>
      <c r="B152" s="11" t="s">
        <v>303</v>
      </c>
      <c r="C152" s="12"/>
      <c r="D152" s="60"/>
      <c r="E152" s="61"/>
      <c r="F152" s="62"/>
      <c r="G152" s="12"/>
      <c r="H152" s="13"/>
      <c r="I152" s="45"/>
      <c r="J152" s="45"/>
      <c r="K152" s="31" t="s">
        <v>65</v>
      </c>
      <c r="L152" s="67">
        <v>152</v>
      </c>
      <c r="M152" s="67"/>
      <c r="N152" s="14"/>
      <c r="O152" t="s">
        <v>337</v>
      </c>
      <c r="P152" s="68">
        <v>43537.857465277775</v>
      </c>
      <c r="Q152" t="s">
        <v>362</v>
      </c>
      <c r="T152" t="s">
        <v>675</v>
      </c>
      <c r="V152" s="69" t="s">
        <v>787</v>
      </c>
      <c r="W152" s="68">
        <v>43537.857465277775</v>
      </c>
      <c r="X152" s="69" t="s">
        <v>1080</v>
      </c>
      <c r="AA152" s="70" t="s">
        <v>1634</v>
      </c>
      <c r="AC152" t="b">
        <v>0</v>
      </c>
      <c r="AD152">
        <v>0</v>
      </c>
      <c r="AE152" s="70" t="s">
        <v>1943</v>
      </c>
      <c r="AF152" t="b">
        <v>1</v>
      </c>
      <c r="AG152" t="s">
        <v>1972</v>
      </c>
      <c r="AI152" s="70" t="s">
        <v>1919</v>
      </c>
      <c r="AJ152" t="b">
        <v>0</v>
      </c>
      <c r="AK152">
        <v>5</v>
      </c>
      <c r="AL152" s="70" t="s">
        <v>1624</v>
      </c>
      <c r="AM152" t="s">
        <v>1979</v>
      </c>
      <c r="AN152" t="b">
        <v>0</v>
      </c>
      <c r="AO152" s="70" t="s">
        <v>1624</v>
      </c>
      <c r="AP152" t="s">
        <v>178</v>
      </c>
      <c r="AQ152">
        <v>0</v>
      </c>
      <c r="AR152">
        <v>0</v>
      </c>
      <c r="BA152" t="str">
        <f>REPLACE(INDEX(GroupVertices[Group],MATCH(Edges[[#This Row],[Vertex 1]],GroupVertices[Vertex],0)),1,1,"")</f>
        <v>3</v>
      </c>
      <c r="BB152" t="str">
        <f>REPLACE(INDEX(GroupVertices[Group],MATCH(Edges[[#This Row],[Vertex 2]],GroupVertices[Vertex],0)),1,1,"")</f>
        <v>3</v>
      </c>
    </row>
    <row r="153" spans="1:54" ht="15">
      <c r="A153" s="11" t="s">
        <v>299</v>
      </c>
      <c r="B153" s="11" t="s">
        <v>265</v>
      </c>
      <c r="C153" s="12"/>
      <c r="D153" s="60"/>
      <c r="E153" s="61"/>
      <c r="F153" s="62"/>
      <c r="G153" s="12"/>
      <c r="H153" s="13"/>
      <c r="I153" s="45"/>
      <c r="J153" s="45"/>
      <c r="K153" s="31" t="s">
        <v>66</v>
      </c>
      <c r="L153" s="67">
        <v>153</v>
      </c>
      <c r="M153" s="67"/>
      <c r="N153" s="14"/>
      <c r="O153" t="s">
        <v>337</v>
      </c>
      <c r="P153" s="68">
        <v>43537.8406712963</v>
      </c>
      <c r="Q153" t="s">
        <v>511</v>
      </c>
      <c r="T153" t="s">
        <v>265</v>
      </c>
      <c r="V153" s="69" t="s">
        <v>787</v>
      </c>
      <c r="W153" s="68">
        <v>43537.8406712963</v>
      </c>
      <c r="X153" s="69" t="s">
        <v>1243</v>
      </c>
      <c r="AA153" s="70" t="s">
        <v>1799</v>
      </c>
      <c r="AC153" t="b">
        <v>0</v>
      </c>
      <c r="AD153">
        <v>0</v>
      </c>
      <c r="AE153" s="70" t="s">
        <v>1943</v>
      </c>
      <c r="AF153" t="b">
        <v>0</v>
      </c>
      <c r="AG153" t="s">
        <v>1972</v>
      </c>
      <c r="AI153" s="70" t="s">
        <v>1943</v>
      </c>
      <c r="AJ153" t="b">
        <v>0</v>
      </c>
      <c r="AK153">
        <v>4</v>
      </c>
      <c r="AL153" s="70" t="s">
        <v>1878</v>
      </c>
      <c r="AM153" t="s">
        <v>1979</v>
      </c>
      <c r="AN153" t="b">
        <v>0</v>
      </c>
      <c r="AO153" s="70" t="s">
        <v>1878</v>
      </c>
      <c r="AP153" t="s">
        <v>178</v>
      </c>
      <c r="AQ153">
        <v>0</v>
      </c>
      <c r="AR153">
        <v>0</v>
      </c>
      <c r="BA153" t="str">
        <f>REPLACE(INDEX(GroupVertices[Group],MATCH(Edges[[#This Row],[Vertex 1]],GroupVertices[Vertex],0)),1,1,"")</f>
        <v>3</v>
      </c>
      <c r="BB153" t="str">
        <f>REPLACE(INDEX(GroupVertices[Group],MATCH(Edges[[#This Row],[Vertex 2]],GroupVertices[Vertex],0)),1,1,"")</f>
        <v>2</v>
      </c>
    </row>
    <row r="154" spans="1:54" ht="15">
      <c r="A154" s="11" t="s">
        <v>222</v>
      </c>
      <c r="B154" s="11" t="s">
        <v>265</v>
      </c>
      <c r="C154" s="12"/>
      <c r="D154" s="60"/>
      <c r="E154" s="61"/>
      <c r="F154" s="62"/>
      <c r="G154" s="12"/>
      <c r="H154" s="13"/>
      <c r="I154" s="45"/>
      <c r="J154" s="45"/>
      <c r="K154" s="31" t="s">
        <v>65</v>
      </c>
      <c r="L154" s="67">
        <v>154</v>
      </c>
      <c r="M154" s="67"/>
      <c r="N154" s="14"/>
      <c r="O154" t="s">
        <v>337</v>
      </c>
      <c r="P154" s="68">
        <v>43537.87965277778</v>
      </c>
      <c r="Q154" t="s">
        <v>349</v>
      </c>
      <c r="V154" s="69" t="s">
        <v>721</v>
      </c>
      <c r="W154" s="68">
        <v>43537.87965277778</v>
      </c>
      <c r="X154" s="69" t="s">
        <v>822</v>
      </c>
      <c r="AA154" s="70" t="s">
        <v>1372</v>
      </c>
      <c r="AC154" t="b">
        <v>0</v>
      </c>
      <c r="AD154">
        <v>0</v>
      </c>
      <c r="AE154" s="70" t="s">
        <v>1943</v>
      </c>
      <c r="AF154" t="b">
        <v>0</v>
      </c>
      <c r="AG154" t="s">
        <v>1972</v>
      </c>
      <c r="AI154" s="70" t="s">
        <v>1943</v>
      </c>
      <c r="AJ154" t="b">
        <v>0</v>
      </c>
      <c r="AK154">
        <v>4</v>
      </c>
      <c r="AL154" s="70" t="s">
        <v>1915</v>
      </c>
      <c r="AM154" t="s">
        <v>1979</v>
      </c>
      <c r="AN154" t="b">
        <v>0</v>
      </c>
      <c r="AO154" s="70" t="s">
        <v>1915</v>
      </c>
      <c r="AP154" t="s">
        <v>178</v>
      </c>
      <c r="AQ154">
        <v>0</v>
      </c>
      <c r="AR154">
        <v>0</v>
      </c>
      <c r="BA154" t="str">
        <f>REPLACE(INDEX(GroupVertices[Group],MATCH(Edges[[#This Row],[Vertex 1]],GroupVertices[Vertex],0)),1,1,"")</f>
        <v>2</v>
      </c>
      <c r="BB154" t="str">
        <f>REPLACE(INDEX(GroupVertices[Group],MATCH(Edges[[#This Row],[Vertex 2]],GroupVertices[Vertex],0)),1,1,"")</f>
        <v>2</v>
      </c>
    </row>
    <row r="155" spans="1:54" ht="15">
      <c r="A155" s="11" t="s">
        <v>272</v>
      </c>
      <c r="B155" s="11" t="s">
        <v>247</v>
      </c>
      <c r="C155" s="12"/>
      <c r="D155" s="60"/>
      <c r="E155" s="61"/>
      <c r="F155" s="62"/>
      <c r="G155" s="12"/>
      <c r="H155" s="13"/>
      <c r="I155" s="45"/>
      <c r="J155" s="45"/>
      <c r="K155" s="31" t="s">
        <v>65</v>
      </c>
      <c r="L155" s="67">
        <v>155</v>
      </c>
      <c r="M155" s="67"/>
      <c r="N155" s="14"/>
      <c r="O155" t="s">
        <v>338</v>
      </c>
      <c r="P155" s="68">
        <v>43534.85186342592</v>
      </c>
      <c r="Q155" t="s">
        <v>341</v>
      </c>
      <c r="V155" s="69" t="s">
        <v>761</v>
      </c>
      <c r="W155" s="68">
        <v>43534.85186342592</v>
      </c>
      <c r="X155" s="69" t="s">
        <v>906</v>
      </c>
      <c r="AA155" s="70" t="s">
        <v>1456</v>
      </c>
      <c r="AC155" t="b">
        <v>0</v>
      </c>
      <c r="AD155">
        <v>0</v>
      </c>
      <c r="AE155" s="70" t="s">
        <v>1943</v>
      </c>
      <c r="AF155" t="b">
        <v>0</v>
      </c>
      <c r="AG155" t="s">
        <v>1972</v>
      </c>
      <c r="AI155" s="70" t="s">
        <v>1943</v>
      </c>
      <c r="AJ155" t="b">
        <v>0</v>
      </c>
      <c r="AK155">
        <v>45</v>
      </c>
      <c r="AL155" s="70" t="s">
        <v>1871</v>
      </c>
      <c r="AM155" t="s">
        <v>1980</v>
      </c>
      <c r="AN155" t="b">
        <v>0</v>
      </c>
      <c r="AO155" s="70" t="s">
        <v>1871</v>
      </c>
      <c r="AP155" t="s">
        <v>178</v>
      </c>
      <c r="AQ155">
        <v>0</v>
      </c>
      <c r="AR155">
        <v>0</v>
      </c>
      <c r="BA155" t="str">
        <f>REPLACE(INDEX(GroupVertices[Group],MATCH(Edges[[#This Row],[Vertex 1]],GroupVertices[Vertex],0)),1,1,"")</f>
        <v>1</v>
      </c>
      <c r="BB155" t="str">
        <f>REPLACE(INDEX(GroupVertices[Group],MATCH(Edges[[#This Row],[Vertex 2]],GroupVertices[Vertex],0)),1,1,"")</f>
        <v>1</v>
      </c>
    </row>
    <row r="156" spans="1:54" ht="15">
      <c r="A156" s="11" t="s">
        <v>272</v>
      </c>
      <c r="B156" s="11" t="s">
        <v>265</v>
      </c>
      <c r="C156" s="12"/>
      <c r="D156" s="60"/>
      <c r="E156" s="61"/>
      <c r="F156" s="62"/>
      <c r="G156" s="12"/>
      <c r="H156" s="13"/>
      <c r="I156" s="45"/>
      <c r="J156" s="45"/>
      <c r="K156" s="31" t="s">
        <v>66</v>
      </c>
      <c r="L156" s="67">
        <v>156</v>
      </c>
      <c r="M156" s="67"/>
      <c r="N156" s="14"/>
      <c r="O156" t="s">
        <v>337</v>
      </c>
      <c r="P156" s="68">
        <v>43534.85186342592</v>
      </c>
      <c r="Q156" t="s">
        <v>341</v>
      </c>
      <c r="V156" s="69" t="s">
        <v>761</v>
      </c>
      <c r="W156" s="68">
        <v>43534.85186342592</v>
      </c>
      <c r="X156" s="69" t="s">
        <v>906</v>
      </c>
      <c r="AA156" s="70" t="s">
        <v>1456</v>
      </c>
      <c r="AC156" t="b">
        <v>0</v>
      </c>
      <c r="AD156">
        <v>0</v>
      </c>
      <c r="AE156" s="70" t="s">
        <v>1943</v>
      </c>
      <c r="AF156" t="b">
        <v>0</v>
      </c>
      <c r="AG156" t="s">
        <v>1972</v>
      </c>
      <c r="AI156" s="70" t="s">
        <v>1943</v>
      </c>
      <c r="AJ156" t="b">
        <v>0</v>
      </c>
      <c r="AK156">
        <v>45</v>
      </c>
      <c r="AL156" s="70" t="s">
        <v>1871</v>
      </c>
      <c r="AM156" t="s">
        <v>1980</v>
      </c>
      <c r="AN156" t="b">
        <v>0</v>
      </c>
      <c r="AO156" s="70" t="s">
        <v>1871</v>
      </c>
      <c r="AP156" t="s">
        <v>178</v>
      </c>
      <c r="AQ156">
        <v>0</v>
      </c>
      <c r="AR156">
        <v>0</v>
      </c>
      <c r="BA156" t="str">
        <f>REPLACE(INDEX(GroupVertices[Group],MATCH(Edges[[#This Row],[Vertex 1]],GroupVertices[Vertex],0)),1,1,"")</f>
        <v>1</v>
      </c>
      <c r="BB156" t="str">
        <f>REPLACE(INDEX(GroupVertices[Group],MATCH(Edges[[#This Row],[Vertex 2]],GroupVertices[Vertex],0)),1,1,"")</f>
        <v>2</v>
      </c>
    </row>
    <row r="157" spans="1:54" ht="15">
      <c r="A157" s="11" t="s">
        <v>244</v>
      </c>
      <c r="B157" s="11" t="s">
        <v>248</v>
      </c>
      <c r="C157" s="12"/>
      <c r="D157" s="60"/>
      <c r="E157" s="61"/>
      <c r="F157" s="62"/>
      <c r="G157" s="12"/>
      <c r="H157" s="13"/>
      <c r="I157" s="45"/>
      <c r="J157" s="45"/>
      <c r="K157" s="31" t="s">
        <v>65</v>
      </c>
      <c r="L157" s="67">
        <v>157</v>
      </c>
      <c r="M157" s="67"/>
      <c r="N157" s="14"/>
      <c r="O157" t="s">
        <v>337</v>
      </c>
      <c r="P157" s="68">
        <v>43541.77138888889</v>
      </c>
      <c r="Q157" t="s">
        <v>375</v>
      </c>
      <c r="T157" t="s">
        <v>680</v>
      </c>
      <c r="V157" s="69" t="s">
        <v>741</v>
      </c>
      <c r="W157" s="68">
        <v>43541.77138888889</v>
      </c>
      <c r="X157" s="69" t="s">
        <v>864</v>
      </c>
      <c r="AA157" s="70" t="s">
        <v>1414</v>
      </c>
      <c r="AC157" t="b">
        <v>0</v>
      </c>
      <c r="AD157">
        <v>0</v>
      </c>
      <c r="AE157" s="70" t="s">
        <v>1943</v>
      </c>
      <c r="AF157" t="b">
        <v>0</v>
      </c>
      <c r="AG157" t="s">
        <v>1972</v>
      </c>
      <c r="AI157" s="70" t="s">
        <v>1943</v>
      </c>
      <c r="AJ157" t="b">
        <v>0</v>
      </c>
      <c r="AK157">
        <v>4</v>
      </c>
      <c r="AL157" s="70" t="s">
        <v>1421</v>
      </c>
      <c r="AM157" t="s">
        <v>1985</v>
      </c>
      <c r="AN157" t="b">
        <v>0</v>
      </c>
      <c r="AO157" s="70" t="s">
        <v>1421</v>
      </c>
      <c r="AP157" t="s">
        <v>178</v>
      </c>
      <c r="AQ157">
        <v>0</v>
      </c>
      <c r="AR157">
        <v>0</v>
      </c>
      <c r="BA157" t="str">
        <f>REPLACE(INDEX(GroupVertices[Group],MATCH(Edges[[#This Row],[Vertex 1]],GroupVertices[Vertex],0)),1,1,"")</f>
        <v>5</v>
      </c>
      <c r="BB157" t="str">
        <f>REPLACE(INDEX(GroupVertices[Group],MATCH(Edges[[#This Row],[Vertex 2]],GroupVertices[Vertex],0)),1,1,"")</f>
        <v>5</v>
      </c>
    </row>
    <row r="158" spans="1:54" ht="15">
      <c r="A158" s="11" t="s">
        <v>319</v>
      </c>
      <c r="B158" s="11" t="s">
        <v>247</v>
      </c>
      <c r="C158" s="12"/>
      <c r="D158" s="60"/>
      <c r="E158" s="61"/>
      <c r="F158" s="62"/>
      <c r="G158" s="12"/>
      <c r="H158" s="13"/>
      <c r="I158" s="45"/>
      <c r="J158" s="45"/>
      <c r="K158" s="31" t="s">
        <v>65</v>
      </c>
      <c r="L158" s="67">
        <v>158</v>
      </c>
      <c r="M158" s="67"/>
      <c r="N158" s="14"/>
      <c r="O158" t="s">
        <v>338</v>
      </c>
      <c r="P158" s="68">
        <v>43535.774201388886</v>
      </c>
      <c r="Q158" t="s">
        <v>341</v>
      </c>
      <c r="V158" s="69" t="s">
        <v>807</v>
      </c>
      <c r="W158" s="68">
        <v>43535.774201388886</v>
      </c>
      <c r="X158" s="69" t="s">
        <v>1226</v>
      </c>
      <c r="AA158" s="70" t="s">
        <v>1782</v>
      </c>
      <c r="AC158" t="b">
        <v>0</v>
      </c>
      <c r="AD158">
        <v>0</v>
      </c>
      <c r="AE158" s="70" t="s">
        <v>1943</v>
      </c>
      <c r="AF158" t="b">
        <v>0</v>
      </c>
      <c r="AG158" t="s">
        <v>1972</v>
      </c>
      <c r="AI158" s="70" t="s">
        <v>1943</v>
      </c>
      <c r="AJ158" t="b">
        <v>0</v>
      </c>
      <c r="AK158">
        <v>45</v>
      </c>
      <c r="AL158" s="70" t="s">
        <v>1871</v>
      </c>
      <c r="AM158" t="s">
        <v>1980</v>
      </c>
      <c r="AN158" t="b">
        <v>0</v>
      </c>
      <c r="AO158" s="70" t="s">
        <v>1871</v>
      </c>
      <c r="AP158" t="s">
        <v>178</v>
      </c>
      <c r="AQ158">
        <v>0</v>
      </c>
      <c r="AR158">
        <v>0</v>
      </c>
      <c r="BA158" t="str">
        <f>REPLACE(INDEX(GroupVertices[Group],MATCH(Edges[[#This Row],[Vertex 1]],GroupVertices[Vertex],0)),1,1,"")</f>
        <v>4</v>
      </c>
      <c r="BB158" t="str">
        <f>REPLACE(INDEX(GroupVertices[Group],MATCH(Edges[[#This Row],[Vertex 2]],GroupVertices[Vertex],0)),1,1,"")</f>
        <v>1</v>
      </c>
    </row>
    <row r="159" spans="1:54" ht="15">
      <c r="A159" s="11" t="s">
        <v>319</v>
      </c>
      <c r="B159" s="11" t="s">
        <v>315</v>
      </c>
      <c r="C159" s="12"/>
      <c r="D159" s="60"/>
      <c r="E159" s="61"/>
      <c r="F159" s="62"/>
      <c r="G159" s="12"/>
      <c r="H159" s="13"/>
      <c r="I159" s="45"/>
      <c r="J159" s="45"/>
      <c r="K159" s="31" t="s">
        <v>65</v>
      </c>
      <c r="L159" s="67">
        <v>159</v>
      </c>
      <c r="M159" s="67"/>
      <c r="N159" s="14"/>
      <c r="O159" t="s">
        <v>338</v>
      </c>
      <c r="P159" s="68">
        <v>43541.89475694444</v>
      </c>
      <c r="Q159" t="s">
        <v>425</v>
      </c>
      <c r="V159" s="69" t="s">
        <v>807</v>
      </c>
      <c r="W159" s="68">
        <v>43541.89475694444</v>
      </c>
      <c r="X159" s="69" t="s">
        <v>1227</v>
      </c>
      <c r="AA159" s="70" t="s">
        <v>1783</v>
      </c>
      <c r="AC159" t="b">
        <v>0</v>
      </c>
      <c r="AD159">
        <v>0</v>
      </c>
      <c r="AE159" s="70" t="s">
        <v>1943</v>
      </c>
      <c r="AF159" t="b">
        <v>0</v>
      </c>
      <c r="AG159" t="s">
        <v>1972</v>
      </c>
      <c r="AI159" s="70" t="s">
        <v>1943</v>
      </c>
      <c r="AJ159" t="b">
        <v>0</v>
      </c>
      <c r="AK159">
        <v>23</v>
      </c>
      <c r="AL159" s="70" t="s">
        <v>1922</v>
      </c>
      <c r="AM159" t="s">
        <v>1984</v>
      </c>
      <c r="AN159" t="b">
        <v>0</v>
      </c>
      <c r="AO159" s="70" t="s">
        <v>1922</v>
      </c>
      <c r="AP159" t="s">
        <v>178</v>
      </c>
      <c r="AQ159">
        <v>0</v>
      </c>
      <c r="AR159">
        <v>0</v>
      </c>
      <c r="BA159" t="str">
        <f>REPLACE(INDEX(GroupVertices[Group],MATCH(Edges[[#This Row],[Vertex 1]],GroupVertices[Vertex],0)),1,1,"")</f>
        <v>4</v>
      </c>
      <c r="BB159" t="str">
        <f>REPLACE(INDEX(GroupVertices[Group],MATCH(Edges[[#This Row],[Vertex 2]],GroupVertices[Vertex],0)),1,1,"")</f>
        <v>4</v>
      </c>
    </row>
    <row r="160" spans="1:54" ht="15">
      <c r="A160" s="11" t="s">
        <v>319</v>
      </c>
      <c r="B160" s="11" t="s">
        <v>265</v>
      </c>
      <c r="C160" s="12"/>
      <c r="D160" s="60"/>
      <c r="E160" s="61"/>
      <c r="F160" s="62"/>
      <c r="G160" s="12"/>
      <c r="H160" s="13"/>
      <c r="I160" s="45"/>
      <c r="J160" s="45"/>
      <c r="K160" s="31" t="s">
        <v>66</v>
      </c>
      <c r="L160" s="67">
        <v>160</v>
      </c>
      <c r="M160" s="67"/>
      <c r="N160" s="14"/>
      <c r="O160" t="s">
        <v>337</v>
      </c>
      <c r="P160" s="68">
        <v>43535.774201388886</v>
      </c>
      <c r="Q160" t="s">
        <v>341</v>
      </c>
      <c r="V160" s="69" t="s">
        <v>807</v>
      </c>
      <c r="W160" s="68">
        <v>43535.774201388886</v>
      </c>
      <c r="X160" s="69" t="s">
        <v>1226</v>
      </c>
      <c r="AA160" s="70" t="s">
        <v>1782</v>
      </c>
      <c r="AC160" t="b">
        <v>0</v>
      </c>
      <c r="AD160">
        <v>0</v>
      </c>
      <c r="AE160" s="70" t="s">
        <v>1943</v>
      </c>
      <c r="AF160" t="b">
        <v>0</v>
      </c>
      <c r="AG160" t="s">
        <v>1972</v>
      </c>
      <c r="AI160" s="70" t="s">
        <v>1943</v>
      </c>
      <c r="AJ160" t="b">
        <v>0</v>
      </c>
      <c r="AK160">
        <v>45</v>
      </c>
      <c r="AL160" s="70" t="s">
        <v>1871</v>
      </c>
      <c r="AM160" t="s">
        <v>1980</v>
      </c>
      <c r="AN160" t="b">
        <v>0</v>
      </c>
      <c r="AO160" s="70" t="s">
        <v>1871</v>
      </c>
      <c r="AP160" t="s">
        <v>178</v>
      </c>
      <c r="AQ160">
        <v>0</v>
      </c>
      <c r="AR160">
        <v>0</v>
      </c>
      <c r="BA160" t="str">
        <f>REPLACE(INDEX(GroupVertices[Group],MATCH(Edges[[#This Row],[Vertex 1]],GroupVertices[Vertex],0)),1,1,"")</f>
        <v>4</v>
      </c>
      <c r="BB160" t="str">
        <f>REPLACE(INDEX(GroupVertices[Group],MATCH(Edges[[#This Row],[Vertex 2]],GroupVertices[Vertex],0)),1,1,"")</f>
        <v>2</v>
      </c>
    </row>
    <row r="161" spans="1:54" ht="15">
      <c r="A161" s="11" t="s">
        <v>319</v>
      </c>
      <c r="B161" s="11" t="s">
        <v>265</v>
      </c>
      <c r="C161" s="12"/>
      <c r="D161" s="60"/>
      <c r="E161" s="61"/>
      <c r="F161" s="62"/>
      <c r="G161" s="12"/>
      <c r="H161" s="13"/>
      <c r="I161" s="45"/>
      <c r="J161" s="45"/>
      <c r="K161" s="31" t="s">
        <v>66</v>
      </c>
      <c r="L161" s="67">
        <v>161</v>
      </c>
      <c r="M161" s="67"/>
      <c r="N161" s="14"/>
      <c r="O161" t="s">
        <v>337</v>
      </c>
      <c r="P161" s="68">
        <v>43541.89475694444</v>
      </c>
      <c r="Q161" t="s">
        <v>425</v>
      </c>
      <c r="V161" s="69" t="s">
        <v>807</v>
      </c>
      <c r="W161" s="68">
        <v>43541.89475694444</v>
      </c>
      <c r="X161" s="69" t="s">
        <v>1227</v>
      </c>
      <c r="AA161" s="70" t="s">
        <v>1783</v>
      </c>
      <c r="AC161" t="b">
        <v>0</v>
      </c>
      <c r="AD161">
        <v>0</v>
      </c>
      <c r="AE161" s="70" t="s">
        <v>1943</v>
      </c>
      <c r="AF161" t="b">
        <v>0</v>
      </c>
      <c r="AG161" t="s">
        <v>1972</v>
      </c>
      <c r="AI161" s="70" t="s">
        <v>1943</v>
      </c>
      <c r="AJ161" t="b">
        <v>0</v>
      </c>
      <c r="AK161">
        <v>23</v>
      </c>
      <c r="AL161" s="70" t="s">
        <v>1922</v>
      </c>
      <c r="AM161" t="s">
        <v>1984</v>
      </c>
      <c r="AN161" t="b">
        <v>0</v>
      </c>
      <c r="AO161" s="70" t="s">
        <v>1922</v>
      </c>
      <c r="AP161" t="s">
        <v>178</v>
      </c>
      <c r="AQ161">
        <v>0</v>
      </c>
      <c r="AR161">
        <v>0</v>
      </c>
      <c r="BA161" t="str">
        <f>REPLACE(INDEX(GroupVertices[Group],MATCH(Edges[[#This Row],[Vertex 1]],GroupVertices[Vertex],0)),1,1,"")</f>
        <v>4</v>
      </c>
      <c r="BB161" t="str">
        <f>REPLACE(INDEX(GroupVertices[Group],MATCH(Edges[[#This Row],[Vertex 2]],GroupVertices[Vertex],0)),1,1,"")</f>
        <v>2</v>
      </c>
    </row>
    <row r="162" spans="1:54" ht="15">
      <c r="A162" s="11" t="s">
        <v>294</v>
      </c>
      <c r="B162" s="11" t="s">
        <v>247</v>
      </c>
      <c r="C162" s="12"/>
      <c r="D162" s="60"/>
      <c r="E162" s="61"/>
      <c r="F162" s="62"/>
      <c r="G162" s="12"/>
      <c r="H162" s="13"/>
      <c r="I162" s="45"/>
      <c r="J162" s="45"/>
      <c r="K162" s="31" t="s">
        <v>65</v>
      </c>
      <c r="L162" s="67">
        <v>162</v>
      </c>
      <c r="M162" s="67"/>
      <c r="N162" s="14"/>
      <c r="O162" t="s">
        <v>338</v>
      </c>
      <c r="P162" s="68">
        <v>43537.808796296296</v>
      </c>
      <c r="Q162" t="s">
        <v>341</v>
      </c>
      <c r="V162" s="69" t="s">
        <v>782</v>
      </c>
      <c r="W162" s="68">
        <v>43537.808796296296</v>
      </c>
      <c r="X162" s="69" t="s">
        <v>952</v>
      </c>
      <c r="AA162" s="70" t="s">
        <v>1502</v>
      </c>
      <c r="AC162" t="b">
        <v>0</v>
      </c>
      <c r="AD162">
        <v>0</v>
      </c>
      <c r="AE162" s="70" t="s">
        <v>1943</v>
      </c>
      <c r="AF162" t="b">
        <v>0</v>
      </c>
      <c r="AG162" t="s">
        <v>1972</v>
      </c>
      <c r="AI162" s="70" t="s">
        <v>1943</v>
      </c>
      <c r="AJ162" t="b">
        <v>0</v>
      </c>
      <c r="AK162">
        <v>45</v>
      </c>
      <c r="AL162" s="70" t="s">
        <v>1871</v>
      </c>
      <c r="AM162" t="s">
        <v>1984</v>
      </c>
      <c r="AN162" t="b">
        <v>0</v>
      </c>
      <c r="AO162" s="70" t="s">
        <v>1871</v>
      </c>
      <c r="AP162" t="s">
        <v>178</v>
      </c>
      <c r="AQ162">
        <v>0</v>
      </c>
      <c r="AR162">
        <v>0</v>
      </c>
      <c r="BA162" t="str">
        <f>REPLACE(INDEX(GroupVertices[Group],MATCH(Edges[[#This Row],[Vertex 1]],GroupVertices[Vertex],0)),1,1,"")</f>
        <v>1</v>
      </c>
      <c r="BB162" t="str">
        <f>REPLACE(INDEX(GroupVertices[Group],MATCH(Edges[[#This Row],[Vertex 2]],GroupVertices[Vertex],0)),1,1,"")</f>
        <v>1</v>
      </c>
    </row>
    <row r="163" spans="1:54" ht="15">
      <c r="A163" s="11" t="s">
        <v>294</v>
      </c>
      <c r="B163" s="11" t="s">
        <v>265</v>
      </c>
      <c r="C163" s="12"/>
      <c r="D163" s="60"/>
      <c r="E163" s="61"/>
      <c r="F163" s="62"/>
      <c r="G163" s="12"/>
      <c r="H163" s="13"/>
      <c r="I163" s="45"/>
      <c r="J163" s="45"/>
      <c r="K163" s="31" t="s">
        <v>66</v>
      </c>
      <c r="L163" s="67">
        <v>163</v>
      </c>
      <c r="M163" s="67"/>
      <c r="N163" s="14"/>
      <c r="O163" t="s">
        <v>337</v>
      </c>
      <c r="P163" s="68">
        <v>43537.808796296296</v>
      </c>
      <c r="Q163" t="s">
        <v>341</v>
      </c>
      <c r="V163" s="69" t="s">
        <v>782</v>
      </c>
      <c r="W163" s="68">
        <v>43537.808796296296</v>
      </c>
      <c r="X163" s="69" t="s">
        <v>952</v>
      </c>
      <c r="AA163" s="70" t="s">
        <v>1502</v>
      </c>
      <c r="AC163" t="b">
        <v>0</v>
      </c>
      <c r="AD163">
        <v>0</v>
      </c>
      <c r="AE163" s="70" t="s">
        <v>1943</v>
      </c>
      <c r="AF163" t="b">
        <v>0</v>
      </c>
      <c r="AG163" t="s">
        <v>1972</v>
      </c>
      <c r="AI163" s="70" t="s">
        <v>1943</v>
      </c>
      <c r="AJ163" t="b">
        <v>0</v>
      </c>
      <c r="AK163">
        <v>45</v>
      </c>
      <c r="AL163" s="70" t="s">
        <v>1871</v>
      </c>
      <c r="AM163" t="s">
        <v>1984</v>
      </c>
      <c r="AN163" t="b">
        <v>0</v>
      </c>
      <c r="AO163" s="70" t="s">
        <v>1871</v>
      </c>
      <c r="AP163" t="s">
        <v>178</v>
      </c>
      <c r="AQ163">
        <v>0</v>
      </c>
      <c r="AR163">
        <v>0</v>
      </c>
      <c r="BA163" t="str">
        <f>REPLACE(INDEX(GroupVertices[Group],MATCH(Edges[[#This Row],[Vertex 1]],GroupVertices[Vertex],0)),1,1,"")</f>
        <v>1</v>
      </c>
      <c r="BB163" t="str">
        <f>REPLACE(INDEX(GroupVertices[Group],MATCH(Edges[[#This Row],[Vertex 2]],GroupVertices[Vertex],0)),1,1,"")</f>
        <v>2</v>
      </c>
    </row>
    <row r="164" spans="1:54" ht="15">
      <c r="A164" s="11" t="s">
        <v>249</v>
      </c>
      <c r="B164" s="11" t="s">
        <v>247</v>
      </c>
      <c r="C164" s="12"/>
      <c r="D164" s="60"/>
      <c r="E164" s="61"/>
      <c r="F164" s="62"/>
      <c r="G164" s="12"/>
      <c r="H164" s="13"/>
      <c r="I164" s="45"/>
      <c r="J164" s="45"/>
      <c r="K164" s="31" t="s">
        <v>66</v>
      </c>
      <c r="L164" s="67">
        <v>164</v>
      </c>
      <c r="M164" s="67"/>
      <c r="N164" s="14"/>
      <c r="O164" t="s">
        <v>338</v>
      </c>
      <c r="P164" s="68">
        <v>43537.83783564815</v>
      </c>
      <c r="Q164" t="s">
        <v>512</v>
      </c>
      <c r="T164" t="s">
        <v>265</v>
      </c>
      <c r="V164" s="69" t="s">
        <v>744</v>
      </c>
      <c r="W164" s="68">
        <v>43537.83783564815</v>
      </c>
      <c r="X164" s="69" t="s">
        <v>1157</v>
      </c>
      <c r="AA164" s="70" t="s">
        <v>1712</v>
      </c>
      <c r="AB164" s="70" t="s">
        <v>1878</v>
      </c>
      <c r="AC164" t="b">
        <v>0</v>
      </c>
      <c r="AD164">
        <v>1</v>
      </c>
      <c r="AE164" s="70" t="s">
        <v>1944</v>
      </c>
      <c r="AF164" t="b">
        <v>0</v>
      </c>
      <c r="AG164" t="s">
        <v>1972</v>
      </c>
      <c r="AI164" s="70" t="s">
        <v>1943</v>
      </c>
      <c r="AJ164" t="b">
        <v>0</v>
      </c>
      <c r="AK164">
        <v>2</v>
      </c>
      <c r="AL164" s="70" t="s">
        <v>1943</v>
      </c>
      <c r="AM164" t="s">
        <v>1984</v>
      </c>
      <c r="AN164" t="b">
        <v>0</v>
      </c>
      <c r="AO164" s="70" t="s">
        <v>1878</v>
      </c>
      <c r="AP164" t="s">
        <v>178</v>
      </c>
      <c r="AQ164">
        <v>0</v>
      </c>
      <c r="AR164">
        <v>0</v>
      </c>
      <c r="BA164" t="str">
        <f>REPLACE(INDEX(GroupVertices[Group],MATCH(Edges[[#This Row],[Vertex 1]],GroupVertices[Vertex],0)),1,1,"")</f>
        <v>5</v>
      </c>
      <c r="BB164" t="str">
        <f>REPLACE(INDEX(GroupVertices[Group],MATCH(Edges[[#This Row],[Vertex 2]],GroupVertices[Vertex],0)),1,1,"")</f>
        <v>1</v>
      </c>
    </row>
    <row r="165" spans="1:54" ht="15">
      <c r="A165" s="11" t="s">
        <v>249</v>
      </c>
      <c r="B165" s="11" t="s">
        <v>315</v>
      </c>
      <c r="C165" s="12"/>
      <c r="D165" s="60"/>
      <c r="E165" s="61"/>
      <c r="F165" s="62"/>
      <c r="G165" s="12"/>
      <c r="H165" s="13"/>
      <c r="I165" s="45"/>
      <c r="J165" s="45"/>
      <c r="K165" s="31" t="s">
        <v>65</v>
      </c>
      <c r="L165" s="67">
        <v>165</v>
      </c>
      <c r="M165" s="67"/>
      <c r="N165" s="14"/>
      <c r="O165" t="s">
        <v>338</v>
      </c>
      <c r="P165" s="68">
        <v>43541.762349537035</v>
      </c>
      <c r="Q165" t="s">
        <v>425</v>
      </c>
      <c r="V165" s="69" t="s">
        <v>744</v>
      </c>
      <c r="W165" s="68">
        <v>43541.762349537035</v>
      </c>
      <c r="X165" s="69" t="s">
        <v>1159</v>
      </c>
      <c r="AA165" s="70" t="s">
        <v>1714</v>
      </c>
      <c r="AC165" t="b">
        <v>0</v>
      </c>
      <c r="AD165">
        <v>0</v>
      </c>
      <c r="AE165" s="70" t="s">
        <v>1943</v>
      </c>
      <c r="AF165" t="b">
        <v>0</v>
      </c>
      <c r="AG165" t="s">
        <v>1972</v>
      </c>
      <c r="AI165" s="70" t="s">
        <v>1943</v>
      </c>
      <c r="AJ165" t="b">
        <v>0</v>
      </c>
      <c r="AK165">
        <v>23</v>
      </c>
      <c r="AL165" s="70" t="s">
        <v>1922</v>
      </c>
      <c r="AM165" t="s">
        <v>1984</v>
      </c>
      <c r="AN165" t="b">
        <v>0</v>
      </c>
      <c r="AO165" s="70" t="s">
        <v>1922</v>
      </c>
      <c r="AP165" t="s">
        <v>178</v>
      </c>
      <c r="AQ165">
        <v>0</v>
      </c>
      <c r="AR165">
        <v>0</v>
      </c>
      <c r="BA165" t="str">
        <f>REPLACE(INDEX(GroupVertices[Group],MATCH(Edges[[#This Row],[Vertex 1]],GroupVertices[Vertex],0)),1,1,"")</f>
        <v>5</v>
      </c>
      <c r="BB165" t="str">
        <f>REPLACE(INDEX(GroupVertices[Group],MATCH(Edges[[#This Row],[Vertex 2]],GroupVertices[Vertex],0)),1,1,"")</f>
        <v>4</v>
      </c>
    </row>
    <row r="166" spans="1:54" ht="15">
      <c r="A166" s="11" t="s">
        <v>249</v>
      </c>
      <c r="B166" s="11" t="s">
        <v>247</v>
      </c>
      <c r="C166" s="12"/>
      <c r="D166" s="60"/>
      <c r="E166" s="61"/>
      <c r="F166" s="62"/>
      <c r="G166" s="12"/>
      <c r="H166" s="13"/>
      <c r="I166" s="45"/>
      <c r="J166" s="45"/>
      <c r="K166" s="31" t="s">
        <v>66</v>
      </c>
      <c r="L166" s="67">
        <v>166</v>
      </c>
      <c r="M166" s="67"/>
      <c r="N166" s="14"/>
      <c r="O166" t="s">
        <v>338</v>
      </c>
      <c r="P166" s="68">
        <v>43537.83707175926</v>
      </c>
      <c r="Q166" t="s">
        <v>511</v>
      </c>
      <c r="T166" t="s">
        <v>265</v>
      </c>
      <c r="V166" s="69" t="s">
        <v>744</v>
      </c>
      <c r="W166" s="68">
        <v>43537.83707175926</v>
      </c>
      <c r="X166" s="69" t="s">
        <v>1156</v>
      </c>
      <c r="AA166" s="70" t="s">
        <v>1711</v>
      </c>
      <c r="AC166" t="b">
        <v>0</v>
      </c>
      <c r="AD166">
        <v>0</v>
      </c>
      <c r="AE166" s="70" t="s">
        <v>1943</v>
      </c>
      <c r="AF166" t="b">
        <v>0</v>
      </c>
      <c r="AG166" t="s">
        <v>1972</v>
      </c>
      <c r="AI166" s="70" t="s">
        <v>1943</v>
      </c>
      <c r="AJ166" t="b">
        <v>0</v>
      </c>
      <c r="AK166">
        <v>4</v>
      </c>
      <c r="AL166" s="70" t="s">
        <v>1878</v>
      </c>
      <c r="AM166" t="s">
        <v>1984</v>
      </c>
      <c r="AN166" t="b">
        <v>0</v>
      </c>
      <c r="AO166" s="70" t="s">
        <v>1878</v>
      </c>
      <c r="AP166" t="s">
        <v>178</v>
      </c>
      <c r="AQ166">
        <v>0</v>
      </c>
      <c r="AR166">
        <v>0</v>
      </c>
      <c r="BA166" t="str">
        <f>REPLACE(INDEX(GroupVertices[Group],MATCH(Edges[[#This Row],[Vertex 1]],GroupVertices[Vertex],0)),1,1,"")</f>
        <v>5</v>
      </c>
      <c r="BB166" t="str">
        <f>REPLACE(INDEX(GroupVertices[Group],MATCH(Edges[[#This Row],[Vertex 2]],GroupVertices[Vertex],0)),1,1,"")</f>
        <v>1</v>
      </c>
    </row>
    <row r="167" spans="1:54" ht="15">
      <c r="A167" s="11" t="s">
        <v>249</v>
      </c>
      <c r="B167" s="11" t="s">
        <v>265</v>
      </c>
      <c r="C167" s="12"/>
      <c r="D167" s="60"/>
      <c r="E167" s="61"/>
      <c r="F167" s="62"/>
      <c r="G167" s="12"/>
      <c r="H167" s="13"/>
      <c r="I167" s="45"/>
      <c r="J167" s="45"/>
      <c r="K167" s="31" t="s">
        <v>66</v>
      </c>
      <c r="L167" s="67">
        <v>167</v>
      </c>
      <c r="M167" s="67"/>
      <c r="N167" s="14"/>
      <c r="O167" t="s">
        <v>339</v>
      </c>
      <c r="P167" s="68">
        <v>43537.83783564815</v>
      </c>
      <c r="Q167" t="s">
        <v>512</v>
      </c>
      <c r="T167" t="s">
        <v>265</v>
      </c>
      <c r="V167" s="69" t="s">
        <v>744</v>
      </c>
      <c r="W167" s="68">
        <v>43537.83783564815</v>
      </c>
      <c r="X167" s="69" t="s">
        <v>1157</v>
      </c>
      <c r="AA167" s="70" t="s">
        <v>1712</v>
      </c>
      <c r="AB167" s="70" t="s">
        <v>1878</v>
      </c>
      <c r="AC167" t="b">
        <v>0</v>
      </c>
      <c r="AD167">
        <v>1</v>
      </c>
      <c r="AE167" s="70" t="s">
        <v>1944</v>
      </c>
      <c r="AF167" t="b">
        <v>0</v>
      </c>
      <c r="AG167" t="s">
        <v>1972</v>
      </c>
      <c r="AI167" s="70" t="s">
        <v>1943</v>
      </c>
      <c r="AJ167" t="b">
        <v>0</v>
      </c>
      <c r="AK167">
        <v>2</v>
      </c>
      <c r="AL167" s="70" t="s">
        <v>1943</v>
      </c>
      <c r="AM167" t="s">
        <v>1984</v>
      </c>
      <c r="AN167" t="b">
        <v>0</v>
      </c>
      <c r="AO167" s="70" t="s">
        <v>1878</v>
      </c>
      <c r="AP167" t="s">
        <v>178</v>
      </c>
      <c r="AQ167">
        <v>0</v>
      </c>
      <c r="AR167">
        <v>0</v>
      </c>
      <c r="BA167" t="str">
        <f>REPLACE(INDEX(GroupVertices[Group],MATCH(Edges[[#This Row],[Vertex 1]],GroupVertices[Vertex],0)),1,1,"")</f>
        <v>5</v>
      </c>
      <c r="BB167" t="str">
        <f>REPLACE(INDEX(GroupVertices[Group],MATCH(Edges[[#This Row],[Vertex 2]],GroupVertices[Vertex],0)),1,1,"")</f>
        <v>2</v>
      </c>
    </row>
    <row r="168" spans="1:54" ht="15">
      <c r="A168" s="11" t="s">
        <v>249</v>
      </c>
      <c r="B168" s="11" t="s">
        <v>248</v>
      </c>
      <c r="C168" s="12"/>
      <c r="D168" s="60"/>
      <c r="E168" s="61"/>
      <c r="F168" s="62"/>
      <c r="G168" s="12"/>
      <c r="H168" s="13"/>
      <c r="I168" s="45"/>
      <c r="J168" s="45"/>
      <c r="K168" s="31" t="s">
        <v>65</v>
      </c>
      <c r="L168" s="67">
        <v>168</v>
      </c>
      <c r="M168" s="67"/>
      <c r="N168" s="14"/>
      <c r="O168" t="s">
        <v>337</v>
      </c>
      <c r="P168" s="68">
        <v>43541.78289351852</v>
      </c>
      <c r="Q168" t="s">
        <v>375</v>
      </c>
      <c r="T168" t="s">
        <v>680</v>
      </c>
      <c r="V168" s="69" t="s">
        <v>744</v>
      </c>
      <c r="W168" s="68">
        <v>43541.78289351852</v>
      </c>
      <c r="X168" s="69" t="s">
        <v>873</v>
      </c>
      <c r="AA168" s="70" t="s">
        <v>1423</v>
      </c>
      <c r="AC168" t="b">
        <v>0</v>
      </c>
      <c r="AD168">
        <v>0</v>
      </c>
      <c r="AE168" s="70" t="s">
        <v>1943</v>
      </c>
      <c r="AF168" t="b">
        <v>0</v>
      </c>
      <c r="AG168" t="s">
        <v>1972</v>
      </c>
      <c r="AI168" s="70" t="s">
        <v>1943</v>
      </c>
      <c r="AJ168" t="b">
        <v>0</v>
      </c>
      <c r="AK168">
        <v>4</v>
      </c>
      <c r="AL168" s="70" t="s">
        <v>1421</v>
      </c>
      <c r="AM168" t="s">
        <v>1984</v>
      </c>
      <c r="AN168" t="b">
        <v>0</v>
      </c>
      <c r="AO168" s="70" t="s">
        <v>1421</v>
      </c>
      <c r="AP168" t="s">
        <v>178</v>
      </c>
      <c r="AQ168">
        <v>0</v>
      </c>
      <c r="AR168">
        <v>0</v>
      </c>
      <c r="BA168" t="str">
        <f>REPLACE(INDEX(GroupVertices[Group],MATCH(Edges[[#This Row],[Vertex 1]],GroupVertices[Vertex],0)),1,1,"")</f>
        <v>5</v>
      </c>
      <c r="BB168" t="str">
        <f>REPLACE(INDEX(GroupVertices[Group],MATCH(Edges[[#This Row],[Vertex 2]],GroupVertices[Vertex],0)),1,1,"")</f>
        <v>5</v>
      </c>
    </row>
    <row r="169" spans="1:54" ht="15">
      <c r="A169" s="11" t="s">
        <v>249</v>
      </c>
      <c r="B169" s="11" t="s">
        <v>250</v>
      </c>
      <c r="C169" s="12"/>
      <c r="D169" s="60"/>
      <c r="E169" s="61"/>
      <c r="F169" s="62"/>
      <c r="G169" s="12"/>
      <c r="H169" s="13"/>
      <c r="I169" s="45"/>
      <c r="J169" s="45"/>
      <c r="K169" s="31" t="s">
        <v>65</v>
      </c>
      <c r="L169" s="67">
        <v>169</v>
      </c>
      <c r="M169" s="67"/>
      <c r="N169" s="14"/>
      <c r="O169" t="s">
        <v>337</v>
      </c>
      <c r="P169" s="68">
        <v>43541.77853009259</v>
      </c>
      <c r="Q169" t="s">
        <v>376</v>
      </c>
      <c r="T169" t="s">
        <v>681</v>
      </c>
      <c r="U169" s="69" t="s">
        <v>703</v>
      </c>
      <c r="V169" s="69" t="s">
        <v>703</v>
      </c>
      <c r="W169" s="68">
        <v>43541.77853009259</v>
      </c>
      <c r="X169" s="69" t="s">
        <v>1160</v>
      </c>
      <c r="AA169" s="70" t="s">
        <v>1715</v>
      </c>
      <c r="AC169" t="b">
        <v>0</v>
      </c>
      <c r="AD169">
        <v>0</v>
      </c>
      <c r="AE169" s="70" t="s">
        <v>1943</v>
      </c>
      <c r="AF169" t="b">
        <v>0</v>
      </c>
      <c r="AG169" t="s">
        <v>1972</v>
      </c>
      <c r="AI169" s="70" t="s">
        <v>1943</v>
      </c>
      <c r="AJ169" t="b">
        <v>0</v>
      </c>
      <c r="AK169">
        <v>11</v>
      </c>
      <c r="AL169" s="70" t="s">
        <v>1741</v>
      </c>
      <c r="AM169" t="s">
        <v>1984</v>
      </c>
      <c r="AN169" t="b">
        <v>0</v>
      </c>
      <c r="AO169" s="70" t="s">
        <v>1741</v>
      </c>
      <c r="AP169" t="s">
        <v>178</v>
      </c>
      <c r="AQ169">
        <v>0</v>
      </c>
      <c r="AR169">
        <v>0</v>
      </c>
      <c r="BA169" t="str">
        <f>REPLACE(INDEX(GroupVertices[Group],MATCH(Edges[[#This Row],[Vertex 1]],GroupVertices[Vertex],0)),1,1,"")</f>
        <v>5</v>
      </c>
      <c r="BB169" t="str">
        <f>REPLACE(INDEX(GroupVertices[Group],MATCH(Edges[[#This Row],[Vertex 2]],GroupVertices[Vertex],0)),1,1,"")</f>
        <v>5</v>
      </c>
    </row>
    <row r="170" spans="1:54" ht="15">
      <c r="A170" s="11" t="s">
        <v>249</v>
      </c>
      <c r="B170" s="11" t="s">
        <v>265</v>
      </c>
      <c r="C170" s="12"/>
      <c r="D170" s="60"/>
      <c r="E170" s="61"/>
      <c r="F170" s="62"/>
      <c r="G170" s="12"/>
      <c r="H170" s="13"/>
      <c r="I170" s="45"/>
      <c r="J170" s="45"/>
      <c r="K170" s="31" t="s">
        <v>66</v>
      </c>
      <c r="L170" s="67">
        <v>170</v>
      </c>
      <c r="M170" s="67"/>
      <c r="N170" s="14"/>
      <c r="O170" t="s">
        <v>337</v>
      </c>
      <c r="P170" s="68">
        <v>43541.762349537035</v>
      </c>
      <c r="Q170" t="s">
        <v>425</v>
      </c>
      <c r="V170" s="69" t="s">
        <v>744</v>
      </c>
      <c r="W170" s="68">
        <v>43541.762349537035</v>
      </c>
      <c r="X170" s="69" t="s">
        <v>1159</v>
      </c>
      <c r="AA170" s="70" t="s">
        <v>1714</v>
      </c>
      <c r="AC170" t="b">
        <v>0</v>
      </c>
      <c r="AD170">
        <v>0</v>
      </c>
      <c r="AE170" s="70" t="s">
        <v>1943</v>
      </c>
      <c r="AF170" t="b">
        <v>0</v>
      </c>
      <c r="AG170" t="s">
        <v>1972</v>
      </c>
      <c r="AI170" s="70" t="s">
        <v>1943</v>
      </c>
      <c r="AJ170" t="b">
        <v>0</v>
      </c>
      <c r="AK170">
        <v>23</v>
      </c>
      <c r="AL170" s="70" t="s">
        <v>1922</v>
      </c>
      <c r="AM170" t="s">
        <v>1984</v>
      </c>
      <c r="AN170" t="b">
        <v>0</v>
      </c>
      <c r="AO170" s="70" t="s">
        <v>1922</v>
      </c>
      <c r="AP170" t="s">
        <v>178</v>
      </c>
      <c r="AQ170">
        <v>0</v>
      </c>
      <c r="AR170">
        <v>0</v>
      </c>
      <c r="BA170" t="str">
        <f>REPLACE(INDEX(GroupVertices[Group],MATCH(Edges[[#This Row],[Vertex 1]],GroupVertices[Vertex],0)),1,1,"")</f>
        <v>5</v>
      </c>
      <c r="BB170" t="str">
        <f>REPLACE(INDEX(GroupVertices[Group],MATCH(Edges[[#This Row],[Vertex 2]],GroupVertices[Vertex],0)),1,1,"")</f>
        <v>2</v>
      </c>
    </row>
    <row r="171" spans="1:54" ht="15">
      <c r="A171" s="11" t="s">
        <v>249</v>
      </c>
      <c r="B171" s="11" t="s">
        <v>265</v>
      </c>
      <c r="C171" s="12"/>
      <c r="D171" s="60"/>
      <c r="E171" s="61"/>
      <c r="F171" s="62"/>
      <c r="G171" s="12"/>
      <c r="H171" s="13"/>
      <c r="I171" s="45"/>
      <c r="J171" s="45"/>
      <c r="K171" s="31" t="s">
        <v>66</v>
      </c>
      <c r="L171" s="67">
        <v>171</v>
      </c>
      <c r="M171" s="67"/>
      <c r="N171" s="14"/>
      <c r="O171" t="s">
        <v>337</v>
      </c>
      <c r="P171" s="68">
        <v>43537.83707175926</v>
      </c>
      <c r="Q171" t="s">
        <v>511</v>
      </c>
      <c r="T171" t="s">
        <v>265</v>
      </c>
      <c r="V171" s="69" t="s">
        <v>744</v>
      </c>
      <c r="W171" s="68">
        <v>43537.83707175926</v>
      </c>
      <c r="X171" s="69" t="s">
        <v>1156</v>
      </c>
      <c r="AA171" s="70" t="s">
        <v>1711</v>
      </c>
      <c r="AC171" t="b">
        <v>0</v>
      </c>
      <c r="AD171">
        <v>0</v>
      </c>
      <c r="AE171" s="70" t="s">
        <v>1943</v>
      </c>
      <c r="AF171" t="b">
        <v>0</v>
      </c>
      <c r="AG171" t="s">
        <v>1972</v>
      </c>
      <c r="AI171" s="70" t="s">
        <v>1943</v>
      </c>
      <c r="AJ171" t="b">
        <v>0</v>
      </c>
      <c r="AK171">
        <v>4</v>
      </c>
      <c r="AL171" s="70" t="s">
        <v>1878</v>
      </c>
      <c r="AM171" t="s">
        <v>1984</v>
      </c>
      <c r="AN171" t="b">
        <v>0</v>
      </c>
      <c r="AO171" s="70" t="s">
        <v>1878</v>
      </c>
      <c r="AP171" t="s">
        <v>178</v>
      </c>
      <c r="AQ171">
        <v>0</v>
      </c>
      <c r="AR171">
        <v>0</v>
      </c>
      <c r="BA171" t="str">
        <f>REPLACE(INDEX(GroupVertices[Group],MATCH(Edges[[#This Row],[Vertex 1]],GroupVertices[Vertex],0)),1,1,"")</f>
        <v>5</v>
      </c>
      <c r="BB171" t="str">
        <f>REPLACE(INDEX(GroupVertices[Group],MATCH(Edges[[#This Row],[Vertex 2]],GroupVertices[Vertex],0)),1,1,"")</f>
        <v>2</v>
      </c>
    </row>
    <row r="172" spans="1:54" ht="15">
      <c r="A172" s="11" t="s">
        <v>249</v>
      </c>
      <c r="B172" s="11" t="s">
        <v>247</v>
      </c>
      <c r="C172" s="12"/>
      <c r="D172" s="60"/>
      <c r="E172" s="61"/>
      <c r="F172" s="62"/>
      <c r="G172" s="12"/>
      <c r="H172" s="13"/>
      <c r="I172" s="45"/>
      <c r="J172" s="45"/>
      <c r="K172" s="31" t="s">
        <v>66</v>
      </c>
      <c r="L172" s="67">
        <v>172</v>
      </c>
      <c r="M172" s="67"/>
      <c r="N172" s="14"/>
      <c r="O172" t="s">
        <v>337</v>
      </c>
      <c r="P172" s="68">
        <v>43537.839467592596</v>
      </c>
      <c r="Q172" t="s">
        <v>513</v>
      </c>
      <c r="T172" t="s">
        <v>265</v>
      </c>
      <c r="V172" s="69" t="s">
        <v>744</v>
      </c>
      <c r="W172" s="68">
        <v>43537.839467592596</v>
      </c>
      <c r="X172" s="69" t="s">
        <v>1158</v>
      </c>
      <c r="AA172" s="70" t="s">
        <v>1713</v>
      </c>
      <c r="AC172" t="b">
        <v>0</v>
      </c>
      <c r="AD172">
        <v>0</v>
      </c>
      <c r="AE172" s="70" t="s">
        <v>1943</v>
      </c>
      <c r="AF172" t="b">
        <v>0</v>
      </c>
      <c r="AG172" t="s">
        <v>1972</v>
      </c>
      <c r="AI172" s="70" t="s">
        <v>1943</v>
      </c>
      <c r="AJ172" t="b">
        <v>0</v>
      </c>
      <c r="AK172">
        <v>1</v>
      </c>
      <c r="AL172" s="70" t="s">
        <v>1834</v>
      </c>
      <c r="AM172" t="s">
        <v>1984</v>
      </c>
      <c r="AN172" t="b">
        <v>0</v>
      </c>
      <c r="AO172" s="70" t="s">
        <v>1834</v>
      </c>
      <c r="AP172" t="s">
        <v>178</v>
      </c>
      <c r="AQ172">
        <v>0</v>
      </c>
      <c r="AR172">
        <v>0</v>
      </c>
      <c r="BA172" t="str">
        <f>REPLACE(INDEX(GroupVertices[Group],MATCH(Edges[[#This Row],[Vertex 1]],GroupVertices[Vertex],0)),1,1,"")</f>
        <v>5</v>
      </c>
      <c r="BB172" t="str">
        <f>REPLACE(INDEX(GroupVertices[Group],MATCH(Edges[[#This Row],[Vertex 2]],GroupVertices[Vertex],0)),1,1,"")</f>
        <v>1</v>
      </c>
    </row>
    <row r="173" spans="1:54" ht="15">
      <c r="A173" s="11" t="s">
        <v>274</v>
      </c>
      <c r="B173" s="11" t="s">
        <v>247</v>
      </c>
      <c r="C173" s="12"/>
      <c r="D173" s="60"/>
      <c r="E173" s="61"/>
      <c r="F173" s="62"/>
      <c r="G173" s="12"/>
      <c r="H173" s="13"/>
      <c r="I173" s="45"/>
      <c r="J173" s="45"/>
      <c r="K173" s="31" t="s">
        <v>65</v>
      </c>
      <c r="L173" s="67">
        <v>173</v>
      </c>
      <c r="M173" s="67"/>
      <c r="N173" s="14"/>
      <c r="O173" t="s">
        <v>338</v>
      </c>
      <c r="P173" s="68">
        <v>43534.923171296294</v>
      </c>
      <c r="Q173" t="s">
        <v>341</v>
      </c>
      <c r="V173" s="69" t="s">
        <v>731</v>
      </c>
      <c r="W173" s="68">
        <v>43534.923171296294</v>
      </c>
      <c r="X173" s="69" t="s">
        <v>910</v>
      </c>
      <c r="AA173" s="70" t="s">
        <v>1460</v>
      </c>
      <c r="AC173" t="b">
        <v>0</v>
      </c>
      <c r="AD173">
        <v>0</v>
      </c>
      <c r="AE173" s="70" t="s">
        <v>1943</v>
      </c>
      <c r="AF173" t="b">
        <v>0</v>
      </c>
      <c r="AG173" t="s">
        <v>1972</v>
      </c>
      <c r="AI173" s="70" t="s">
        <v>1943</v>
      </c>
      <c r="AJ173" t="b">
        <v>0</v>
      </c>
      <c r="AK173">
        <v>45</v>
      </c>
      <c r="AL173" s="70" t="s">
        <v>1871</v>
      </c>
      <c r="AM173" t="s">
        <v>1980</v>
      </c>
      <c r="AN173" t="b">
        <v>0</v>
      </c>
      <c r="AO173" s="70" t="s">
        <v>1871</v>
      </c>
      <c r="AP173" t="s">
        <v>178</v>
      </c>
      <c r="AQ173">
        <v>0</v>
      </c>
      <c r="AR173">
        <v>0</v>
      </c>
      <c r="BA173" t="str">
        <f>REPLACE(INDEX(GroupVertices[Group],MATCH(Edges[[#This Row],[Vertex 1]],GroupVertices[Vertex],0)),1,1,"")</f>
        <v>1</v>
      </c>
      <c r="BB173" t="str">
        <f>REPLACE(INDEX(GroupVertices[Group],MATCH(Edges[[#This Row],[Vertex 2]],GroupVertices[Vertex],0)),1,1,"")</f>
        <v>1</v>
      </c>
    </row>
    <row r="174" spans="1:54" ht="15">
      <c r="A174" s="11" t="s">
        <v>274</v>
      </c>
      <c r="B174" s="11" t="s">
        <v>265</v>
      </c>
      <c r="C174" s="12"/>
      <c r="D174" s="60"/>
      <c r="E174" s="61"/>
      <c r="F174" s="62"/>
      <c r="G174" s="12"/>
      <c r="H174" s="13"/>
      <c r="I174" s="45"/>
      <c r="J174" s="45"/>
      <c r="K174" s="31" t="s">
        <v>66</v>
      </c>
      <c r="L174" s="67">
        <v>174</v>
      </c>
      <c r="M174" s="67"/>
      <c r="N174" s="14"/>
      <c r="O174" t="s">
        <v>337</v>
      </c>
      <c r="P174" s="68">
        <v>43534.923171296294</v>
      </c>
      <c r="Q174" t="s">
        <v>341</v>
      </c>
      <c r="V174" s="69" t="s">
        <v>731</v>
      </c>
      <c r="W174" s="68">
        <v>43534.923171296294</v>
      </c>
      <c r="X174" s="69" t="s">
        <v>910</v>
      </c>
      <c r="AA174" s="70" t="s">
        <v>1460</v>
      </c>
      <c r="AC174" t="b">
        <v>0</v>
      </c>
      <c r="AD174">
        <v>0</v>
      </c>
      <c r="AE174" s="70" t="s">
        <v>1943</v>
      </c>
      <c r="AF174" t="b">
        <v>0</v>
      </c>
      <c r="AG174" t="s">
        <v>1972</v>
      </c>
      <c r="AI174" s="70" t="s">
        <v>1943</v>
      </c>
      <c r="AJ174" t="b">
        <v>0</v>
      </c>
      <c r="AK174">
        <v>45</v>
      </c>
      <c r="AL174" s="70" t="s">
        <v>1871</v>
      </c>
      <c r="AM174" t="s">
        <v>1980</v>
      </c>
      <c r="AN174" t="b">
        <v>0</v>
      </c>
      <c r="AO174" s="70" t="s">
        <v>1871</v>
      </c>
      <c r="AP174" t="s">
        <v>178</v>
      </c>
      <c r="AQ174">
        <v>0</v>
      </c>
      <c r="AR174">
        <v>0</v>
      </c>
      <c r="BA174" t="str">
        <f>REPLACE(INDEX(GroupVertices[Group],MATCH(Edges[[#This Row],[Vertex 1]],GroupVertices[Vertex],0)),1,1,"")</f>
        <v>1</v>
      </c>
      <c r="BB174" t="str">
        <f>REPLACE(INDEX(GroupVertices[Group],MATCH(Edges[[#This Row],[Vertex 2]],GroupVertices[Vertex],0)),1,1,"")</f>
        <v>2</v>
      </c>
    </row>
    <row r="175" spans="1:54" ht="15">
      <c r="A175" s="11" t="s">
        <v>303</v>
      </c>
      <c r="B175" s="11" t="s">
        <v>265</v>
      </c>
      <c r="C175" s="12"/>
      <c r="D175" s="60"/>
      <c r="E175" s="61"/>
      <c r="F175" s="62"/>
      <c r="G175" s="12"/>
      <c r="H175" s="13"/>
      <c r="I175" s="45"/>
      <c r="J175" s="45"/>
      <c r="K175" s="31" t="s">
        <v>66</v>
      </c>
      <c r="L175" s="67">
        <v>175</v>
      </c>
      <c r="M175" s="67"/>
      <c r="N175" s="14"/>
      <c r="O175" t="s">
        <v>339</v>
      </c>
      <c r="P175" s="68">
        <v>43537.855520833335</v>
      </c>
      <c r="Q175" t="s">
        <v>368</v>
      </c>
      <c r="V175" s="69" t="s">
        <v>792</v>
      </c>
      <c r="W175" s="68">
        <v>43537.855520833335</v>
      </c>
      <c r="X175" s="69" t="s">
        <v>1073</v>
      </c>
      <c r="AA175" s="70" t="s">
        <v>1627</v>
      </c>
      <c r="AC175" t="b">
        <v>0</v>
      </c>
      <c r="AD175">
        <v>0</v>
      </c>
      <c r="AE175" s="70" t="s">
        <v>1943</v>
      </c>
      <c r="AF175" t="b">
        <v>0</v>
      </c>
      <c r="AG175" t="s">
        <v>1972</v>
      </c>
      <c r="AI175" s="70" t="s">
        <v>1943</v>
      </c>
      <c r="AJ175" t="b">
        <v>0</v>
      </c>
      <c r="AK175">
        <v>4</v>
      </c>
      <c r="AL175" s="70" t="s">
        <v>1649</v>
      </c>
      <c r="AM175" t="s">
        <v>1980</v>
      </c>
      <c r="AN175" t="b">
        <v>0</v>
      </c>
      <c r="AO175" s="70" t="s">
        <v>1649</v>
      </c>
      <c r="AP175" t="s">
        <v>178</v>
      </c>
      <c r="AQ175">
        <v>0</v>
      </c>
      <c r="AR175">
        <v>0</v>
      </c>
      <c r="BA175" t="str">
        <f>REPLACE(INDEX(GroupVertices[Group],MATCH(Edges[[#This Row],[Vertex 1]],GroupVertices[Vertex],0)),1,1,"")</f>
        <v>3</v>
      </c>
      <c r="BB175" t="str">
        <f>REPLACE(INDEX(GroupVertices[Group],MATCH(Edges[[#This Row],[Vertex 2]],GroupVertices[Vertex],0)),1,1,"")</f>
        <v>2</v>
      </c>
    </row>
    <row r="176" spans="1:54" ht="15">
      <c r="A176" s="11" t="s">
        <v>303</v>
      </c>
      <c r="B176" s="11" t="s">
        <v>265</v>
      </c>
      <c r="C176" s="12"/>
      <c r="D176" s="60"/>
      <c r="E176" s="61"/>
      <c r="F176" s="62"/>
      <c r="G176" s="12"/>
      <c r="H176" s="13"/>
      <c r="I176" s="45"/>
      <c r="J176" s="45"/>
      <c r="K176" s="31" t="s">
        <v>66</v>
      </c>
      <c r="L176" s="67">
        <v>176</v>
      </c>
      <c r="M176" s="67"/>
      <c r="N176" s="14"/>
      <c r="O176" t="s">
        <v>339</v>
      </c>
      <c r="P176" s="68">
        <v>43537.854791666665</v>
      </c>
      <c r="Q176" t="s">
        <v>363</v>
      </c>
      <c r="V176" s="69" t="s">
        <v>792</v>
      </c>
      <c r="W176" s="68">
        <v>43537.854791666665</v>
      </c>
      <c r="X176" s="69" t="s">
        <v>1071</v>
      </c>
      <c r="AA176" s="70" t="s">
        <v>1625</v>
      </c>
      <c r="AC176" t="b">
        <v>0</v>
      </c>
      <c r="AD176">
        <v>0</v>
      </c>
      <c r="AE176" s="70" t="s">
        <v>1943</v>
      </c>
      <c r="AF176" t="b">
        <v>0</v>
      </c>
      <c r="AG176" t="s">
        <v>1972</v>
      </c>
      <c r="AI176" s="70" t="s">
        <v>1943</v>
      </c>
      <c r="AJ176" t="b">
        <v>0</v>
      </c>
      <c r="AK176">
        <v>5</v>
      </c>
      <c r="AL176" s="70" t="s">
        <v>1647</v>
      </c>
      <c r="AM176" t="s">
        <v>1980</v>
      </c>
      <c r="AN176" t="b">
        <v>0</v>
      </c>
      <c r="AO176" s="70" t="s">
        <v>1647</v>
      </c>
      <c r="AP176" t="s">
        <v>178</v>
      </c>
      <c r="AQ176">
        <v>0</v>
      </c>
      <c r="AR176">
        <v>0</v>
      </c>
      <c r="BA176" t="str">
        <f>REPLACE(INDEX(GroupVertices[Group],MATCH(Edges[[#This Row],[Vertex 1]],GroupVertices[Vertex],0)),1,1,"")</f>
        <v>3</v>
      </c>
      <c r="BB176" t="str">
        <f>REPLACE(INDEX(GroupVertices[Group],MATCH(Edges[[#This Row],[Vertex 2]],GroupVertices[Vertex],0)),1,1,"")</f>
        <v>2</v>
      </c>
    </row>
    <row r="177" spans="1:54" ht="15">
      <c r="A177" s="11" t="s">
        <v>303</v>
      </c>
      <c r="B177" s="11" t="s">
        <v>306</v>
      </c>
      <c r="C177" s="12"/>
      <c r="D177" s="60"/>
      <c r="E177" s="61"/>
      <c r="F177" s="62"/>
      <c r="G177" s="12"/>
      <c r="H177" s="13"/>
      <c r="I177" s="45"/>
      <c r="J177" s="45"/>
      <c r="K177" s="31" t="s">
        <v>65</v>
      </c>
      <c r="L177" s="67">
        <v>177</v>
      </c>
      <c r="M177" s="67"/>
      <c r="N177" s="14"/>
      <c r="O177" t="s">
        <v>337</v>
      </c>
      <c r="P177" s="68">
        <v>43537.855520833335</v>
      </c>
      <c r="Q177" t="s">
        <v>368</v>
      </c>
      <c r="V177" s="69" t="s">
        <v>792</v>
      </c>
      <c r="W177" s="68">
        <v>43537.855520833335</v>
      </c>
      <c r="X177" s="69" t="s">
        <v>1073</v>
      </c>
      <c r="AA177" s="70" t="s">
        <v>1627</v>
      </c>
      <c r="AC177" t="b">
        <v>0</v>
      </c>
      <c r="AD177">
        <v>0</v>
      </c>
      <c r="AE177" s="70" t="s">
        <v>1943</v>
      </c>
      <c r="AF177" t="b">
        <v>0</v>
      </c>
      <c r="AG177" t="s">
        <v>1972</v>
      </c>
      <c r="AI177" s="70" t="s">
        <v>1943</v>
      </c>
      <c r="AJ177" t="b">
        <v>0</v>
      </c>
      <c r="AK177">
        <v>4</v>
      </c>
      <c r="AL177" s="70" t="s">
        <v>1649</v>
      </c>
      <c r="AM177" t="s">
        <v>1980</v>
      </c>
      <c r="AN177" t="b">
        <v>0</v>
      </c>
      <c r="AO177" s="70" t="s">
        <v>1649</v>
      </c>
      <c r="AP177" t="s">
        <v>178</v>
      </c>
      <c r="AQ177">
        <v>0</v>
      </c>
      <c r="AR177">
        <v>0</v>
      </c>
      <c r="BA177" t="str">
        <f>REPLACE(INDEX(GroupVertices[Group],MATCH(Edges[[#This Row],[Vertex 1]],GroupVertices[Vertex],0)),1,1,"")</f>
        <v>3</v>
      </c>
      <c r="BB177" t="str">
        <f>REPLACE(INDEX(GroupVertices[Group],MATCH(Edges[[#This Row],[Vertex 2]],GroupVertices[Vertex],0)),1,1,"")</f>
        <v>3</v>
      </c>
    </row>
    <row r="178" spans="1:54" ht="15">
      <c r="A178" s="11" t="s">
        <v>303</v>
      </c>
      <c r="B178" s="11" t="s">
        <v>306</v>
      </c>
      <c r="C178" s="12"/>
      <c r="D178" s="60"/>
      <c r="E178" s="61"/>
      <c r="F178" s="62"/>
      <c r="G178" s="12"/>
      <c r="H178" s="13"/>
      <c r="I178" s="45"/>
      <c r="J178" s="45"/>
      <c r="K178" s="31" t="s">
        <v>65</v>
      </c>
      <c r="L178" s="67">
        <v>178</v>
      </c>
      <c r="M178" s="67"/>
      <c r="N178" s="14"/>
      <c r="O178" t="s">
        <v>337</v>
      </c>
      <c r="P178" s="68">
        <v>43537.854791666665</v>
      </c>
      <c r="Q178" t="s">
        <v>363</v>
      </c>
      <c r="V178" s="69" t="s">
        <v>792</v>
      </c>
      <c r="W178" s="68">
        <v>43537.854791666665</v>
      </c>
      <c r="X178" s="69" t="s">
        <v>1071</v>
      </c>
      <c r="AA178" s="70" t="s">
        <v>1625</v>
      </c>
      <c r="AC178" t="b">
        <v>0</v>
      </c>
      <c r="AD178">
        <v>0</v>
      </c>
      <c r="AE178" s="70" t="s">
        <v>1943</v>
      </c>
      <c r="AF178" t="b">
        <v>0</v>
      </c>
      <c r="AG178" t="s">
        <v>1972</v>
      </c>
      <c r="AI178" s="70" t="s">
        <v>1943</v>
      </c>
      <c r="AJ178" t="b">
        <v>0</v>
      </c>
      <c r="AK178">
        <v>5</v>
      </c>
      <c r="AL178" s="70" t="s">
        <v>1647</v>
      </c>
      <c r="AM178" t="s">
        <v>1980</v>
      </c>
      <c r="AN178" t="b">
        <v>0</v>
      </c>
      <c r="AO178" s="70" t="s">
        <v>1647</v>
      </c>
      <c r="AP178" t="s">
        <v>178</v>
      </c>
      <c r="AQ178">
        <v>0</v>
      </c>
      <c r="AR178">
        <v>0</v>
      </c>
      <c r="BA178" t="str">
        <f>REPLACE(INDEX(GroupVertices[Group],MATCH(Edges[[#This Row],[Vertex 1]],GroupVertices[Vertex],0)),1,1,"")</f>
        <v>3</v>
      </c>
      <c r="BB178" t="str">
        <f>REPLACE(INDEX(GroupVertices[Group],MATCH(Edges[[#This Row],[Vertex 2]],GroupVertices[Vertex],0)),1,1,"")</f>
        <v>3</v>
      </c>
    </row>
    <row r="179" spans="1:54" ht="15">
      <c r="A179" s="11" t="s">
        <v>303</v>
      </c>
      <c r="B179" s="11" t="s">
        <v>247</v>
      </c>
      <c r="C179" s="12"/>
      <c r="D179" s="60"/>
      <c r="E179" s="61"/>
      <c r="F179" s="62"/>
      <c r="G179" s="12"/>
      <c r="H179" s="13"/>
      <c r="I179" s="45"/>
      <c r="J179" s="45"/>
      <c r="K179" s="31" t="s">
        <v>66</v>
      </c>
      <c r="L179" s="67">
        <v>179</v>
      </c>
      <c r="M179" s="67"/>
      <c r="N179" s="14"/>
      <c r="O179" t="s">
        <v>337</v>
      </c>
      <c r="P179" s="68">
        <v>43537.846030092594</v>
      </c>
      <c r="Q179" t="s">
        <v>360</v>
      </c>
      <c r="V179" s="69" t="s">
        <v>792</v>
      </c>
      <c r="W179" s="68">
        <v>43537.846030092594</v>
      </c>
      <c r="X179" s="69" t="s">
        <v>1066</v>
      </c>
      <c r="AA179" s="70" t="s">
        <v>1620</v>
      </c>
      <c r="AC179" t="b">
        <v>0</v>
      </c>
      <c r="AD179">
        <v>0</v>
      </c>
      <c r="AE179" s="70" t="s">
        <v>1943</v>
      </c>
      <c r="AF179" t="b">
        <v>1</v>
      </c>
      <c r="AG179" t="s">
        <v>1972</v>
      </c>
      <c r="AI179" s="70" t="s">
        <v>1908</v>
      </c>
      <c r="AJ179" t="b">
        <v>0</v>
      </c>
      <c r="AK179">
        <v>3</v>
      </c>
      <c r="AL179" s="70" t="s">
        <v>1842</v>
      </c>
      <c r="AM179" t="s">
        <v>1980</v>
      </c>
      <c r="AN179" t="b">
        <v>0</v>
      </c>
      <c r="AO179" s="70" t="s">
        <v>1842</v>
      </c>
      <c r="AP179" t="s">
        <v>178</v>
      </c>
      <c r="AQ179">
        <v>0</v>
      </c>
      <c r="AR179">
        <v>0</v>
      </c>
      <c r="BA179" t="str">
        <f>REPLACE(INDEX(GroupVertices[Group],MATCH(Edges[[#This Row],[Vertex 1]],GroupVertices[Vertex],0)),1,1,"")</f>
        <v>3</v>
      </c>
      <c r="BB179" t="str">
        <f>REPLACE(INDEX(GroupVertices[Group],MATCH(Edges[[#This Row],[Vertex 2]],GroupVertices[Vertex],0)),1,1,"")</f>
        <v>1</v>
      </c>
    </row>
    <row r="180" spans="1:54" ht="15">
      <c r="A180" s="11" t="s">
        <v>303</v>
      </c>
      <c r="B180" s="11" t="s">
        <v>247</v>
      </c>
      <c r="C180" s="12"/>
      <c r="D180" s="60"/>
      <c r="E180" s="61"/>
      <c r="F180" s="62"/>
      <c r="G180" s="12"/>
      <c r="H180" s="13"/>
      <c r="I180" s="45"/>
      <c r="J180" s="45"/>
      <c r="K180" s="31" t="s">
        <v>66</v>
      </c>
      <c r="L180" s="67">
        <v>180</v>
      </c>
      <c r="M180" s="67"/>
      <c r="N180" s="14"/>
      <c r="O180" t="s">
        <v>337</v>
      </c>
      <c r="P180" s="68">
        <v>43537.84606481482</v>
      </c>
      <c r="Q180" t="s">
        <v>474</v>
      </c>
      <c r="V180" s="69" t="s">
        <v>792</v>
      </c>
      <c r="W180" s="68">
        <v>43537.84606481482</v>
      </c>
      <c r="X180" s="69" t="s">
        <v>1067</v>
      </c>
      <c r="AA180" s="70" t="s">
        <v>1621</v>
      </c>
      <c r="AC180" t="b">
        <v>0</v>
      </c>
      <c r="AD180">
        <v>0</v>
      </c>
      <c r="AE180" s="70" t="s">
        <v>1943</v>
      </c>
      <c r="AF180" t="b">
        <v>1</v>
      </c>
      <c r="AG180" t="s">
        <v>1972</v>
      </c>
      <c r="AI180" s="70" t="s">
        <v>1908</v>
      </c>
      <c r="AJ180" t="b">
        <v>0</v>
      </c>
      <c r="AK180">
        <v>2</v>
      </c>
      <c r="AL180" s="70" t="s">
        <v>1843</v>
      </c>
      <c r="AM180" t="s">
        <v>1980</v>
      </c>
      <c r="AN180" t="b">
        <v>0</v>
      </c>
      <c r="AO180" s="70" t="s">
        <v>1843</v>
      </c>
      <c r="AP180" t="s">
        <v>178</v>
      </c>
      <c r="AQ180">
        <v>0</v>
      </c>
      <c r="AR180">
        <v>0</v>
      </c>
      <c r="BA180" t="str">
        <f>REPLACE(INDEX(GroupVertices[Group],MATCH(Edges[[#This Row],[Vertex 1]],GroupVertices[Vertex],0)),1,1,"")</f>
        <v>3</v>
      </c>
      <c r="BB180" t="str">
        <f>REPLACE(INDEX(GroupVertices[Group],MATCH(Edges[[#This Row],[Vertex 2]],GroupVertices[Vertex],0)),1,1,"")</f>
        <v>1</v>
      </c>
    </row>
    <row r="181" spans="1:54" ht="15">
      <c r="A181" s="11" t="s">
        <v>303</v>
      </c>
      <c r="B181" s="11" t="s">
        <v>247</v>
      </c>
      <c r="C181" s="12"/>
      <c r="D181" s="60"/>
      <c r="E181" s="61"/>
      <c r="F181" s="62"/>
      <c r="G181" s="12"/>
      <c r="H181" s="13"/>
      <c r="I181" s="45"/>
      <c r="J181" s="45"/>
      <c r="K181" s="31" t="s">
        <v>66</v>
      </c>
      <c r="L181" s="67">
        <v>181</v>
      </c>
      <c r="M181" s="67"/>
      <c r="N181" s="14"/>
      <c r="O181" t="s">
        <v>337</v>
      </c>
      <c r="P181" s="68">
        <v>43537.854849537034</v>
      </c>
      <c r="Q181" t="s">
        <v>345</v>
      </c>
      <c r="V181" s="69" t="s">
        <v>792</v>
      </c>
      <c r="W181" s="68">
        <v>43537.854849537034</v>
      </c>
      <c r="X181" s="69" t="s">
        <v>1072</v>
      </c>
      <c r="AA181" s="70" t="s">
        <v>1626</v>
      </c>
      <c r="AC181" t="b">
        <v>0</v>
      </c>
      <c r="AD181">
        <v>0</v>
      </c>
      <c r="AE181" s="70" t="s">
        <v>1943</v>
      </c>
      <c r="AF181" t="b">
        <v>1</v>
      </c>
      <c r="AG181" t="s">
        <v>1972</v>
      </c>
      <c r="AI181" s="70" t="s">
        <v>1915</v>
      </c>
      <c r="AJ181" t="b">
        <v>0</v>
      </c>
      <c r="AK181">
        <v>6</v>
      </c>
      <c r="AL181" s="70" t="s">
        <v>1852</v>
      </c>
      <c r="AM181" t="s">
        <v>1980</v>
      </c>
      <c r="AN181" t="b">
        <v>0</v>
      </c>
      <c r="AO181" s="70" t="s">
        <v>1852</v>
      </c>
      <c r="AP181" t="s">
        <v>178</v>
      </c>
      <c r="AQ181">
        <v>0</v>
      </c>
      <c r="AR181">
        <v>0</v>
      </c>
      <c r="BA181" t="str">
        <f>REPLACE(INDEX(GroupVertices[Group],MATCH(Edges[[#This Row],[Vertex 1]],GroupVertices[Vertex],0)),1,1,"")</f>
        <v>3</v>
      </c>
      <c r="BB181" t="str">
        <f>REPLACE(INDEX(GroupVertices[Group],MATCH(Edges[[#This Row],[Vertex 2]],GroupVertices[Vertex],0)),1,1,"")</f>
        <v>1</v>
      </c>
    </row>
    <row r="182" spans="1:54" ht="15">
      <c r="A182" s="11" t="s">
        <v>303</v>
      </c>
      <c r="B182" s="11" t="s">
        <v>300</v>
      </c>
      <c r="C182" s="12"/>
      <c r="D182" s="60"/>
      <c r="E182" s="61"/>
      <c r="F182" s="62"/>
      <c r="G182" s="12"/>
      <c r="H182" s="13"/>
      <c r="I182" s="45"/>
      <c r="J182" s="45"/>
      <c r="K182" s="31" t="s">
        <v>65</v>
      </c>
      <c r="L182" s="67">
        <v>182</v>
      </c>
      <c r="M182" s="67"/>
      <c r="N182" s="14"/>
      <c r="O182" t="s">
        <v>337</v>
      </c>
      <c r="P182" s="68">
        <v>43537.854629629626</v>
      </c>
      <c r="Q182" t="s">
        <v>430</v>
      </c>
      <c r="V182" s="69" t="s">
        <v>792</v>
      </c>
      <c r="W182" s="68">
        <v>43537.854629629626</v>
      </c>
      <c r="X182" s="69" t="s">
        <v>1007</v>
      </c>
      <c r="AA182" s="70" t="s">
        <v>1560</v>
      </c>
      <c r="AC182" t="b">
        <v>0</v>
      </c>
      <c r="AD182">
        <v>0</v>
      </c>
      <c r="AE182" s="70" t="s">
        <v>1943</v>
      </c>
      <c r="AF182" t="b">
        <v>1</v>
      </c>
      <c r="AG182" t="s">
        <v>1972</v>
      </c>
      <c r="AI182" s="70" t="s">
        <v>1916</v>
      </c>
      <c r="AJ182" t="b">
        <v>0</v>
      </c>
      <c r="AK182">
        <v>3</v>
      </c>
      <c r="AL182" s="70" t="s">
        <v>1566</v>
      </c>
      <c r="AM182" t="s">
        <v>1980</v>
      </c>
      <c r="AN182" t="b">
        <v>0</v>
      </c>
      <c r="AO182" s="70" t="s">
        <v>1566</v>
      </c>
      <c r="AP182" t="s">
        <v>178</v>
      </c>
      <c r="AQ182">
        <v>0</v>
      </c>
      <c r="AR182">
        <v>0</v>
      </c>
      <c r="BA182" t="str">
        <f>REPLACE(INDEX(GroupVertices[Group],MATCH(Edges[[#This Row],[Vertex 1]],GroupVertices[Vertex],0)),1,1,"")</f>
        <v>3</v>
      </c>
      <c r="BB182" t="str">
        <f>REPLACE(INDEX(GroupVertices[Group],MATCH(Edges[[#This Row],[Vertex 2]],GroupVertices[Vertex],0)),1,1,"")</f>
        <v>3</v>
      </c>
    </row>
    <row r="183" spans="1:54" ht="15">
      <c r="A183" s="11" t="s">
        <v>303</v>
      </c>
      <c r="B183" s="11" t="s">
        <v>303</v>
      </c>
      <c r="C183" s="12"/>
      <c r="D183" s="60"/>
      <c r="E183" s="61"/>
      <c r="F183" s="62"/>
      <c r="G183" s="12"/>
      <c r="H183" s="13"/>
      <c r="I183" s="45"/>
      <c r="J183" s="45"/>
      <c r="K183" s="31" t="s">
        <v>65</v>
      </c>
      <c r="L183" s="67">
        <v>183</v>
      </c>
      <c r="M183" s="67"/>
      <c r="N183" s="14"/>
      <c r="O183" t="s">
        <v>178</v>
      </c>
      <c r="P183" s="68">
        <v>43537.852858796294</v>
      </c>
      <c r="Q183" t="s">
        <v>475</v>
      </c>
      <c r="R183" s="69" t="s">
        <v>621</v>
      </c>
      <c r="S183" t="s">
        <v>667</v>
      </c>
      <c r="T183" t="s">
        <v>265</v>
      </c>
      <c r="V183" s="69" t="s">
        <v>792</v>
      </c>
      <c r="W183" s="68">
        <v>43537.852858796294</v>
      </c>
      <c r="X183" s="69" t="s">
        <v>1069</v>
      </c>
      <c r="AA183" s="70" t="s">
        <v>1623</v>
      </c>
      <c r="AC183" t="b">
        <v>0</v>
      </c>
      <c r="AD183">
        <v>1</v>
      </c>
      <c r="AE183" s="70" t="s">
        <v>1943</v>
      </c>
      <c r="AF183" t="b">
        <v>1</v>
      </c>
      <c r="AG183" t="s">
        <v>1972</v>
      </c>
      <c r="AI183" s="70" t="s">
        <v>1917</v>
      </c>
      <c r="AJ183" t="b">
        <v>0</v>
      </c>
      <c r="AK183">
        <v>2</v>
      </c>
      <c r="AL183" s="70" t="s">
        <v>1943</v>
      </c>
      <c r="AM183" t="s">
        <v>1980</v>
      </c>
      <c r="AN183" t="b">
        <v>0</v>
      </c>
      <c r="AO183" s="70" t="s">
        <v>1623</v>
      </c>
      <c r="AP183" t="s">
        <v>178</v>
      </c>
      <c r="AQ183">
        <v>0</v>
      </c>
      <c r="AR183">
        <v>0</v>
      </c>
      <c r="BA183" t="str">
        <f>REPLACE(INDEX(GroupVertices[Group],MATCH(Edges[[#This Row],[Vertex 1]],GroupVertices[Vertex],0)),1,1,"")</f>
        <v>3</v>
      </c>
      <c r="BB183" t="str">
        <f>REPLACE(INDEX(GroupVertices[Group],MATCH(Edges[[#This Row],[Vertex 2]],GroupVertices[Vertex],0)),1,1,"")</f>
        <v>3</v>
      </c>
    </row>
    <row r="184" spans="1:54" ht="15">
      <c r="A184" s="11" t="s">
        <v>303</v>
      </c>
      <c r="B184" s="11" t="s">
        <v>303</v>
      </c>
      <c r="C184" s="12"/>
      <c r="D184" s="60"/>
      <c r="E184" s="61"/>
      <c r="F184" s="62"/>
      <c r="G184" s="12"/>
      <c r="H184" s="13"/>
      <c r="I184" s="45"/>
      <c r="J184" s="45"/>
      <c r="K184" s="31" t="s">
        <v>65</v>
      </c>
      <c r="L184" s="67">
        <v>184</v>
      </c>
      <c r="M184" s="67"/>
      <c r="N184" s="14"/>
      <c r="O184" t="s">
        <v>178</v>
      </c>
      <c r="P184" s="68">
        <v>43537.84583333333</v>
      </c>
      <c r="Q184" t="s">
        <v>364</v>
      </c>
      <c r="R184" s="69" t="s">
        <v>633</v>
      </c>
      <c r="S184" t="s">
        <v>667</v>
      </c>
      <c r="T184" t="s">
        <v>265</v>
      </c>
      <c r="V184" s="69" t="s">
        <v>792</v>
      </c>
      <c r="W184" s="68">
        <v>43537.84583333333</v>
      </c>
      <c r="X184" s="69" t="s">
        <v>1065</v>
      </c>
      <c r="AA184" s="70" t="s">
        <v>1619</v>
      </c>
      <c r="AC184" t="b">
        <v>0</v>
      </c>
      <c r="AD184">
        <v>6</v>
      </c>
      <c r="AE184" s="70" t="s">
        <v>1943</v>
      </c>
      <c r="AF184" t="b">
        <v>1</v>
      </c>
      <c r="AG184" t="s">
        <v>1972</v>
      </c>
      <c r="AI184" s="70" t="s">
        <v>1908</v>
      </c>
      <c r="AJ184" t="b">
        <v>0</v>
      </c>
      <c r="AK184">
        <v>3</v>
      </c>
      <c r="AL184" s="70" t="s">
        <v>1943</v>
      </c>
      <c r="AM184" t="s">
        <v>1980</v>
      </c>
      <c r="AN184" t="b">
        <v>0</v>
      </c>
      <c r="AO184" s="70" t="s">
        <v>1619</v>
      </c>
      <c r="AP184" t="s">
        <v>178</v>
      </c>
      <c r="AQ184">
        <v>0</v>
      </c>
      <c r="AR184">
        <v>0</v>
      </c>
      <c r="BA184" t="str">
        <f>REPLACE(INDEX(GroupVertices[Group],MATCH(Edges[[#This Row],[Vertex 1]],GroupVertices[Vertex],0)),1,1,"")</f>
        <v>3</v>
      </c>
      <c r="BB184" t="str">
        <f>REPLACE(INDEX(GroupVertices[Group],MATCH(Edges[[#This Row],[Vertex 2]],GroupVertices[Vertex],0)),1,1,"")</f>
        <v>3</v>
      </c>
    </row>
    <row r="185" spans="1:54" ht="15">
      <c r="A185" s="11" t="s">
        <v>303</v>
      </c>
      <c r="B185" s="11" t="s">
        <v>303</v>
      </c>
      <c r="C185" s="12"/>
      <c r="D185" s="60"/>
      <c r="E185" s="61"/>
      <c r="F185" s="62"/>
      <c r="G185" s="12"/>
      <c r="H185" s="13"/>
      <c r="I185" s="45"/>
      <c r="J185" s="45"/>
      <c r="K185" s="31" t="s">
        <v>65</v>
      </c>
      <c r="L185" s="67">
        <v>185</v>
      </c>
      <c r="M185" s="67"/>
      <c r="N185" s="14"/>
      <c r="O185" t="s">
        <v>178</v>
      </c>
      <c r="P185" s="68">
        <v>43537.83681712963</v>
      </c>
      <c r="Q185" t="s">
        <v>407</v>
      </c>
      <c r="R185" s="69" t="s">
        <v>630</v>
      </c>
      <c r="S185" t="s">
        <v>667</v>
      </c>
      <c r="T185" t="s">
        <v>265</v>
      </c>
      <c r="V185" s="69" t="s">
        <v>792</v>
      </c>
      <c r="W185" s="68">
        <v>43537.83681712963</v>
      </c>
      <c r="X185" s="69" t="s">
        <v>1064</v>
      </c>
      <c r="AA185" s="70" t="s">
        <v>1618</v>
      </c>
      <c r="AC185" t="b">
        <v>0</v>
      </c>
      <c r="AD185">
        <v>3</v>
      </c>
      <c r="AE185" s="70" t="s">
        <v>1943</v>
      </c>
      <c r="AF185" t="b">
        <v>1</v>
      </c>
      <c r="AG185" t="s">
        <v>1972</v>
      </c>
      <c r="AI185" s="70" t="s">
        <v>1878</v>
      </c>
      <c r="AJ185" t="b">
        <v>0</v>
      </c>
      <c r="AK185">
        <v>2</v>
      </c>
      <c r="AL185" s="70" t="s">
        <v>1943</v>
      </c>
      <c r="AM185" t="s">
        <v>1980</v>
      </c>
      <c r="AN185" t="b">
        <v>0</v>
      </c>
      <c r="AO185" s="70" t="s">
        <v>1618</v>
      </c>
      <c r="AP185" t="s">
        <v>178</v>
      </c>
      <c r="AQ185">
        <v>0</v>
      </c>
      <c r="AR185">
        <v>0</v>
      </c>
      <c r="BA185" t="str">
        <f>REPLACE(INDEX(GroupVertices[Group],MATCH(Edges[[#This Row],[Vertex 1]],GroupVertices[Vertex],0)),1,1,"")</f>
        <v>3</v>
      </c>
      <c r="BB185" t="str">
        <f>REPLACE(INDEX(GroupVertices[Group],MATCH(Edges[[#This Row],[Vertex 2]],GroupVertices[Vertex],0)),1,1,"")</f>
        <v>3</v>
      </c>
    </row>
    <row r="186" spans="1:54" ht="15">
      <c r="A186" s="11" t="s">
        <v>303</v>
      </c>
      <c r="B186" s="11" t="s">
        <v>303</v>
      </c>
      <c r="C186" s="12"/>
      <c r="D186" s="60"/>
      <c r="E186" s="61"/>
      <c r="F186" s="62"/>
      <c r="G186" s="12"/>
      <c r="H186" s="13"/>
      <c r="I186" s="45"/>
      <c r="J186" s="45"/>
      <c r="K186" s="31" t="s">
        <v>65</v>
      </c>
      <c r="L186" s="67">
        <v>186</v>
      </c>
      <c r="M186" s="67"/>
      <c r="N186" s="14"/>
      <c r="O186" t="s">
        <v>178</v>
      </c>
      <c r="P186" s="68">
        <v>43537.849814814814</v>
      </c>
      <c r="Q186" t="s">
        <v>355</v>
      </c>
      <c r="R186" s="69" t="s">
        <v>634</v>
      </c>
      <c r="S186" t="s">
        <v>667</v>
      </c>
      <c r="T186" t="s">
        <v>265</v>
      </c>
      <c r="V186" s="69" t="s">
        <v>792</v>
      </c>
      <c r="W186" s="68">
        <v>43537.849814814814</v>
      </c>
      <c r="X186" s="69" t="s">
        <v>1068</v>
      </c>
      <c r="AA186" s="70" t="s">
        <v>1622</v>
      </c>
      <c r="AC186" t="b">
        <v>0</v>
      </c>
      <c r="AD186">
        <v>6</v>
      </c>
      <c r="AE186" s="70" t="s">
        <v>1943</v>
      </c>
      <c r="AF186" t="b">
        <v>1</v>
      </c>
      <c r="AG186" t="s">
        <v>1972</v>
      </c>
      <c r="AI186" s="70" t="s">
        <v>1910</v>
      </c>
      <c r="AJ186" t="b">
        <v>0</v>
      </c>
      <c r="AK186">
        <v>4</v>
      </c>
      <c r="AL186" s="70" t="s">
        <v>1943</v>
      </c>
      <c r="AM186" t="s">
        <v>1980</v>
      </c>
      <c r="AN186" t="b">
        <v>0</v>
      </c>
      <c r="AO186" s="70" t="s">
        <v>1622</v>
      </c>
      <c r="AP186" t="s">
        <v>178</v>
      </c>
      <c r="AQ186">
        <v>0</v>
      </c>
      <c r="AR186">
        <v>0</v>
      </c>
      <c r="BA186" t="str">
        <f>REPLACE(INDEX(GroupVertices[Group],MATCH(Edges[[#This Row],[Vertex 1]],GroupVertices[Vertex],0)),1,1,"")</f>
        <v>3</v>
      </c>
      <c r="BB186" t="str">
        <f>REPLACE(INDEX(GroupVertices[Group],MATCH(Edges[[#This Row],[Vertex 2]],GroupVertices[Vertex],0)),1,1,"")</f>
        <v>3</v>
      </c>
    </row>
    <row r="187" spans="1:54" ht="15">
      <c r="A187" s="11" t="s">
        <v>303</v>
      </c>
      <c r="B187" s="11" t="s">
        <v>303</v>
      </c>
      <c r="C187" s="12"/>
      <c r="D187" s="60"/>
      <c r="E187" s="61"/>
      <c r="F187" s="62"/>
      <c r="G187" s="12"/>
      <c r="H187" s="13"/>
      <c r="I187" s="45"/>
      <c r="J187" s="45"/>
      <c r="K187" s="31" t="s">
        <v>65</v>
      </c>
      <c r="L187" s="67">
        <v>187</v>
      </c>
      <c r="M187" s="67"/>
      <c r="N187" s="14"/>
      <c r="O187" t="s">
        <v>178</v>
      </c>
      <c r="P187" s="68">
        <v>43537.85418981482</v>
      </c>
      <c r="Q187" t="s">
        <v>362</v>
      </c>
      <c r="R187" s="69" t="s">
        <v>635</v>
      </c>
      <c r="S187" t="s">
        <v>667</v>
      </c>
      <c r="T187" t="s">
        <v>690</v>
      </c>
      <c r="V187" s="69" t="s">
        <v>792</v>
      </c>
      <c r="W187" s="68">
        <v>43537.85418981482</v>
      </c>
      <c r="X187" s="69" t="s">
        <v>1070</v>
      </c>
      <c r="AA187" s="70" t="s">
        <v>1624</v>
      </c>
      <c r="AC187" t="b">
        <v>0</v>
      </c>
      <c r="AD187">
        <v>4</v>
      </c>
      <c r="AE187" s="70" t="s">
        <v>1943</v>
      </c>
      <c r="AF187" t="b">
        <v>1</v>
      </c>
      <c r="AG187" t="s">
        <v>1972</v>
      </c>
      <c r="AI187" s="70" t="s">
        <v>1919</v>
      </c>
      <c r="AJ187" t="b">
        <v>0</v>
      </c>
      <c r="AK187">
        <v>5</v>
      </c>
      <c r="AL187" s="70" t="s">
        <v>1943</v>
      </c>
      <c r="AM187" t="s">
        <v>1980</v>
      </c>
      <c r="AN187" t="b">
        <v>0</v>
      </c>
      <c r="AO187" s="70" t="s">
        <v>1624</v>
      </c>
      <c r="AP187" t="s">
        <v>178</v>
      </c>
      <c r="AQ187">
        <v>0</v>
      </c>
      <c r="AR187">
        <v>0</v>
      </c>
      <c r="BA187" t="str">
        <f>REPLACE(INDEX(GroupVertices[Group],MATCH(Edges[[#This Row],[Vertex 1]],GroupVertices[Vertex],0)),1,1,"")</f>
        <v>3</v>
      </c>
      <c r="BB187" t="str">
        <f>REPLACE(INDEX(GroupVertices[Group],MATCH(Edges[[#This Row],[Vertex 2]],GroupVertices[Vertex],0)),1,1,"")</f>
        <v>3</v>
      </c>
    </row>
    <row r="188" spans="1:54" ht="15">
      <c r="A188" s="11" t="s">
        <v>288</v>
      </c>
      <c r="B188" s="11" t="s">
        <v>328</v>
      </c>
      <c r="C188" s="12"/>
      <c r="D188" s="60"/>
      <c r="E188" s="61"/>
      <c r="F188" s="62"/>
      <c r="G188" s="12"/>
      <c r="H188" s="13"/>
      <c r="I188" s="45"/>
      <c r="J188" s="45"/>
      <c r="K188" s="31" t="s">
        <v>65</v>
      </c>
      <c r="L188" s="67">
        <v>188</v>
      </c>
      <c r="M188" s="67"/>
      <c r="N188" s="14"/>
      <c r="O188" t="s">
        <v>338</v>
      </c>
      <c r="P188" s="68">
        <v>43537.920381944445</v>
      </c>
      <c r="Q188" t="s">
        <v>401</v>
      </c>
      <c r="V188" s="69" t="s">
        <v>776</v>
      </c>
      <c r="W188" s="68">
        <v>43537.920381944445</v>
      </c>
      <c r="X188" s="69" t="s">
        <v>936</v>
      </c>
      <c r="AA188" s="70" t="s">
        <v>1486</v>
      </c>
      <c r="AC188" t="b">
        <v>0</v>
      </c>
      <c r="AD188">
        <v>0</v>
      </c>
      <c r="AE188" s="70" t="s">
        <v>1943</v>
      </c>
      <c r="AF188" t="b">
        <v>0</v>
      </c>
      <c r="AG188" t="s">
        <v>1972</v>
      </c>
      <c r="AI188" s="70" t="s">
        <v>1943</v>
      </c>
      <c r="AJ188" t="b">
        <v>0</v>
      </c>
      <c r="AK188">
        <v>2</v>
      </c>
      <c r="AL188" s="70" t="s">
        <v>1487</v>
      </c>
      <c r="AM188" t="s">
        <v>1979</v>
      </c>
      <c r="AN188" t="b">
        <v>0</v>
      </c>
      <c r="AO188" s="70" t="s">
        <v>1487</v>
      </c>
      <c r="AP188" t="s">
        <v>178</v>
      </c>
      <c r="AQ188">
        <v>0</v>
      </c>
      <c r="AR188">
        <v>0</v>
      </c>
      <c r="BA188" t="str">
        <f>REPLACE(INDEX(GroupVertices[Group],MATCH(Edges[[#This Row],[Vertex 1]],GroupVertices[Vertex],0)),1,1,"")</f>
        <v>2</v>
      </c>
      <c r="BB188" t="str">
        <f>REPLACE(INDEX(GroupVertices[Group],MATCH(Edges[[#This Row],[Vertex 2]],GroupVertices[Vertex],0)),1,1,"")</f>
        <v>2</v>
      </c>
    </row>
    <row r="189" spans="1:54" ht="15">
      <c r="A189" s="11" t="s">
        <v>288</v>
      </c>
      <c r="B189" s="11" t="s">
        <v>329</v>
      </c>
      <c r="C189" s="12"/>
      <c r="D189" s="60"/>
      <c r="E189" s="61"/>
      <c r="F189" s="62"/>
      <c r="G189" s="12"/>
      <c r="H189" s="13"/>
      <c r="I189" s="45"/>
      <c r="J189" s="45"/>
      <c r="K189" s="31" t="s">
        <v>65</v>
      </c>
      <c r="L189" s="67">
        <v>189</v>
      </c>
      <c r="M189" s="67"/>
      <c r="N189" s="14"/>
      <c r="O189" t="s">
        <v>338</v>
      </c>
      <c r="P189" s="68">
        <v>43537.920381944445</v>
      </c>
      <c r="Q189" t="s">
        <v>401</v>
      </c>
      <c r="V189" s="69" t="s">
        <v>776</v>
      </c>
      <c r="W189" s="68">
        <v>43537.920381944445</v>
      </c>
      <c r="X189" s="69" t="s">
        <v>936</v>
      </c>
      <c r="AA189" s="70" t="s">
        <v>1486</v>
      </c>
      <c r="AC189" t="b">
        <v>0</v>
      </c>
      <c r="AD189">
        <v>0</v>
      </c>
      <c r="AE189" s="70" t="s">
        <v>1943</v>
      </c>
      <c r="AF189" t="b">
        <v>0</v>
      </c>
      <c r="AG189" t="s">
        <v>1972</v>
      </c>
      <c r="AI189" s="70" t="s">
        <v>1943</v>
      </c>
      <c r="AJ189" t="b">
        <v>0</v>
      </c>
      <c r="AK189">
        <v>2</v>
      </c>
      <c r="AL189" s="70" t="s">
        <v>1487</v>
      </c>
      <c r="AM189" t="s">
        <v>1979</v>
      </c>
      <c r="AN189" t="b">
        <v>0</v>
      </c>
      <c r="AO189" s="70" t="s">
        <v>1487</v>
      </c>
      <c r="AP189" t="s">
        <v>178</v>
      </c>
      <c r="AQ189">
        <v>0</v>
      </c>
      <c r="AR189">
        <v>0</v>
      </c>
      <c r="BA189" t="str">
        <f>REPLACE(INDEX(GroupVertices[Group],MATCH(Edges[[#This Row],[Vertex 1]],GroupVertices[Vertex],0)),1,1,"")</f>
        <v>2</v>
      </c>
      <c r="BB189" t="str">
        <f>REPLACE(INDEX(GroupVertices[Group],MATCH(Edges[[#This Row],[Vertex 2]],GroupVertices[Vertex],0)),1,1,"")</f>
        <v>2</v>
      </c>
    </row>
    <row r="190" spans="1:54" ht="15">
      <c r="A190" s="11" t="s">
        <v>288</v>
      </c>
      <c r="B190" s="11" t="s">
        <v>330</v>
      </c>
      <c r="C190" s="12"/>
      <c r="D190" s="60"/>
      <c r="E190" s="61"/>
      <c r="F190" s="62"/>
      <c r="G190" s="12"/>
      <c r="H190" s="13"/>
      <c r="I190" s="45"/>
      <c r="J190" s="45"/>
      <c r="K190" s="31" t="s">
        <v>65</v>
      </c>
      <c r="L190" s="67">
        <v>190</v>
      </c>
      <c r="M190" s="67"/>
      <c r="N190" s="14"/>
      <c r="O190" t="s">
        <v>338</v>
      </c>
      <c r="P190" s="68">
        <v>43537.920381944445</v>
      </c>
      <c r="Q190" t="s">
        <v>401</v>
      </c>
      <c r="V190" s="69" t="s">
        <v>776</v>
      </c>
      <c r="W190" s="68">
        <v>43537.920381944445</v>
      </c>
      <c r="X190" s="69" t="s">
        <v>936</v>
      </c>
      <c r="AA190" s="70" t="s">
        <v>1486</v>
      </c>
      <c r="AC190" t="b">
        <v>0</v>
      </c>
      <c r="AD190">
        <v>0</v>
      </c>
      <c r="AE190" s="70" t="s">
        <v>1943</v>
      </c>
      <c r="AF190" t="b">
        <v>0</v>
      </c>
      <c r="AG190" t="s">
        <v>1972</v>
      </c>
      <c r="AI190" s="70" t="s">
        <v>1943</v>
      </c>
      <c r="AJ190" t="b">
        <v>0</v>
      </c>
      <c r="AK190">
        <v>2</v>
      </c>
      <c r="AL190" s="70" t="s">
        <v>1487</v>
      </c>
      <c r="AM190" t="s">
        <v>1979</v>
      </c>
      <c r="AN190" t="b">
        <v>0</v>
      </c>
      <c r="AO190" s="70" t="s">
        <v>1487</v>
      </c>
      <c r="AP190" t="s">
        <v>178</v>
      </c>
      <c r="AQ190">
        <v>0</v>
      </c>
      <c r="AR190">
        <v>0</v>
      </c>
      <c r="BA190" t="str">
        <f>REPLACE(INDEX(GroupVertices[Group],MATCH(Edges[[#This Row],[Vertex 1]],GroupVertices[Vertex],0)),1,1,"")</f>
        <v>2</v>
      </c>
      <c r="BB190" t="str">
        <f>REPLACE(INDEX(GroupVertices[Group],MATCH(Edges[[#This Row],[Vertex 2]],GroupVertices[Vertex],0)),1,1,"")</f>
        <v>2</v>
      </c>
    </row>
    <row r="191" spans="1:54" ht="15">
      <c r="A191" s="11" t="s">
        <v>288</v>
      </c>
      <c r="B191" s="11" t="s">
        <v>287</v>
      </c>
      <c r="C191" s="12"/>
      <c r="D191" s="60"/>
      <c r="E191" s="61"/>
      <c r="F191" s="62"/>
      <c r="G191" s="12"/>
      <c r="H191" s="13"/>
      <c r="I191" s="45"/>
      <c r="J191" s="45"/>
      <c r="K191" s="31" t="s">
        <v>66</v>
      </c>
      <c r="L191" s="67">
        <v>191</v>
      </c>
      <c r="M191" s="67"/>
      <c r="N191" s="14"/>
      <c r="O191" t="s">
        <v>339</v>
      </c>
      <c r="P191" s="68">
        <v>43537.920381944445</v>
      </c>
      <c r="Q191" t="s">
        <v>401</v>
      </c>
      <c r="V191" s="69" t="s">
        <v>776</v>
      </c>
      <c r="W191" s="68">
        <v>43537.920381944445</v>
      </c>
      <c r="X191" s="69" t="s">
        <v>936</v>
      </c>
      <c r="AA191" s="70" t="s">
        <v>1486</v>
      </c>
      <c r="AC191" t="b">
        <v>0</v>
      </c>
      <c r="AD191">
        <v>0</v>
      </c>
      <c r="AE191" s="70" t="s">
        <v>1943</v>
      </c>
      <c r="AF191" t="b">
        <v>0</v>
      </c>
      <c r="AG191" t="s">
        <v>1972</v>
      </c>
      <c r="AI191" s="70" t="s">
        <v>1943</v>
      </c>
      <c r="AJ191" t="b">
        <v>0</v>
      </c>
      <c r="AK191">
        <v>2</v>
      </c>
      <c r="AL191" s="70" t="s">
        <v>1487</v>
      </c>
      <c r="AM191" t="s">
        <v>1979</v>
      </c>
      <c r="AN191" t="b">
        <v>0</v>
      </c>
      <c r="AO191" s="70" t="s">
        <v>1487</v>
      </c>
      <c r="AP191" t="s">
        <v>178</v>
      </c>
      <c r="AQ191">
        <v>0</v>
      </c>
      <c r="AR191">
        <v>0</v>
      </c>
      <c r="BA191" t="str">
        <f>REPLACE(INDEX(GroupVertices[Group],MATCH(Edges[[#This Row],[Vertex 1]],GroupVertices[Vertex],0)),1,1,"")</f>
        <v>2</v>
      </c>
      <c r="BB191" t="str">
        <f>REPLACE(INDEX(GroupVertices[Group],MATCH(Edges[[#This Row],[Vertex 2]],GroupVertices[Vertex],0)),1,1,"")</f>
        <v>2</v>
      </c>
    </row>
    <row r="192" spans="1:54" ht="15">
      <c r="A192" s="11" t="s">
        <v>288</v>
      </c>
      <c r="B192" s="11" t="s">
        <v>265</v>
      </c>
      <c r="C192" s="12"/>
      <c r="D192" s="60"/>
      <c r="E192" s="61"/>
      <c r="F192" s="62"/>
      <c r="G192" s="12"/>
      <c r="H192" s="13"/>
      <c r="I192" s="45"/>
      <c r="J192" s="45"/>
      <c r="K192" s="31" t="s">
        <v>66</v>
      </c>
      <c r="L192" s="67">
        <v>192</v>
      </c>
      <c r="M192" s="67"/>
      <c r="N192" s="14"/>
      <c r="O192" t="s">
        <v>337</v>
      </c>
      <c r="P192" s="68">
        <v>43537.920381944445</v>
      </c>
      <c r="Q192" t="s">
        <v>401</v>
      </c>
      <c r="V192" s="69" t="s">
        <v>776</v>
      </c>
      <c r="W192" s="68">
        <v>43537.920381944445</v>
      </c>
      <c r="X192" s="69" t="s">
        <v>936</v>
      </c>
      <c r="AA192" s="70" t="s">
        <v>1486</v>
      </c>
      <c r="AC192" t="b">
        <v>0</v>
      </c>
      <c r="AD192">
        <v>0</v>
      </c>
      <c r="AE192" s="70" t="s">
        <v>1943</v>
      </c>
      <c r="AF192" t="b">
        <v>0</v>
      </c>
      <c r="AG192" t="s">
        <v>1972</v>
      </c>
      <c r="AI192" s="70" t="s">
        <v>1943</v>
      </c>
      <c r="AJ192" t="b">
        <v>0</v>
      </c>
      <c r="AK192">
        <v>2</v>
      </c>
      <c r="AL192" s="70" t="s">
        <v>1487</v>
      </c>
      <c r="AM192" t="s">
        <v>1979</v>
      </c>
      <c r="AN192" t="b">
        <v>0</v>
      </c>
      <c r="AO192" s="70" t="s">
        <v>1487</v>
      </c>
      <c r="AP192" t="s">
        <v>178</v>
      </c>
      <c r="AQ192">
        <v>0</v>
      </c>
      <c r="AR192">
        <v>0</v>
      </c>
      <c r="BA192" t="str">
        <f>REPLACE(INDEX(GroupVertices[Group],MATCH(Edges[[#This Row],[Vertex 1]],GroupVertices[Vertex],0)),1,1,"")</f>
        <v>2</v>
      </c>
      <c r="BB192" t="str">
        <f>REPLACE(INDEX(GroupVertices[Group],MATCH(Edges[[#This Row],[Vertex 2]],GroupVertices[Vertex],0)),1,1,"")</f>
        <v>2</v>
      </c>
    </row>
    <row r="193" spans="1:54" ht="15">
      <c r="A193" s="11" t="s">
        <v>291</v>
      </c>
      <c r="B193" s="11" t="s">
        <v>247</v>
      </c>
      <c r="C193" s="12"/>
      <c r="D193" s="60"/>
      <c r="E193" s="61"/>
      <c r="F193" s="62"/>
      <c r="G193" s="12"/>
      <c r="H193" s="13"/>
      <c r="I193" s="45"/>
      <c r="J193" s="45"/>
      <c r="K193" s="31" t="s">
        <v>65</v>
      </c>
      <c r="L193" s="67">
        <v>193</v>
      </c>
      <c r="M193" s="67"/>
      <c r="N193" s="14"/>
      <c r="O193" t="s">
        <v>338</v>
      </c>
      <c r="P193" s="68">
        <v>43537.78534722222</v>
      </c>
      <c r="Q193" t="s">
        <v>341</v>
      </c>
      <c r="V193" s="69" t="s">
        <v>779</v>
      </c>
      <c r="W193" s="68">
        <v>43537.78534722222</v>
      </c>
      <c r="X193" s="69" t="s">
        <v>944</v>
      </c>
      <c r="AA193" s="70" t="s">
        <v>1494</v>
      </c>
      <c r="AC193" t="b">
        <v>0</v>
      </c>
      <c r="AD193">
        <v>0</v>
      </c>
      <c r="AE193" s="70" t="s">
        <v>1943</v>
      </c>
      <c r="AF193" t="b">
        <v>0</v>
      </c>
      <c r="AG193" t="s">
        <v>1972</v>
      </c>
      <c r="AI193" s="70" t="s">
        <v>1943</v>
      </c>
      <c r="AJ193" t="b">
        <v>0</v>
      </c>
      <c r="AK193">
        <v>45</v>
      </c>
      <c r="AL193" s="70" t="s">
        <v>1871</v>
      </c>
      <c r="AM193" t="s">
        <v>1979</v>
      </c>
      <c r="AN193" t="b">
        <v>0</v>
      </c>
      <c r="AO193" s="70" t="s">
        <v>1871</v>
      </c>
      <c r="AP193" t="s">
        <v>178</v>
      </c>
      <c r="AQ193">
        <v>0</v>
      </c>
      <c r="AR193">
        <v>0</v>
      </c>
      <c r="BA193" t="str">
        <f>REPLACE(INDEX(GroupVertices[Group],MATCH(Edges[[#This Row],[Vertex 1]],GroupVertices[Vertex],0)),1,1,"")</f>
        <v>1</v>
      </c>
      <c r="BB193" t="str">
        <f>REPLACE(INDEX(GroupVertices[Group],MATCH(Edges[[#This Row],[Vertex 2]],GroupVertices[Vertex],0)),1,1,"")</f>
        <v>1</v>
      </c>
    </row>
    <row r="194" spans="1:54" ht="15">
      <c r="A194" s="11" t="s">
        <v>291</v>
      </c>
      <c r="B194" s="11" t="s">
        <v>265</v>
      </c>
      <c r="C194" s="12"/>
      <c r="D194" s="60"/>
      <c r="E194" s="61"/>
      <c r="F194" s="62"/>
      <c r="G194" s="12"/>
      <c r="H194" s="13"/>
      <c r="I194" s="45"/>
      <c r="J194" s="45"/>
      <c r="K194" s="31" t="s">
        <v>66</v>
      </c>
      <c r="L194" s="67">
        <v>194</v>
      </c>
      <c r="M194" s="67"/>
      <c r="N194" s="14"/>
      <c r="O194" t="s">
        <v>337</v>
      </c>
      <c r="P194" s="68">
        <v>43537.78534722222</v>
      </c>
      <c r="Q194" t="s">
        <v>341</v>
      </c>
      <c r="V194" s="69" t="s">
        <v>779</v>
      </c>
      <c r="W194" s="68">
        <v>43537.78534722222</v>
      </c>
      <c r="X194" s="69" t="s">
        <v>944</v>
      </c>
      <c r="AA194" s="70" t="s">
        <v>1494</v>
      </c>
      <c r="AC194" t="b">
        <v>0</v>
      </c>
      <c r="AD194">
        <v>0</v>
      </c>
      <c r="AE194" s="70" t="s">
        <v>1943</v>
      </c>
      <c r="AF194" t="b">
        <v>0</v>
      </c>
      <c r="AG194" t="s">
        <v>1972</v>
      </c>
      <c r="AI194" s="70" t="s">
        <v>1943</v>
      </c>
      <c r="AJ194" t="b">
        <v>0</v>
      </c>
      <c r="AK194">
        <v>45</v>
      </c>
      <c r="AL194" s="70" t="s">
        <v>1871</v>
      </c>
      <c r="AM194" t="s">
        <v>1979</v>
      </c>
      <c r="AN194" t="b">
        <v>0</v>
      </c>
      <c r="AO194" s="70" t="s">
        <v>1871</v>
      </c>
      <c r="AP194" t="s">
        <v>178</v>
      </c>
      <c r="AQ194">
        <v>0</v>
      </c>
      <c r="AR194">
        <v>0</v>
      </c>
      <c r="BA194" t="str">
        <f>REPLACE(INDEX(GroupVertices[Group],MATCH(Edges[[#This Row],[Vertex 1]],GroupVertices[Vertex],0)),1,1,"")</f>
        <v>1</v>
      </c>
      <c r="BB194" t="str">
        <f>REPLACE(INDEX(GroupVertices[Group],MATCH(Edges[[#This Row],[Vertex 2]],GroupVertices[Vertex],0)),1,1,"")</f>
        <v>2</v>
      </c>
    </row>
    <row r="195" spans="1:54" ht="15">
      <c r="A195" s="11" t="s">
        <v>228</v>
      </c>
      <c r="B195" s="11" t="s">
        <v>247</v>
      </c>
      <c r="C195" s="12"/>
      <c r="D195" s="60"/>
      <c r="E195" s="61"/>
      <c r="F195" s="62"/>
      <c r="G195" s="12"/>
      <c r="H195" s="13"/>
      <c r="I195" s="45"/>
      <c r="J195" s="45"/>
      <c r="K195" s="31" t="s">
        <v>65</v>
      </c>
      <c r="L195" s="67">
        <v>195</v>
      </c>
      <c r="M195" s="67"/>
      <c r="N195" s="14"/>
      <c r="O195" t="s">
        <v>337</v>
      </c>
      <c r="P195" s="68">
        <v>43537.89318287037</v>
      </c>
      <c r="Q195" t="s">
        <v>360</v>
      </c>
      <c r="V195" s="69" t="s">
        <v>727</v>
      </c>
      <c r="W195" s="68">
        <v>43537.89318287037</v>
      </c>
      <c r="X195" s="69" t="s">
        <v>836</v>
      </c>
      <c r="AA195" s="70" t="s">
        <v>1386</v>
      </c>
      <c r="AC195" t="b">
        <v>0</v>
      </c>
      <c r="AD195">
        <v>0</v>
      </c>
      <c r="AE195" s="70" t="s">
        <v>1943</v>
      </c>
      <c r="AF195" t="b">
        <v>1</v>
      </c>
      <c r="AG195" t="s">
        <v>1972</v>
      </c>
      <c r="AI195" s="70" t="s">
        <v>1908</v>
      </c>
      <c r="AJ195" t="b">
        <v>0</v>
      </c>
      <c r="AK195">
        <v>3</v>
      </c>
      <c r="AL195" s="70" t="s">
        <v>1842</v>
      </c>
      <c r="AM195" t="s">
        <v>1984</v>
      </c>
      <c r="AN195" t="b">
        <v>0</v>
      </c>
      <c r="AO195" s="70" t="s">
        <v>1842</v>
      </c>
      <c r="AP195" t="s">
        <v>178</v>
      </c>
      <c r="AQ195">
        <v>0</v>
      </c>
      <c r="AR195">
        <v>0</v>
      </c>
      <c r="BA195" t="str">
        <f>REPLACE(INDEX(GroupVertices[Group],MATCH(Edges[[#This Row],[Vertex 1]],GroupVertices[Vertex],0)),1,1,"")</f>
        <v>2</v>
      </c>
      <c r="BB195" t="str">
        <f>REPLACE(INDEX(GroupVertices[Group],MATCH(Edges[[#This Row],[Vertex 2]],GroupVertices[Vertex],0)),1,1,"")</f>
        <v>1</v>
      </c>
    </row>
    <row r="196" spans="1:54" ht="15">
      <c r="A196" s="11" t="s">
        <v>228</v>
      </c>
      <c r="B196" s="11" t="s">
        <v>265</v>
      </c>
      <c r="C196" s="12"/>
      <c r="D196" s="60"/>
      <c r="E196" s="61"/>
      <c r="F196" s="62"/>
      <c r="G196" s="12"/>
      <c r="H196" s="13"/>
      <c r="I196" s="45"/>
      <c r="J196" s="45"/>
      <c r="K196" s="31" t="s">
        <v>65</v>
      </c>
      <c r="L196" s="67">
        <v>196</v>
      </c>
      <c r="M196" s="67"/>
      <c r="N196" s="14"/>
      <c r="O196" t="s">
        <v>337</v>
      </c>
      <c r="P196" s="68">
        <v>43537.91903935185</v>
      </c>
      <c r="Q196" t="s">
        <v>356</v>
      </c>
      <c r="V196" s="69" t="s">
        <v>727</v>
      </c>
      <c r="W196" s="68">
        <v>43537.91903935185</v>
      </c>
      <c r="X196" s="69" t="s">
        <v>837</v>
      </c>
      <c r="AA196" s="70" t="s">
        <v>1387</v>
      </c>
      <c r="AC196" t="b">
        <v>0</v>
      </c>
      <c r="AD196">
        <v>0</v>
      </c>
      <c r="AE196" s="70" t="s">
        <v>1943</v>
      </c>
      <c r="AF196" t="b">
        <v>0</v>
      </c>
      <c r="AG196" t="s">
        <v>1972</v>
      </c>
      <c r="AI196" s="70" t="s">
        <v>1943</v>
      </c>
      <c r="AJ196" t="b">
        <v>0</v>
      </c>
      <c r="AK196">
        <v>4</v>
      </c>
      <c r="AL196" s="70" t="s">
        <v>1907</v>
      </c>
      <c r="AM196" t="s">
        <v>1984</v>
      </c>
      <c r="AN196" t="b">
        <v>0</v>
      </c>
      <c r="AO196" s="70" t="s">
        <v>1907</v>
      </c>
      <c r="AP196" t="s">
        <v>178</v>
      </c>
      <c r="AQ196">
        <v>0</v>
      </c>
      <c r="AR196">
        <v>0</v>
      </c>
      <c r="BA196" t="str">
        <f>REPLACE(INDEX(GroupVertices[Group],MATCH(Edges[[#This Row],[Vertex 1]],GroupVertices[Vertex],0)),1,1,"")</f>
        <v>2</v>
      </c>
      <c r="BB196" t="str">
        <f>REPLACE(INDEX(GroupVertices[Group],MATCH(Edges[[#This Row],[Vertex 2]],GroupVertices[Vertex],0)),1,1,"")</f>
        <v>2</v>
      </c>
    </row>
    <row r="197" spans="1:54" ht="15">
      <c r="A197" s="11" t="s">
        <v>253</v>
      </c>
      <c r="B197" s="11" t="s">
        <v>250</v>
      </c>
      <c r="C197" s="12"/>
      <c r="D197" s="60"/>
      <c r="E197" s="61"/>
      <c r="F197" s="62"/>
      <c r="G197" s="12"/>
      <c r="H197" s="13"/>
      <c r="I197" s="45"/>
      <c r="J197" s="45"/>
      <c r="K197" s="31" t="s">
        <v>65</v>
      </c>
      <c r="L197" s="67">
        <v>197</v>
      </c>
      <c r="M197" s="67"/>
      <c r="N197" s="14"/>
      <c r="O197" t="s">
        <v>337</v>
      </c>
      <c r="P197" s="68">
        <v>43541.83431712963</v>
      </c>
      <c r="Q197" t="s">
        <v>376</v>
      </c>
      <c r="T197" t="s">
        <v>681</v>
      </c>
      <c r="U197" s="69" t="s">
        <v>703</v>
      </c>
      <c r="V197" s="69" t="s">
        <v>703</v>
      </c>
      <c r="W197" s="68">
        <v>43541.83431712963</v>
      </c>
      <c r="X197" s="69" t="s">
        <v>878</v>
      </c>
      <c r="AA197" s="70" t="s">
        <v>1428</v>
      </c>
      <c r="AC197" t="b">
        <v>0</v>
      </c>
      <c r="AD197">
        <v>0</v>
      </c>
      <c r="AE197" s="70" t="s">
        <v>1943</v>
      </c>
      <c r="AF197" t="b">
        <v>0</v>
      </c>
      <c r="AG197" t="s">
        <v>1972</v>
      </c>
      <c r="AI197" s="70" t="s">
        <v>1943</v>
      </c>
      <c r="AJ197" t="b">
        <v>0</v>
      </c>
      <c r="AK197">
        <v>11</v>
      </c>
      <c r="AL197" s="70" t="s">
        <v>1741</v>
      </c>
      <c r="AM197" t="s">
        <v>1983</v>
      </c>
      <c r="AN197" t="b">
        <v>0</v>
      </c>
      <c r="AO197" s="70" t="s">
        <v>1741</v>
      </c>
      <c r="AP197" t="s">
        <v>178</v>
      </c>
      <c r="AQ197">
        <v>0</v>
      </c>
      <c r="AR197">
        <v>0</v>
      </c>
      <c r="BA197" t="str">
        <f>REPLACE(INDEX(GroupVertices[Group],MATCH(Edges[[#This Row],[Vertex 1]],GroupVertices[Vertex],0)),1,1,"")</f>
        <v>5</v>
      </c>
      <c r="BB197" t="str">
        <f>REPLACE(INDEX(GroupVertices[Group],MATCH(Edges[[#This Row],[Vertex 2]],GroupVertices[Vertex],0)),1,1,"")</f>
        <v>5</v>
      </c>
    </row>
    <row r="198" spans="1:54" ht="15">
      <c r="A198" s="11" t="s">
        <v>219</v>
      </c>
      <c r="B198" s="11" t="s">
        <v>247</v>
      </c>
      <c r="C198" s="12"/>
      <c r="D198" s="60"/>
      <c r="E198" s="61"/>
      <c r="F198" s="62"/>
      <c r="G198" s="12"/>
      <c r="H198" s="13"/>
      <c r="I198" s="45"/>
      <c r="J198" s="45"/>
      <c r="K198" s="31" t="s">
        <v>65</v>
      </c>
      <c r="L198" s="67">
        <v>198</v>
      </c>
      <c r="M198" s="67"/>
      <c r="N198" s="14"/>
      <c r="O198" t="s">
        <v>337</v>
      </c>
      <c r="P198" s="68">
        <v>43537.85663194444</v>
      </c>
      <c r="Q198" t="s">
        <v>345</v>
      </c>
      <c r="V198" s="69" t="s">
        <v>718</v>
      </c>
      <c r="W198" s="68">
        <v>43537.85663194444</v>
      </c>
      <c r="X198" s="69" t="s">
        <v>817</v>
      </c>
      <c r="AA198" s="70" t="s">
        <v>1367</v>
      </c>
      <c r="AC198" t="b">
        <v>0</v>
      </c>
      <c r="AD198">
        <v>0</v>
      </c>
      <c r="AE198" s="70" t="s">
        <v>1943</v>
      </c>
      <c r="AF198" t="b">
        <v>1</v>
      </c>
      <c r="AG198" t="s">
        <v>1972</v>
      </c>
      <c r="AI198" s="70" t="s">
        <v>1915</v>
      </c>
      <c r="AJ198" t="b">
        <v>0</v>
      </c>
      <c r="AK198">
        <v>6</v>
      </c>
      <c r="AL198" s="70" t="s">
        <v>1852</v>
      </c>
      <c r="AM198" t="s">
        <v>1982</v>
      </c>
      <c r="AN198" t="b">
        <v>0</v>
      </c>
      <c r="AO198" s="70" t="s">
        <v>1852</v>
      </c>
      <c r="AP198" t="s">
        <v>178</v>
      </c>
      <c r="AQ198">
        <v>0</v>
      </c>
      <c r="AR198">
        <v>0</v>
      </c>
      <c r="BA198" t="str">
        <f>REPLACE(INDEX(GroupVertices[Group],MATCH(Edges[[#This Row],[Vertex 1]],GroupVertices[Vertex],0)),1,1,"")</f>
        <v>1</v>
      </c>
      <c r="BB198" t="str">
        <f>REPLACE(INDEX(GroupVertices[Group],MATCH(Edges[[#This Row],[Vertex 2]],GroupVertices[Vertex],0)),1,1,"")</f>
        <v>1</v>
      </c>
    </row>
    <row r="199" spans="1:54" ht="15">
      <c r="A199" s="11" t="s">
        <v>224</v>
      </c>
      <c r="B199" s="11" t="s">
        <v>265</v>
      </c>
      <c r="C199" s="12"/>
      <c r="D199" s="60"/>
      <c r="E199" s="61"/>
      <c r="F199" s="62"/>
      <c r="G199" s="12"/>
      <c r="H199" s="13"/>
      <c r="I199" s="45"/>
      <c r="J199" s="45"/>
      <c r="K199" s="31" t="s">
        <v>66</v>
      </c>
      <c r="L199" s="67">
        <v>199</v>
      </c>
      <c r="M199" s="67"/>
      <c r="N199" s="14"/>
      <c r="O199" t="s">
        <v>338</v>
      </c>
      <c r="P199" s="68">
        <v>43537.88108796296</v>
      </c>
      <c r="Q199" t="s">
        <v>354</v>
      </c>
      <c r="T199" t="s">
        <v>265</v>
      </c>
      <c r="V199" s="69" t="s">
        <v>723</v>
      </c>
      <c r="W199" s="68">
        <v>43537.88108796296</v>
      </c>
      <c r="X199" s="69" t="s">
        <v>828</v>
      </c>
      <c r="AA199" s="70" t="s">
        <v>1378</v>
      </c>
      <c r="AB199" s="70" t="s">
        <v>1928</v>
      </c>
      <c r="AC199" t="b">
        <v>0</v>
      </c>
      <c r="AD199">
        <v>2</v>
      </c>
      <c r="AE199" s="70" t="s">
        <v>1946</v>
      </c>
      <c r="AF199" t="b">
        <v>0</v>
      </c>
      <c r="AG199" t="s">
        <v>1973</v>
      </c>
      <c r="AI199" s="70" t="s">
        <v>1943</v>
      </c>
      <c r="AJ199" t="b">
        <v>0</v>
      </c>
      <c r="AK199">
        <v>0</v>
      </c>
      <c r="AL199" s="70" t="s">
        <v>1943</v>
      </c>
      <c r="AM199" t="s">
        <v>1979</v>
      </c>
      <c r="AN199" t="b">
        <v>0</v>
      </c>
      <c r="AO199" s="70" t="s">
        <v>1928</v>
      </c>
      <c r="AP199" t="s">
        <v>178</v>
      </c>
      <c r="AQ199">
        <v>0</v>
      </c>
      <c r="AR199">
        <v>0</v>
      </c>
      <c r="BA199" t="str">
        <f>REPLACE(INDEX(GroupVertices[Group],MATCH(Edges[[#This Row],[Vertex 1]],GroupVertices[Vertex],0)),1,1,"")</f>
        <v>3</v>
      </c>
      <c r="BB199" t="str">
        <f>REPLACE(INDEX(GroupVertices[Group],MATCH(Edges[[#This Row],[Vertex 2]],GroupVertices[Vertex],0)),1,1,"")</f>
        <v>2</v>
      </c>
    </row>
    <row r="200" spans="1:54" ht="15">
      <c r="A200" s="11" t="s">
        <v>224</v>
      </c>
      <c r="B200" s="11" t="s">
        <v>265</v>
      </c>
      <c r="C200" s="12"/>
      <c r="D200" s="60"/>
      <c r="E200" s="61"/>
      <c r="F200" s="62"/>
      <c r="G200" s="12"/>
      <c r="H200" s="13"/>
      <c r="I200" s="45"/>
      <c r="J200" s="45"/>
      <c r="K200" s="31" t="s">
        <v>66</v>
      </c>
      <c r="L200" s="67">
        <v>200</v>
      </c>
      <c r="M200" s="67"/>
      <c r="N200" s="14"/>
      <c r="O200" t="s">
        <v>338</v>
      </c>
      <c r="P200" s="68">
        <v>43537.86688657408</v>
      </c>
      <c r="Q200" t="s">
        <v>353</v>
      </c>
      <c r="T200" t="s">
        <v>265</v>
      </c>
      <c r="V200" s="69" t="s">
        <v>723</v>
      </c>
      <c r="W200" s="68">
        <v>43537.86688657408</v>
      </c>
      <c r="X200" s="69" t="s">
        <v>827</v>
      </c>
      <c r="AA200" s="70" t="s">
        <v>1377</v>
      </c>
      <c r="AB200" s="70" t="s">
        <v>1927</v>
      </c>
      <c r="AC200" t="b">
        <v>0</v>
      </c>
      <c r="AD200">
        <v>3</v>
      </c>
      <c r="AE200" s="70" t="s">
        <v>1945</v>
      </c>
      <c r="AF200" t="b">
        <v>0</v>
      </c>
      <c r="AG200" t="s">
        <v>1972</v>
      </c>
      <c r="AI200" s="70" t="s">
        <v>1943</v>
      </c>
      <c r="AJ200" t="b">
        <v>0</v>
      </c>
      <c r="AK200">
        <v>0</v>
      </c>
      <c r="AL200" s="70" t="s">
        <v>1943</v>
      </c>
      <c r="AM200" t="s">
        <v>1979</v>
      </c>
      <c r="AN200" t="b">
        <v>0</v>
      </c>
      <c r="AO200" s="70" t="s">
        <v>1927</v>
      </c>
      <c r="AP200" t="s">
        <v>178</v>
      </c>
      <c r="AQ200">
        <v>0</v>
      </c>
      <c r="AR200">
        <v>0</v>
      </c>
      <c r="BA200" t="str">
        <f>REPLACE(INDEX(GroupVertices[Group],MATCH(Edges[[#This Row],[Vertex 1]],GroupVertices[Vertex],0)),1,1,"")</f>
        <v>3</v>
      </c>
      <c r="BB200" t="str">
        <f>REPLACE(INDEX(GroupVertices[Group],MATCH(Edges[[#This Row],[Vertex 2]],GroupVertices[Vertex],0)),1,1,"")</f>
        <v>2</v>
      </c>
    </row>
    <row r="201" spans="1:54" ht="15">
      <c r="A201" s="11" t="s">
        <v>224</v>
      </c>
      <c r="B201" s="11" t="s">
        <v>265</v>
      </c>
      <c r="C201" s="12"/>
      <c r="D201" s="60"/>
      <c r="E201" s="61"/>
      <c r="F201" s="62"/>
      <c r="G201" s="12"/>
      <c r="H201" s="13"/>
      <c r="I201" s="45"/>
      <c r="J201" s="45"/>
      <c r="K201" s="31" t="s">
        <v>66</v>
      </c>
      <c r="L201" s="67">
        <v>201</v>
      </c>
      <c r="M201" s="67"/>
      <c r="N201" s="14"/>
      <c r="O201" t="s">
        <v>338</v>
      </c>
      <c r="P201" s="68">
        <v>43537.85123842592</v>
      </c>
      <c r="Q201" t="s">
        <v>455</v>
      </c>
      <c r="T201" t="s">
        <v>265</v>
      </c>
      <c r="V201" s="69" t="s">
        <v>723</v>
      </c>
      <c r="W201" s="68">
        <v>43537.85123842592</v>
      </c>
      <c r="X201" s="69" t="s">
        <v>1024</v>
      </c>
      <c r="AA201" s="70" t="s">
        <v>1578</v>
      </c>
      <c r="AB201" s="70" t="s">
        <v>1580</v>
      </c>
      <c r="AC201" t="b">
        <v>0</v>
      </c>
      <c r="AD201">
        <v>1</v>
      </c>
      <c r="AE201" s="70" t="s">
        <v>1954</v>
      </c>
      <c r="AF201" t="b">
        <v>0</v>
      </c>
      <c r="AG201" t="s">
        <v>1972</v>
      </c>
      <c r="AI201" s="70" t="s">
        <v>1943</v>
      </c>
      <c r="AJ201" t="b">
        <v>0</v>
      </c>
      <c r="AK201">
        <v>1</v>
      </c>
      <c r="AL201" s="70" t="s">
        <v>1943</v>
      </c>
      <c r="AM201" t="s">
        <v>1980</v>
      </c>
      <c r="AN201" t="b">
        <v>0</v>
      </c>
      <c r="AO201" s="70" t="s">
        <v>1580</v>
      </c>
      <c r="AP201" t="s">
        <v>178</v>
      </c>
      <c r="AQ201">
        <v>0</v>
      </c>
      <c r="AR201">
        <v>0</v>
      </c>
      <c r="BA201" t="str">
        <f>REPLACE(INDEX(GroupVertices[Group],MATCH(Edges[[#This Row],[Vertex 1]],GroupVertices[Vertex],0)),1,1,"")</f>
        <v>3</v>
      </c>
      <c r="BB201" t="str">
        <f>REPLACE(INDEX(GroupVertices[Group],MATCH(Edges[[#This Row],[Vertex 2]],GroupVertices[Vertex],0)),1,1,"")</f>
        <v>2</v>
      </c>
    </row>
    <row r="202" spans="1:54" ht="15">
      <c r="A202" s="11" t="s">
        <v>224</v>
      </c>
      <c r="B202" s="11" t="s">
        <v>247</v>
      </c>
      <c r="C202" s="12"/>
      <c r="D202" s="60"/>
      <c r="E202" s="61"/>
      <c r="F202" s="62"/>
      <c r="G202" s="12"/>
      <c r="H202" s="13"/>
      <c r="I202" s="45"/>
      <c r="J202" s="45"/>
      <c r="K202" s="31" t="s">
        <v>66</v>
      </c>
      <c r="L202" s="67">
        <v>202</v>
      </c>
      <c r="M202" s="67"/>
      <c r="N202" s="14"/>
      <c r="O202" t="s">
        <v>338</v>
      </c>
      <c r="P202" s="68">
        <v>43537.834710648145</v>
      </c>
      <c r="Q202" t="s">
        <v>452</v>
      </c>
      <c r="T202" t="s">
        <v>265</v>
      </c>
      <c r="V202" s="69" t="s">
        <v>723</v>
      </c>
      <c r="W202" s="68">
        <v>43537.834710648145</v>
      </c>
      <c r="X202" s="69" t="s">
        <v>1021</v>
      </c>
      <c r="AA202" s="70" t="s">
        <v>1575</v>
      </c>
      <c r="AB202" s="70" t="s">
        <v>1878</v>
      </c>
      <c r="AC202" t="b">
        <v>0</v>
      </c>
      <c r="AD202">
        <v>3</v>
      </c>
      <c r="AE202" s="70" t="s">
        <v>1944</v>
      </c>
      <c r="AF202" t="b">
        <v>0</v>
      </c>
      <c r="AG202" t="s">
        <v>1972</v>
      </c>
      <c r="AI202" s="70" t="s">
        <v>1943</v>
      </c>
      <c r="AJ202" t="b">
        <v>0</v>
      </c>
      <c r="AK202">
        <v>1</v>
      </c>
      <c r="AL202" s="70" t="s">
        <v>1943</v>
      </c>
      <c r="AM202" t="s">
        <v>1980</v>
      </c>
      <c r="AN202" t="b">
        <v>0</v>
      </c>
      <c r="AO202" s="70" t="s">
        <v>1878</v>
      </c>
      <c r="AP202" t="s">
        <v>178</v>
      </c>
      <c r="AQ202">
        <v>0</v>
      </c>
      <c r="AR202">
        <v>0</v>
      </c>
      <c r="BA202" t="str">
        <f>REPLACE(INDEX(GroupVertices[Group],MATCH(Edges[[#This Row],[Vertex 1]],GroupVertices[Vertex],0)),1,1,"")</f>
        <v>3</v>
      </c>
      <c r="BB202" t="str">
        <f>REPLACE(INDEX(GroupVertices[Group],MATCH(Edges[[#This Row],[Vertex 2]],GroupVertices[Vertex],0)),1,1,"")</f>
        <v>1</v>
      </c>
    </row>
    <row r="203" spans="1:54" ht="15">
      <c r="A203" s="11" t="s">
        <v>224</v>
      </c>
      <c r="B203" s="11" t="s">
        <v>247</v>
      </c>
      <c r="C203" s="12"/>
      <c r="D203" s="60"/>
      <c r="E203" s="61"/>
      <c r="F203" s="62"/>
      <c r="G203" s="12"/>
      <c r="H203" s="13"/>
      <c r="I203" s="45"/>
      <c r="J203" s="45"/>
      <c r="K203" s="31" t="s">
        <v>66</v>
      </c>
      <c r="L203" s="67">
        <v>203</v>
      </c>
      <c r="M203" s="67"/>
      <c r="N203" s="14"/>
      <c r="O203" t="s">
        <v>338</v>
      </c>
      <c r="P203" s="68">
        <v>43534.76547453704</v>
      </c>
      <c r="Q203" t="s">
        <v>341</v>
      </c>
      <c r="V203" s="69" t="s">
        <v>723</v>
      </c>
      <c r="W203" s="68">
        <v>43534.76547453704</v>
      </c>
      <c r="X203" s="69" t="s">
        <v>1020</v>
      </c>
      <c r="AA203" s="70" t="s">
        <v>1574</v>
      </c>
      <c r="AC203" t="b">
        <v>0</v>
      </c>
      <c r="AD203">
        <v>0</v>
      </c>
      <c r="AE203" s="70" t="s">
        <v>1943</v>
      </c>
      <c r="AF203" t="b">
        <v>0</v>
      </c>
      <c r="AG203" t="s">
        <v>1972</v>
      </c>
      <c r="AI203" s="70" t="s">
        <v>1943</v>
      </c>
      <c r="AJ203" t="b">
        <v>0</v>
      </c>
      <c r="AK203">
        <v>45</v>
      </c>
      <c r="AL203" s="70" t="s">
        <v>1871</v>
      </c>
      <c r="AM203" t="s">
        <v>1979</v>
      </c>
      <c r="AN203" t="b">
        <v>0</v>
      </c>
      <c r="AO203" s="70" t="s">
        <v>1871</v>
      </c>
      <c r="AP203" t="s">
        <v>178</v>
      </c>
      <c r="AQ203">
        <v>0</v>
      </c>
      <c r="AR203">
        <v>0</v>
      </c>
      <c r="BA203" t="str">
        <f>REPLACE(INDEX(GroupVertices[Group],MATCH(Edges[[#This Row],[Vertex 1]],GroupVertices[Vertex],0)),1,1,"")</f>
        <v>3</v>
      </c>
      <c r="BB203" t="str">
        <f>REPLACE(INDEX(GroupVertices[Group],MATCH(Edges[[#This Row],[Vertex 2]],GroupVertices[Vertex],0)),1,1,"")</f>
        <v>1</v>
      </c>
    </row>
    <row r="204" spans="1:54" ht="15">
      <c r="A204" s="11" t="s">
        <v>224</v>
      </c>
      <c r="B204" s="11" t="s">
        <v>324</v>
      </c>
      <c r="C204" s="12"/>
      <c r="D204" s="60"/>
      <c r="E204" s="61"/>
      <c r="F204" s="62"/>
      <c r="G204" s="12"/>
      <c r="H204" s="13"/>
      <c r="I204" s="45"/>
      <c r="J204" s="45"/>
      <c r="K204" s="31" t="s">
        <v>65</v>
      </c>
      <c r="L204" s="67">
        <v>204</v>
      </c>
      <c r="M204" s="67"/>
      <c r="N204" s="14"/>
      <c r="O204" t="s">
        <v>339</v>
      </c>
      <c r="P204" s="68">
        <v>43537.88108796296</v>
      </c>
      <c r="Q204" t="s">
        <v>354</v>
      </c>
      <c r="T204" t="s">
        <v>265</v>
      </c>
      <c r="V204" s="69" t="s">
        <v>723</v>
      </c>
      <c r="W204" s="68">
        <v>43537.88108796296</v>
      </c>
      <c r="X204" s="69" t="s">
        <v>828</v>
      </c>
      <c r="AA204" s="70" t="s">
        <v>1378</v>
      </c>
      <c r="AB204" s="70" t="s">
        <v>1928</v>
      </c>
      <c r="AC204" t="b">
        <v>0</v>
      </c>
      <c r="AD204">
        <v>2</v>
      </c>
      <c r="AE204" s="70" t="s">
        <v>1946</v>
      </c>
      <c r="AF204" t="b">
        <v>0</v>
      </c>
      <c r="AG204" t="s">
        <v>1973</v>
      </c>
      <c r="AI204" s="70" t="s">
        <v>1943</v>
      </c>
      <c r="AJ204" t="b">
        <v>0</v>
      </c>
      <c r="AK204">
        <v>0</v>
      </c>
      <c r="AL204" s="70" t="s">
        <v>1943</v>
      </c>
      <c r="AM204" t="s">
        <v>1979</v>
      </c>
      <c r="AN204" t="b">
        <v>0</v>
      </c>
      <c r="AO204" s="70" t="s">
        <v>1928</v>
      </c>
      <c r="AP204" t="s">
        <v>178</v>
      </c>
      <c r="AQ204">
        <v>0</v>
      </c>
      <c r="AR204">
        <v>0</v>
      </c>
      <c r="BA204" t="str">
        <f>REPLACE(INDEX(GroupVertices[Group],MATCH(Edges[[#This Row],[Vertex 1]],GroupVertices[Vertex],0)),1,1,"")</f>
        <v>3</v>
      </c>
      <c r="BB204" t="str">
        <f>REPLACE(INDEX(GroupVertices[Group],MATCH(Edges[[#This Row],[Vertex 2]],GroupVertices[Vertex],0)),1,1,"")</f>
        <v>3</v>
      </c>
    </row>
    <row r="205" spans="1:54" ht="15">
      <c r="A205" s="11" t="s">
        <v>224</v>
      </c>
      <c r="B205" s="11" t="s">
        <v>324</v>
      </c>
      <c r="C205" s="12"/>
      <c r="D205" s="60"/>
      <c r="E205" s="61"/>
      <c r="F205" s="62"/>
      <c r="G205" s="12"/>
      <c r="H205" s="13"/>
      <c r="I205" s="45"/>
      <c r="J205" s="45"/>
      <c r="K205" s="31" t="s">
        <v>65</v>
      </c>
      <c r="L205" s="67">
        <v>205</v>
      </c>
      <c r="M205" s="67"/>
      <c r="N205" s="14"/>
      <c r="O205" t="s">
        <v>339</v>
      </c>
      <c r="P205" s="68">
        <v>43537.86688657408</v>
      </c>
      <c r="Q205" t="s">
        <v>353</v>
      </c>
      <c r="T205" t="s">
        <v>265</v>
      </c>
      <c r="V205" s="69" t="s">
        <v>723</v>
      </c>
      <c r="W205" s="68">
        <v>43537.86688657408</v>
      </c>
      <c r="X205" s="69" t="s">
        <v>827</v>
      </c>
      <c r="AA205" s="70" t="s">
        <v>1377</v>
      </c>
      <c r="AB205" s="70" t="s">
        <v>1927</v>
      </c>
      <c r="AC205" t="b">
        <v>0</v>
      </c>
      <c r="AD205">
        <v>3</v>
      </c>
      <c r="AE205" s="70" t="s">
        <v>1945</v>
      </c>
      <c r="AF205" t="b">
        <v>0</v>
      </c>
      <c r="AG205" t="s">
        <v>1972</v>
      </c>
      <c r="AI205" s="70" t="s">
        <v>1943</v>
      </c>
      <c r="AJ205" t="b">
        <v>0</v>
      </c>
      <c r="AK205">
        <v>0</v>
      </c>
      <c r="AL205" s="70" t="s">
        <v>1943</v>
      </c>
      <c r="AM205" t="s">
        <v>1979</v>
      </c>
      <c r="AN205" t="b">
        <v>0</v>
      </c>
      <c r="AO205" s="70" t="s">
        <v>1927</v>
      </c>
      <c r="AP205" t="s">
        <v>178</v>
      </c>
      <c r="AQ205">
        <v>0</v>
      </c>
      <c r="AR205">
        <v>0</v>
      </c>
      <c r="BA205" t="str">
        <f>REPLACE(INDEX(GroupVertices[Group],MATCH(Edges[[#This Row],[Vertex 1]],GroupVertices[Vertex],0)),1,1,"")</f>
        <v>3</v>
      </c>
      <c r="BB205" t="str">
        <f>REPLACE(INDEX(GroupVertices[Group],MATCH(Edges[[#This Row],[Vertex 2]],GroupVertices[Vertex],0)),1,1,"")</f>
        <v>3</v>
      </c>
    </row>
    <row r="206" spans="1:54" ht="15">
      <c r="A206" s="11" t="s">
        <v>224</v>
      </c>
      <c r="B206" s="11" t="s">
        <v>247</v>
      </c>
      <c r="C206" s="12"/>
      <c r="D206" s="60"/>
      <c r="E206" s="61"/>
      <c r="F206" s="62"/>
      <c r="G206" s="12"/>
      <c r="H206" s="13"/>
      <c r="I206" s="45"/>
      <c r="J206" s="45"/>
      <c r="K206" s="31" t="s">
        <v>66</v>
      </c>
      <c r="L206" s="67">
        <v>206</v>
      </c>
      <c r="M206" s="67"/>
      <c r="N206" s="14"/>
      <c r="O206" t="s">
        <v>339</v>
      </c>
      <c r="P206" s="68">
        <v>43537.85123842592</v>
      </c>
      <c r="Q206" t="s">
        <v>455</v>
      </c>
      <c r="T206" t="s">
        <v>265</v>
      </c>
      <c r="V206" s="69" t="s">
        <v>723</v>
      </c>
      <c r="W206" s="68">
        <v>43537.85123842592</v>
      </c>
      <c r="X206" s="69" t="s">
        <v>1024</v>
      </c>
      <c r="AA206" s="70" t="s">
        <v>1578</v>
      </c>
      <c r="AB206" s="70" t="s">
        <v>1580</v>
      </c>
      <c r="AC206" t="b">
        <v>0</v>
      </c>
      <c r="AD206">
        <v>1</v>
      </c>
      <c r="AE206" s="70" t="s">
        <v>1954</v>
      </c>
      <c r="AF206" t="b">
        <v>0</v>
      </c>
      <c r="AG206" t="s">
        <v>1972</v>
      </c>
      <c r="AI206" s="70" t="s">
        <v>1943</v>
      </c>
      <c r="AJ206" t="b">
        <v>0</v>
      </c>
      <c r="AK206">
        <v>1</v>
      </c>
      <c r="AL206" s="70" t="s">
        <v>1943</v>
      </c>
      <c r="AM206" t="s">
        <v>1980</v>
      </c>
      <c r="AN206" t="b">
        <v>0</v>
      </c>
      <c r="AO206" s="70" t="s">
        <v>1580</v>
      </c>
      <c r="AP206" t="s">
        <v>178</v>
      </c>
      <c r="AQ206">
        <v>0</v>
      </c>
      <c r="AR206">
        <v>0</v>
      </c>
      <c r="BA206" t="str">
        <f>REPLACE(INDEX(GroupVertices[Group],MATCH(Edges[[#This Row],[Vertex 1]],GroupVertices[Vertex],0)),1,1,"")</f>
        <v>3</v>
      </c>
      <c r="BB206" t="str">
        <f>REPLACE(INDEX(GroupVertices[Group],MATCH(Edges[[#This Row],[Vertex 2]],GroupVertices[Vertex],0)),1,1,"")</f>
        <v>1</v>
      </c>
    </row>
    <row r="207" spans="1:54" ht="15">
      <c r="A207" s="11" t="s">
        <v>224</v>
      </c>
      <c r="B207" s="11" t="s">
        <v>265</v>
      </c>
      <c r="C207" s="12"/>
      <c r="D207" s="60"/>
      <c r="E207" s="61"/>
      <c r="F207" s="62"/>
      <c r="G207" s="12"/>
      <c r="H207" s="13"/>
      <c r="I207" s="45"/>
      <c r="J207" s="45"/>
      <c r="K207" s="31" t="s">
        <v>66</v>
      </c>
      <c r="L207" s="67">
        <v>207</v>
      </c>
      <c r="M207" s="67"/>
      <c r="N207" s="14"/>
      <c r="O207" t="s">
        <v>339</v>
      </c>
      <c r="P207" s="68">
        <v>43537.834710648145</v>
      </c>
      <c r="Q207" t="s">
        <v>452</v>
      </c>
      <c r="T207" t="s">
        <v>265</v>
      </c>
      <c r="V207" s="69" t="s">
        <v>723</v>
      </c>
      <c r="W207" s="68">
        <v>43537.834710648145</v>
      </c>
      <c r="X207" s="69" t="s">
        <v>1021</v>
      </c>
      <c r="AA207" s="70" t="s">
        <v>1575</v>
      </c>
      <c r="AB207" s="70" t="s">
        <v>1878</v>
      </c>
      <c r="AC207" t="b">
        <v>0</v>
      </c>
      <c r="AD207">
        <v>3</v>
      </c>
      <c r="AE207" s="70" t="s">
        <v>1944</v>
      </c>
      <c r="AF207" t="b">
        <v>0</v>
      </c>
      <c r="AG207" t="s">
        <v>1972</v>
      </c>
      <c r="AI207" s="70" t="s">
        <v>1943</v>
      </c>
      <c r="AJ207" t="b">
        <v>0</v>
      </c>
      <c r="AK207">
        <v>1</v>
      </c>
      <c r="AL207" s="70" t="s">
        <v>1943</v>
      </c>
      <c r="AM207" t="s">
        <v>1980</v>
      </c>
      <c r="AN207" t="b">
        <v>0</v>
      </c>
      <c r="AO207" s="70" t="s">
        <v>1878</v>
      </c>
      <c r="AP207" t="s">
        <v>178</v>
      </c>
      <c r="AQ207">
        <v>0</v>
      </c>
      <c r="AR207">
        <v>0</v>
      </c>
      <c r="BA207" t="str">
        <f>REPLACE(INDEX(GroupVertices[Group],MATCH(Edges[[#This Row],[Vertex 1]],GroupVertices[Vertex],0)),1,1,"")</f>
        <v>3</v>
      </c>
      <c r="BB207" t="str">
        <f>REPLACE(INDEX(GroupVertices[Group],MATCH(Edges[[#This Row],[Vertex 2]],GroupVertices[Vertex],0)),1,1,"")</f>
        <v>2</v>
      </c>
    </row>
    <row r="208" spans="1:54" ht="15">
      <c r="A208" s="11" t="s">
        <v>224</v>
      </c>
      <c r="B208" s="11" t="s">
        <v>265</v>
      </c>
      <c r="C208" s="12"/>
      <c r="D208" s="60"/>
      <c r="E208" s="61"/>
      <c r="F208" s="62"/>
      <c r="G208" s="12"/>
      <c r="H208" s="13"/>
      <c r="I208" s="45"/>
      <c r="J208" s="45"/>
      <c r="K208" s="31" t="s">
        <v>66</v>
      </c>
      <c r="L208" s="67">
        <v>208</v>
      </c>
      <c r="M208" s="67"/>
      <c r="N208" s="14"/>
      <c r="O208" t="s">
        <v>339</v>
      </c>
      <c r="P208" s="68">
        <v>43537.85046296296</v>
      </c>
      <c r="Q208" t="s">
        <v>454</v>
      </c>
      <c r="T208" t="s">
        <v>265</v>
      </c>
      <c r="V208" s="69" t="s">
        <v>723</v>
      </c>
      <c r="W208" s="68">
        <v>43537.85046296296</v>
      </c>
      <c r="X208" s="69" t="s">
        <v>1023</v>
      </c>
      <c r="AA208" s="70" t="s">
        <v>1577</v>
      </c>
      <c r="AB208" s="70" t="s">
        <v>1916</v>
      </c>
      <c r="AC208" t="b">
        <v>0</v>
      </c>
      <c r="AD208">
        <v>3</v>
      </c>
      <c r="AE208" s="70" t="s">
        <v>1944</v>
      </c>
      <c r="AF208" t="b">
        <v>0</v>
      </c>
      <c r="AG208" t="s">
        <v>1972</v>
      </c>
      <c r="AI208" s="70" t="s">
        <v>1943</v>
      </c>
      <c r="AJ208" t="b">
        <v>0</v>
      </c>
      <c r="AK208">
        <v>2</v>
      </c>
      <c r="AL208" s="70" t="s">
        <v>1943</v>
      </c>
      <c r="AM208" t="s">
        <v>1980</v>
      </c>
      <c r="AN208" t="b">
        <v>0</v>
      </c>
      <c r="AO208" s="70" t="s">
        <v>1916</v>
      </c>
      <c r="AP208" t="s">
        <v>178</v>
      </c>
      <c r="AQ208">
        <v>0</v>
      </c>
      <c r="AR208">
        <v>0</v>
      </c>
      <c r="BA208" t="str">
        <f>REPLACE(INDEX(GroupVertices[Group],MATCH(Edges[[#This Row],[Vertex 1]],GroupVertices[Vertex],0)),1,1,"")</f>
        <v>3</v>
      </c>
      <c r="BB208" t="str">
        <f>REPLACE(INDEX(GroupVertices[Group],MATCH(Edges[[#This Row],[Vertex 2]],GroupVertices[Vertex],0)),1,1,"")</f>
        <v>2</v>
      </c>
    </row>
    <row r="209" spans="1:54" ht="15">
      <c r="A209" s="11" t="s">
        <v>224</v>
      </c>
      <c r="B209" s="11" t="s">
        <v>265</v>
      </c>
      <c r="C209" s="12"/>
      <c r="D209" s="60"/>
      <c r="E209" s="61"/>
      <c r="F209" s="62"/>
      <c r="G209" s="12"/>
      <c r="H209" s="13"/>
      <c r="I209" s="45"/>
      <c r="J209" s="45"/>
      <c r="K209" s="31" t="s">
        <v>66</v>
      </c>
      <c r="L209" s="67">
        <v>209</v>
      </c>
      <c r="M209" s="67"/>
      <c r="N209" s="14"/>
      <c r="O209" t="s">
        <v>339</v>
      </c>
      <c r="P209" s="68">
        <v>43537.84778935185</v>
      </c>
      <c r="Q209" t="s">
        <v>453</v>
      </c>
      <c r="T209" t="s">
        <v>265</v>
      </c>
      <c r="V209" s="69" t="s">
        <v>723</v>
      </c>
      <c r="W209" s="68">
        <v>43537.84778935185</v>
      </c>
      <c r="X209" s="69" t="s">
        <v>1022</v>
      </c>
      <c r="AA209" s="70" t="s">
        <v>1576</v>
      </c>
      <c r="AB209" s="70" t="s">
        <v>1908</v>
      </c>
      <c r="AC209" t="b">
        <v>0</v>
      </c>
      <c r="AD209">
        <v>3</v>
      </c>
      <c r="AE209" s="70" t="s">
        <v>1944</v>
      </c>
      <c r="AF209" t="b">
        <v>0</v>
      </c>
      <c r="AG209" t="s">
        <v>1972</v>
      </c>
      <c r="AI209" s="70" t="s">
        <v>1943</v>
      </c>
      <c r="AJ209" t="b">
        <v>0</v>
      </c>
      <c r="AK209">
        <v>1</v>
      </c>
      <c r="AL209" s="70" t="s">
        <v>1943</v>
      </c>
      <c r="AM209" t="s">
        <v>1980</v>
      </c>
      <c r="AN209" t="b">
        <v>0</v>
      </c>
      <c r="AO209" s="70" t="s">
        <v>1908</v>
      </c>
      <c r="AP209" t="s">
        <v>178</v>
      </c>
      <c r="AQ209">
        <v>0</v>
      </c>
      <c r="AR209">
        <v>0</v>
      </c>
      <c r="BA209" t="str">
        <f>REPLACE(INDEX(GroupVertices[Group],MATCH(Edges[[#This Row],[Vertex 1]],GroupVertices[Vertex],0)),1,1,"")</f>
        <v>3</v>
      </c>
      <c r="BB209" t="str">
        <f>REPLACE(INDEX(GroupVertices[Group],MATCH(Edges[[#This Row],[Vertex 2]],GroupVertices[Vertex],0)),1,1,"")</f>
        <v>2</v>
      </c>
    </row>
    <row r="210" spans="1:54" ht="15">
      <c r="A210" s="11" t="s">
        <v>224</v>
      </c>
      <c r="B210" s="11" t="s">
        <v>265</v>
      </c>
      <c r="C210" s="12"/>
      <c r="D210" s="60"/>
      <c r="E210" s="61"/>
      <c r="F210" s="62"/>
      <c r="G210" s="12"/>
      <c r="H210" s="13"/>
      <c r="I210" s="45"/>
      <c r="J210" s="45"/>
      <c r="K210" s="31" t="s">
        <v>66</v>
      </c>
      <c r="L210" s="67">
        <v>210</v>
      </c>
      <c r="M210" s="67"/>
      <c r="N210" s="14"/>
      <c r="O210" t="s">
        <v>337</v>
      </c>
      <c r="P210" s="68">
        <v>43534.76547453704</v>
      </c>
      <c r="Q210" t="s">
        <v>341</v>
      </c>
      <c r="V210" s="69" t="s">
        <v>723</v>
      </c>
      <c r="W210" s="68">
        <v>43534.76547453704</v>
      </c>
      <c r="X210" s="69" t="s">
        <v>1020</v>
      </c>
      <c r="AA210" s="70" t="s">
        <v>1574</v>
      </c>
      <c r="AC210" t="b">
        <v>0</v>
      </c>
      <c r="AD210">
        <v>0</v>
      </c>
      <c r="AE210" s="70" t="s">
        <v>1943</v>
      </c>
      <c r="AF210" t="b">
        <v>0</v>
      </c>
      <c r="AG210" t="s">
        <v>1972</v>
      </c>
      <c r="AI210" s="70" t="s">
        <v>1943</v>
      </c>
      <c r="AJ210" t="b">
        <v>0</v>
      </c>
      <c r="AK210">
        <v>45</v>
      </c>
      <c r="AL210" s="70" t="s">
        <v>1871</v>
      </c>
      <c r="AM210" t="s">
        <v>1979</v>
      </c>
      <c r="AN210" t="b">
        <v>0</v>
      </c>
      <c r="AO210" s="70" t="s">
        <v>1871</v>
      </c>
      <c r="AP210" t="s">
        <v>178</v>
      </c>
      <c r="AQ210">
        <v>0</v>
      </c>
      <c r="AR210">
        <v>0</v>
      </c>
      <c r="BA210" t="str">
        <f>REPLACE(INDEX(GroupVertices[Group],MATCH(Edges[[#This Row],[Vertex 1]],GroupVertices[Vertex],0)),1,1,"")</f>
        <v>3</v>
      </c>
      <c r="BB210" t="str">
        <f>REPLACE(INDEX(GroupVertices[Group],MATCH(Edges[[#This Row],[Vertex 2]],GroupVertices[Vertex],0)),1,1,"")</f>
        <v>2</v>
      </c>
    </row>
    <row r="211" spans="1:54" ht="15">
      <c r="A211" s="11" t="s">
        <v>320</v>
      </c>
      <c r="B211" s="11" t="s">
        <v>315</v>
      </c>
      <c r="C211" s="12"/>
      <c r="D211" s="60"/>
      <c r="E211" s="61"/>
      <c r="F211" s="62"/>
      <c r="G211" s="12"/>
      <c r="H211" s="13"/>
      <c r="I211" s="45"/>
      <c r="J211" s="45"/>
      <c r="K211" s="31" t="s">
        <v>65</v>
      </c>
      <c r="L211" s="67">
        <v>211</v>
      </c>
      <c r="M211" s="67"/>
      <c r="N211" s="14"/>
      <c r="O211" t="s">
        <v>338</v>
      </c>
      <c r="P211" s="68">
        <v>43541.83918981482</v>
      </c>
      <c r="Q211" t="s">
        <v>425</v>
      </c>
      <c r="V211" s="69" t="s">
        <v>808</v>
      </c>
      <c r="W211" s="68">
        <v>43541.83918981482</v>
      </c>
      <c r="X211" s="69" t="s">
        <v>1236</v>
      </c>
      <c r="AA211" s="70" t="s">
        <v>1792</v>
      </c>
      <c r="AC211" t="b">
        <v>0</v>
      </c>
      <c r="AD211">
        <v>0</v>
      </c>
      <c r="AE211" s="70" t="s">
        <v>1943</v>
      </c>
      <c r="AF211" t="b">
        <v>0</v>
      </c>
      <c r="AG211" t="s">
        <v>1972</v>
      </c>
      <c r="AI211" s="70" t="s">
        <v>1943</v>
      </c>
      <c r="AJ211" t="b">
        <v>0</v>
      </c>
      <c r="AK211">
        <v>23</v>
      </c>
      <c r="AL211" s="70" t="s">
        <v>1922</v>
      </c>
      <c r="AM211" t="s">
        <v>1979</v>
      </c>
      <c r="AN211" t="b">
        <v>0</v>
      </c>
      <c r="AO211" s="70" t="s">
        <v>1922</v>
      </c>
      <c r="AP211" t="s">
        <v>178</v>
      </c>
      <c r="AQ211">
        <v>0</v>
      </c>
      <c r="AR211">
        <v>0</v>
      </c>
      <c r="BA211" t="str">
        <f>REPLACE(INDEX(GroupVertices[Group],MATCH(Edges[[#This Row],[Vertex 1]],GroupVertices[Vertex],0)),1,1,"")</f>
        <v>1</v>
      </c>
      <c r="BB211" t="str">
        <f>REPLACE(INDEX(GroupVertices[Group],MATCH(Edges[[#This Row],[Vertex 2]],GroupVertices[Vertex],0)),1,1,"")</f>
        <v>4</v>
      </c>
    </row>
    <row r="212" spans="1:54" ht="15">
      <c r="A212" s="11" t="s">
        <v>320</v>
      </c>
      <c r="B212" s="11" t="s">
        <v>247</v>
      </c>
      <c r="C212" s="12"/>
      <c r="D212" s="60"/>
      <c r="E212" s="61"/>
      <c r="F212" s="62"/>
      <c r="G212" s="12"/>
      <c r="H212" s="13"/>
      <c r="I212" s="45"/>
      <c r="J212" s="45"/>
      <c r="K212" s="31" t="s">
        <v>66</v>
      </c>
      <c r="L212" s="67">
        <v>212</v>
      </c>
      <c r="M212" s="67"/>
      <c r="N212" s="14"/>
      <c r="O212" t="s">
        <v>339</v>
      </c>
      <c r="P212" s="68">
        <v>43537.85899305555</v>
      </c>
      <c r="Q212" t="s">
        <v>553</v>
      </c>
      <c r="T212" t="s">
        <v>265</v>
      </c>
      <c r="U212" s="69" t="s">
        <v>710</v>
      </c>
      <c r="V212" s="69" t="s">
        <v>710</v>
      </c>
      <c r="W212" s="68">
        <v>43537.85899305555</v>
      </c>
      <c r="X212" s="69" t="s">
        <v>1234</v>
      </c>
      <c r="AA212" s="70" t="s">
        <v>1790</v>
      </c>
      <c r="AB212" s="70" t="s">
        <v>1786</v>
      </c>
      <c r="AC212" t="b">
        <v>0</v>
      </c>
      <c r="AD212">
        <v>2</v>
      </c>
      <c r="AE212" s="70" t="s">
        <v>1954</v>
      </c>
      <c r="AF212" t="b">
        <v>0</v>
      </c>
      <c r="AG212" t="s">
        <v>1972</v>
      </c>
      <c r="AI212" s="70" t="s">
        <v>1943</v>
      </c>
      <c r="AJ212" t="b">
        <v>0</v>
      </c>
      <c r="AK212">
        <v>0</v>
      </c>
      <c r="AL212" s="70" t="s">
        <v>1943</v>
      </c>
      <c r="AM212" t="s">
        <v>1979</v>
      </c>
      <c r="AN212" t="b">
        <v>0</v>
      </c>
      <c r="AO212" s="70" t="s">
        <v>1786</v>
      </c>
      <c r="AP212" t="s">
        <v>178</v>
      </c>
      <c r="AQ212">
        <v>0</v>
      </c>
      <c r="AR212">
        <v>0</v>
      </c>
      <c r="BA212" t="str">
        <f>REPLACE(INDEX(GroupVertices[Group],MATCH(Edges[[#This Row],[Vertex 1]],GroupVertices[Vertex],0)),1,1,"")</f>
        <v>1</v>
      </c>
      <c r="BB212" t="str">
        <f>REPLACE(INDEX(GroupVertices[Group],MATCH(Edges[[#This Row],[Vertex 2]],GroupVertices[Vertex],0)),1,1,"")</f>
        <v>1</v>
      </c>
    </row>
    <row r="213" spans="1:54" ht="15">
      <c r="A213" s="11" t="s">
        <v>320</v>
      </c>
      <c r="B213" s="11" t="s">
        <v>247</v>
      </c>
      <c r="C213" s="12"/>
      <c r="D213" s="60"/>
      <c r="E213" s="61"/>
      <c r="F213" s="62"/>
      <c r="G213" s="12"/>
      <c r="H213" s="13"/>
      <c r="I213" s="45"/>
      <c r="J213" s="45"/>
      <c r="K213" s="31" t="s">
        <v>66</v>
      </c>
      <c r="L213" s="67">
        <v>213</v>
      </c>
      <c r="M213" s="67"/>
      <c r="N213" s="14"/>
      <c r="O213" t="s">
        <v>339</v>
      </c>
      <c r="P213" s="68">
        <v>43537.862233796295</v>
      </c>
      <c r="Q213" t="s">
        <v>554</v>
      </c>
      <c r="T213" t="s">
        <v>265</v>
      </c>
      <c r="V213" s="69" t="s">
        <v>808</v>
      </c>
      <c r="W213" s="68">
        <v>43537.862233796295</v>
      </c>
      <c r="X213" s="69" t="s">
        <v>1235</v>
      </c>
      <c r="AA213" s="70" t="s">
        <v>1791</v>
      </c>
      <c r="AB213" s="70" t="s">
        <v>1787</v>
      </c>
      <c r="AC213" t="b">
        <v>0</v>
      </c>
      <c r="AD213">
        <v>2</v>
      </c>
      <c r="AE213" s="70" t="s">
        <v>1954</v>
      </c>
      <c r="AF213" t="b">
        <v>0</v>
      </c>
      <c r="AG213" t="s">
        <v>1972</v>
      </c>
      <c r="AI213" s="70" t="s">
        <v>1943</v>
      </c>
      <c r="AJ213" t="b">
        <v>0</v>
      </c>
      <c r="AK213">
        <v>0</v>
      </c>
      <c r="AL213" s="70" t="s">
        <v>1943</v>
      </c>
      <c r="AM213" t="s">
        <v>1979</v>
      </c>
      <c r="AN213" t="b">
        <v>0</v>
      </c>
      <c r="AO213" s="70" t="s">
        <v>1787</v>
      </c>
      <c r="AP213" t="s">
        <v>178</v>
      </c>
      <c r="AQ213">
        <v>0</v>
      </c>
      <c r="AR213">
        <v>0</v>
      </c>
      <c r="BA213" t="str">
        <f>REPLACE(INDEX(GroupVertices[Group],MATCH(Edges[[#This Row],[Vertex 1]],GroupVertices[Vertex],0)),1,1,"")</f>
        <v>1</v>
      </c>
      <c r="BB213" t="str">
        <f>REPLACE(INDEX(GroupVertices[Group],MATCH(Edges[[#This Row],[Vertex 2]],GroupVertices[Vertex],0)),1,1,"")</f>
        <v>1</v>
      </c>
    </row>
    <row r="214" spans="1:54" ht="15">
      <c r="A214" s="11" t="s">
        <v>320</v>
      </c>
      <c r="B214" s="11" t="s">
        <v>265</v>
      </c>
      <c r="C214" s="12"/>
      <c r="D214" s="60"/>
      <c r="E214" s="61"/>
      <c r="F214" s="62"/>
      <c r="G214" s="12"/>
      <c r="H214" s="13"/>
      <c r="I214" s="45"/>
      <c r="J214" s="45"/>
      <c r="K214" s="31" t="s">
        <v>66</v>
      </c>
      <c r="L214" s="67">
        <v>214</v>
      </c>
      <c r="M214" s="67"/>
      <c r="N214" s="14"/>
      <c r="O214" t="s">
        <v>339</v>
      </c>
      <c r="P214" s="68">
        <v>43537.85240740741</v>
      </c>
      <c r="Q214" t="s">
        <v>552</v>
      </c>
      <c r="T214" t="s">
        <v>265</v>
      </c>
      <c r="V214" s="69" t="s">
        <v>808</v>
      </c>
      <c r="W214" s="68">
        <v>43537.85240740741</v>
      </c>
      <c r="X214" s="69" t="s">
        <v>1233</v>
      </c>
      <c r="AA214" s="70" t="s">
        <v>1789</v>
      </c>
      <c r="AB214" s="70" t="s">
        <v>1916</v>
      </c>
      <c r="AC214" t="b">
        <v>0</v>
      </c>
      <c r="AD214">
        <v>4</v>
      </c>
      <c r="AE214" s="70" t="s">
        <v>1944</v>
      </c>
      <c r="AF214" t="b">
        <v>0</v>
      </c>
      <c r="AG214" t="s">
        <v>1972</v>
      </c>
      <c r="AI214" s="70" t="s">
        <v>1943</v>
      </c>
      <c r="AJ214" t="b">
        <v>0</v>
      </c>
      <c r="AK214">
        <v>1</v>
      </c>
      <c r="AL214" s="70" t="s">
        <v>1943</v>
      </c>
      <c r="AM214" t="s">
        <v>1979</v>
      </c>
      <c r="AN214" t="b">
        <v>0</v>
      </c>
      <c r="AO214" s="70" t="s">
        <v>1916</v>
      </c>
      <c r="AP214" t="s">
        <v>178</v>
      </c>
      <c r="AQ214">
        <v>0</v>
      </c>
      <c r="AR214">
        <v>0</v>
      </c>
      <c r="BA214" t="str">
        <f>REPLACE(INDEX(GroupVertices[Group],MATCH(Edges[[#This Row],[Vertex 1]],GroupVertices[Vertex],0)),1,1,"")</f>
        <v>1</v>
      </c>
      <c r="BB214" t="str">
        <f>REPLACE(INDEX(GroupVertices[Group],MATCH(Edges[[#This Row],[Vertex 2]],GroupVertices[Vertex],0)),1,1,"")</f>
        <v>2</v>
      </c>
    </row>
    <row r="215" spans="1:54" ht="15">
      <c r="A215" s="11" t="s">
        <v>320</v>
      </c>
      <c r="B215" s="11" t="s">
        <v>265</v>
      </c>
      <c r="C215" s="12"/>
      <c r="D215" s="60"/>
      <c r="E215" s="61"/>
      <c r="F215" s="62"/>
      <c r="G215" s="12"/>
      <c r="H215" s="13"/>
      <c r="I215" s="45"/>
      <c r="J215" s="45"/>
      <c r="K215" s="31" t="s">
        <v>66</v>
      </c>
      <c r="L215" s="67">
        <v>215</v>
      </c>
      <c r="M215" s="67"/>
      <c r="N215" s="14"/>
      <c r="O215" t="s">
        <v>337</v>
      </c>
      <c r="P215" s="68">
        <v>43541.83918981482</v>
      </c>
      <c r="Q215" t="s">
        <v>425</v>
      </c>
      <c r="V215" s="69" t="s">
        <v>808</v>
      </c>
      <c r="W215" s="68">
        <v>43541.83918981482</v>
      </c>
      <c r="X215" s="69" t="s">
        <v>1236</v>
      </c>
      <c r="AA215" s="70" t="s">
        <v>1792</v>
      </c>
      <c r="AC215" t="b">
        <v>0</v>
      </c>
      <c r="AD215">
        <v>0</v>
      </c>
      <c r="AE215" s="70" t="s">
        <v>1943</v>
      </c>
      <c r="AF215" t="b">
        <v>0</v>
      </c>
      <c r="AG215" t="s">
        <v>1972</v>
      </c>
      <c r="AI215" s="70" t="s">
        <v>1943</v>
      </c>
      <c r="AJ215" t="b">
        <v>0</v>
      </c>
      <c r="AK215">
        <v>23</v>
      </c>
      <c r="AL215" s="70" t="s">
        <v>1922</v>
      </c>
      <c r="AM215" t="s">
        <v>1979</v>
      </c>
      <c r="AN215" t="b">
        <v>0</v>
      </c>
      <c r="AO215" s="70" t="s">
        <v>1922</v>
      </c>
      <c r="AP215" t="s">
        <v>178</v>
      </c>
      <c r="AQ215">
        <v>0</v>
      </c>
      <c r="AR215">
        <v>0</v>
      </c>
      <c r="BA215" t="str">
        <f>REPLACE(INDEX(GroupVertices[Group],MATCH(Edges[[#This Row],[Vertex 1]],GroupVertices[Vertex],0)),1,1,"")</f>
        <v>1</v>
      </c>
      <c r="BB215" t="str">
        <f>REPLACE(INDEX(GroupVertices[Group],MATCH(Edges[[#This Row],[Vertex 2]],GroupVertices[Vertex],0)),1,1,"")</f>
        <v>2</v>
      </c>
    </row>
    <row r="216" spans="1:54" ht="15">
      <c r="A216" s="11" t="s">
        <v>320</v>
      </c>
      <c r="B216" s="11" t="s">
        <v>320</v>
      </c>
      <c r="C216" s="12"/>
      <c r="D216" s="60"/>
      <c r="E216" s="61"/>
      <c r="F216" s="62"/>
      <c r="G216" s="12"/>
      <c r="H216" s="13"/>
      <c r="I216" s="45"/>
      <c r="J216" s="45"/>
      <c r="K216" s="31" t="s">
        <v>65</v>
      </c>
      <c r="L216" s="67">
        <v>216</v>
      </c>
      <c r="M216" s="67"/>
      <c r="N216" s="14"/>
      <c r="O216" t="s">
        <v>178</v>
      </c>
      <c r="P216" s="68">
        <v>43537.85155092592</v>
      </c>
      <c r="Q216" t="s">
        <v>351</v>
      </c>
      <c r="R216" s="69" t="s">
        <v>639</v>
      </c>
      <c r="S216" t="s">
        <v>667</v>
      </c>
      <c r="T216" t="s">
        <v>265</v>
      </c>
      <c r="V216" s="69" t="s">
        <v>808</v>
      </c>
      <c r="W216" s="68">
        <v>43537.85155092592</v>
      </c>
      <c r="X216" s="69" t="s">
        <v>1232</v>
      </c>
      <c r="AA216" s="70" t="s">
        <v>1788</v>
      </c>
      <c r="AC216" t="b">
        <v>0</v>
      </c>
      <c r="AD216">
        <v>2</v>
      </c>
      <c r="AE216" s="70" t="s">
        <v>1943</v>
      </c>
      <c r="AF216" t="b">
        <v>1</v>
      </c>
      <c r="AG216" t="s">
        <v>1972</v>
      </c>
      <c r="AI216" s="70" t="s">
        <v>1917</v>
      </c>
      <c r="AJ216" t="b">
        <v>0</v>
      </c>
      <c r="AK216">
        <v>2</v>
      </c>
      <c r="AL216" s="70" t="s">
        <v>1943</v>
      </c>
      <c r="AM216" t="s">
        <v>1979</v>
      </c>
      <c r="AN216" t="b">
        <v>0</v>
      </c>
      <c r="AO216" s="70" t="s">
        <v>1788</v>
      </c>
      <c r="AP216" t="s">
        <v>178</v>
      </c>
      <c r="AQ216">
        <v>0</v>
      </c>
      <c r="AR216">
        <v>0</v>
      </c>
      <c r="BA216" t="str">
        <f>REPLACE(INDEX(GroupVertices[Group],MATCH(Edges[[#This Row],[Vertex 1]],GroupVertices[Vertex],0)),1,1,"")</f>
        <v>1</v>
      </c>
      <c r="BB216" t="str">
        <f>REPLACE(INDEX(GroupVertices[Group],MATCH(Edges[[#This Row],[Vertex 2]],GroupVertices[Vertex],0)),1,1,"")</f>
        <v>1</v>
      </c>
    </row>
    <row r="217" spans="1:54" ht="15">
      <c r="A217" s="11" t="s">
        <v>236</v>
      </c>
      <c r="B217" s="11" t="s">
        <v>247</v>
      </c>
      <c r="C217" s="12"/>
      <c r="D217" s="60"/>
      <c r="E217" s="61"/>
      <c r="F217" s="62"/>
      <c r="G217" s="12"/>
      <c r="H217" s="13"/>
      <c r="I217" s="45"/>
      <c r="J217" s="45"/>
      <c r="K217" s="31" t="s">
        <v>65</v>
      </c>
      <c r="L217" s="67">
        <v>217</v>
      </c>
      <c r="M217" s="67"/>
      <c r="N217" s="14"/>
      <c r="O217" t="s">
        <v>338</v>
      </c>
      <c r="P217" s="68">
        <v>43538.452314814815</v>
      </c>
      <c r="Q217" t="s">
        <v>369</v>
      </c>
      <c r="R217" s="69" t="s">
        <v>623</v>
      </c>
      <c r="S217" t="s">
        <v>669</v>
      </c>
      <c r="T217" t="s">
        <v>677</v>
      </c>
      <c r="V217" s="69" t="s">
        <v>735</v>
      </c>
      <c r="W217" s="68">
        <v>43538.452314814815</v>
      </c>
      <c r="X217" s="69" t="s">
        <v>855</v>
      </c>
      <c r="AA217" s="70" t="s">
        <v>1405</v>
      </c>
      <c r="AB217" s="70" t="s">
        <v>1871</v>
      </c>
      <c r="AC217" t="b">
        <v>0</v>
      </c>
      <c r="AD217">
        <v>1</v>
      </c>
      <c r="AE217" s="70" t="s">
        <v>1944</v>
      </c>
      <c r="AF217" t="b">
        <v>0</v>
      </c>
      <c r="AG217" t="s">
        <v>1972</v>
      </c>
      <c r="AI217" s="70" t="s">
        <v>1943</v>
      </c>
      <c r="AJ217" t="b">
        <v>0</v>
      </c>
      <c r="AK217">
        <v>0</v>
      </c>
      <c r="AL217" s="70" t="s">
        <v>1943</v>
      </c>
      <c r="AM217" t="s">
        <v>1983</v>
      </c>
      <c r="AN217" t="b">
        <v>0</v>
      </c>
      <c r="AO217" s="70" t="s">
        <v>1871</v>
      </c>
      <c r="AP217" t="s">
        <v>178</v>
      </c>
      <c r="AQ217">
        <v>0</v>
      </c>
      <c r="AR217">
        <v>0</v>
      </c>
      <c r="BA217" t="str">
        <f>REPLACE(INDEX(GroupVertices[Group],MATCH(Edges[[#This Row],[Vertex 1]],GroupVertices[Vertex],0)),1,1,"")</f>
        <v>2</v>
      </c>
      <c r="BB217" t="str">
        <f>REPLACE(INDEX(GroupVertices[Group],MATCH(Edges[[#This Row],[Vertex 2]],GroupVertices[Vertex],0)),1,1,"")</f>
        <v>1</v>
      </c>
    </row>
    <row r="218" spans="1:54" ht="15">
      <c r="A218" s="11" t="s">
        <v>236</v>
      </c>
      <c r="B218" s="11" t="s">
        <v>265</v>
      </c>
      <c r="C218" s="12"/>
      <c r="D218" s="60"/>
      <c r="E218" s="61"/>
      <c r="F218" s="62"/>
      <c r="G218" s="12"/>
      <c r="H218" s="13"/>
      <c r="I218" s="45"/>
      <c r="J218" s="45"/>
      <c r="K218" s="31" t="s">
        <v>65</v>
      </c>
      <c r="L218" s="67">
        <v>218</v>
      </c>
      <c r="M218" s="67"/>
      <c r="N218" s="14"/>
      <c r="O218" t="s">
        <v>339</v>
      </c>
      <c r="P218" s="68">
        <v>43538.452314814815</v>
      </c>
      <c r="Q218" t="s">
        <v>369</v>
      </c>
      <c r="R218" s="69" t="s">
        <v>623</v>
      </c>
      <c r="S218" t="s">
        <v>669</v>
      </c>
      <c r="T218" t="s">
        <v>677</v>
      </c>
      <c r="V218" s="69" t="s">
        <v>735</v>
      </c>
      <c r="W218" s="68">
        <v>43538.452314814815</v>
      </c>
      <c r="X218" s="69" t="s">
        <v>855</v>
      </c>
      <c r="AA218" s="70" t="s">
        <v>1405</v>
      </c>
      <c r="AB218" s="70" t="s">
        <v>1871</v>
      </c>
      <c r="AC218" t="b">
        <v>0</v>
      </c>
      <c r="AD218">
        <v>1</v>
      </c>
      <c r="AE218" s="70" t="s">
        <v>1944</v>
      </c>
      <c r="AF218" t="b">
        <v>0</v>
      </c>
      <c r="AG218" t="s">
        <v>1972</v>
      </c>
      <c r="AI218" s="70" t="s">
        <v>1943</v>
      </c>
      <c r="AJ218" t="b">
        <v>0</v>
      </c>
      <c r="AK218">
        <v>0</v>
      </c>
      <c r="AL218" s="70" t="s">
        <v>1943</v>
      </c>
      <c r="AM218" t="s">
        <v>1983</v>
      </c>
      <c r="AN218" t="b">
        <v>0</v>
      </c>
      <c r="AO218" s="70" t="s">
        <v>1871</v>
      </c>
      <c r="AP218" t="s">
        <v>178</v>
      </c>
      <c r="AQ218">
        <v>0</v>
      </c>
      <c r="AR218">
        <v>0</v>
      </c>
      <c r="BA218" t="str">
        <f>REPLACE(INDEX(GroupVertices[Group],MATCH(Edges[[#This Row],[Vertex 1]],GroupVertices[Vertex],0)),1,1,"")</f>
        <v>2</v>
      </c>
      <c r="BB218" t="str">
        <f>REPLACE(INDEX(GroupVertices[Group],MATCH(Edges[[#This Row],[Vertex 2]],GroupVertices[Vertex],0)),1,1,"")</f>
        <v>2</v>
      </c>
    </row>
    <row r="219" spans="1:54" ht="15">
      <c r="A219" s="11" t="s">
        <v>236</v>
      </c>
      <c r="B219" s="11" t="s">
        <v>265</v>
      </c>
      <c r="C219" s="12"/>
      <c r="D219" s="60"/>
      <c r="E219" s="61"/>
      <c r="F219" s="62"/>
      <c r="G219" s="12"/>
      <c r="H219" s="13"/>
      <c r="I219" s="45"/>
      <c r="J219" s="45"/>
      <c r="K219" s="31" t="s">
        <v>65</v>
      </c>
      <c r="L219" s="67">
        <v>219</v>
      </c>
      <c r="M219" s="67"/>
      <c r="N219" s="14"/>
      <c r="O219" t="s">
        <v>337</v>
      </c>
      <c r="P219" s="68">
        <v>43538.45298611111</v>
      </c>
      <c r="Q219" t="s">
        <v>356</v>
      </c>
      <c r="V219" s="69" t="s">
        <v>735</v>
      </c>
      <c r="W219" s="68">
        <v>43538.45298611111</v>
      </c>
      <c r="X219" s="69" t="s">
        <v>856</v>
      </c>
      <c r="AA219" s="70" t="s">
        <v>1406</v>
      </c>
      <c r="AC219" t="b">
        <v>0</v>
      </c>
      <c r="AD219">
        <v>0</v>
      </c>
      <c r="AE219" s="70" t="s">
        <v>1943</v>
      </c>
      <c r="AF219" t="b">
        <v>0</v>
      </c>
      <c r="AG219" t="s">
        <v>1972</v>
      </c>
      <c r="AI219" s="70" t="s">
        <v>1943</v>
      </c>
      <c r="AJ219" t="b">
        <v>0</v>
      </c>
      <c r="AK219">
        <v>4</v>
      </c>
      <c r="AL219" s="70" t="s">
        <v>1907</v>
      </c>
      <c r="AM219" t="s">
        <v>1983</v>
      </c>
      <c r="AN219" t="b">
        <v>0</v>
      </c>
      <c r="AO219" s="70" t="s">
        <v>1907</v>
      </c>
      <c r="AP219" t="s">
        <v>178</v>
      </c>
      <c r="AQ219">
        <v>0</v>
      </c>
      <c r="AR219">
        <v>0</v>
      </c>
      <c r="BA219" t="str">
        <f>REPLACE(INDEX(GroupVertices[Group],MATCH(Edges[[#This Row],[Vertex 1]],GroupVertices[Vertex],0)),1,1,"")</f>
        <v>2</v>
      </c>
      <c r="BB219" t="str">
        <f>REPLACE(INDEX(GroupVertices[Group],MATCH(Edges[[#This Row],[Vertex 2]],GroupVertices[Vertex],0)),1,1,"")</f>
        <v>2</v>
      </c>
    </row>
    <row r="220" spans="1:54" ht="15">
      <c r="A220" s="11" t="s">
        <v>226</v>
      </c>
      <c r="B220" s="11" t="s">
        <v>265</v>
      </c>
      <c r="C220" s="12"/>
      <c r="D220" s="60"/>
      <c r="E220" s="61"/>
      <c r="F220" s="62"/>
      <c r="G220" s="12"/>
      <c r="H220" s="13"/>
      <c r="I220" s="45"/>
      <c r="J220" s="45"/>
      <c r="K220" s="31" t="s">
        <v>65</v>
      </c>
      <c r="L220" s="67">
        <v>220</v>
      </c>
      <c r="M220" s="67"/>
      <c r="N220" s="14"/>
      <c r="O220" t="s">
        <v>337</v>
      </c>
      <c r="P220" s="68">
        <v>43537.88767361111</v>
      </c>
      <c r="Q220" t="s">
        <v>356</v>
      </c>
      <c r="V220" s="69" t="s">
        <v>725</v>
      </c>
      <c r="W220" s="68">
        <v>43537.88767361111</v>
      </c>
      <c r="X220" s="69" t="s">
        <v>830</v>
      </c>
      <c r="AA220" s="70" t="s">
        <v>1380</v>
      </c>
      <c r="AC220" t="b">
        <v>0</v>
      </c>
      <c r="AD220">
        <v>0</v>
      </c>
      <c r="AE220" s="70" t="s">
        <v>1943</v>
      </c>
      <c r="AF220" t="b">
        <v>0</v>
      </c>
      <c r="AG220" t="s">
        <v>1972</v>
      </c>
      <c r="AI220" s="70" t="s">
        <v>1943</v>
      </c>
      <c r="AJ220" t="b">
        <v>0</v>
      </c>
      <c r="AK220">
        <v>4</v>
      </c>
      <c r="AL220" s="70" t="s">
        <v>1907</v>
      </c>
      <c r="AM220" t="s">
        <v>1979</v>
      </c>
      <c r="AN220" t="b">
        <v>0</v>
      </c>
      <c r="AO220" s="70" t="s">
        <v>1907</v>
      </c>
      <c r="AP220" t="s">
        <v>178</v>
      </c>
      <c r="AQ220">
        <v>0</v>
      </c>
      <c r="AR220">
        <v>0</v>
      </c>
      <c r="BA220" t="str">
        <f>REPLACE(INDEX(GroupVertices[Group],MATCH(Edges[[#This Row],[Vertex 1]],GroupVertices[Vertex],0)),1,1,"")</f>
        <v>2</v>
      </c>
      <c r="BB220" t="str">
        <f>REPLACE(INDEX(GroupVertices[Group],MATCH(Edges[[#This Row],[Vertex 2]],GroupVertices[Vertex],0)),1,1,"")</f>
        <v>2</v>
      </c>
    </row>
    <row r="221" spans="1:54" ht="15">
      <c r="A221" s="11" t="s">
        <v>226</v>
      </c>
      <c r="B221" s="11" t="s">
        <v>265</v>
      </c>
      <c r="C221" s="12"/>
      <c r="D221" s="60"/>
      <c r="E221" s="61"/>
      <c r="F221" s="62"/>
      <c r="G221" s="12"/>
      <c r="H221" s="13"/>
      <c r="I221" s="45"/>
      <c r="J221" s="45"/>
      <c r="K221" s="31" t="s">
        <v>65</v>
      </c>
      <c r="L221" s="67">
        <v>221</v>
      </c>
      <c r="M221" s="67"/>
      <c r="N221" s="14"/>
      <c r="O221" t="s">
        <v>337</v>
      </c>
      <c r="P221" s="68">
        <v>43537.88788194444</v>
      </c>
      <c r="Q221" t="s">
        <v>350</v>
      </c>
      <c r="T221" t="s">
        <v>265</v>
      </c>
      <c r="V221" s="69" t="s">
        <v>725</v>
      </c>
      <c r="W221" s="68">
        <v>43537.88788194444</v>
      </c>
      <c r="X221" s="69" t="s">
        <v>831</v>
      </c>
      <c r="AA221" s="70" t="s">
        <v>1381</v>
      </c>
      <c r="AC221" t="b">
        <v>0</v>
      </c>
      <c r="AD221">
        <v>0</v>
      </c>
      <c r="AE221" s="70" t="s">
        <v>1943</v>
      </c>
      <c r="AF221" t="b">
        <v>0</v>
      </c>
      <c r="AG221" t="s">
        <v>1972</v>
      </c>
      <c r="AI221" s="70" t="s">
        <v>1943</v>
      </c>
      <c r="AJ221" t="b">
        <v>0</v>
      </c>
      <c r="AK221">
        <v>6</v>
      </c>
      <c r="AL221" s="70" t="s">
        <v>1908</v>
      </c>
      <c r="AM221" t="s">
        <v>1979</v>
      </c>
      <c r="AN221" t="b">
        <v>0</v>
      </c>
      <c r="AO221" s="70" t="s">
        <v>1908</v>
      </c>
      <c r="AP221" t="s">
        <v>178</v>
      </c>
      <c r="AQ221">
        <v>0</v>
      </c>
      <c r="AR221">
        <v>0</v>
      </c>
      <c r="BA221" t="str">
        <f>REPLACE(INDEX(GroupVertices[Group],MATCH(Edges[[#This Row],[Vertex 1]],GroupVertices[Vertex],0)),1,1,"")</f>
        <v>2</v>
      </c>
      <c r="BB221" t="str">
        <f>REPLACE(INDEX(GroupVertices[Group],MATCH(Edges[[#This Row],[Vertex 2]],GroupVertices[Vertex],0)),1,1,"")</f>
        <v>2</v>
      </c>
    </row>
    <row r="222" spans="1:54" ht="15">
      <c r="A222" s="11" t="s">
        <v>226</v>
      </c>
      <c r="B222" s="11" t="s">
        <v>265</v>
      </c>
      <c r="C222" s="12"/>
      <c r="D222" s="60"/>
      <c r="E222" s="61"/>
      <c r="F222" s="62"/>
      <c r="G222" s="12"/>
      <c r="H222" s="13"/>
      <c r="I222" s="45"/>
      <c r="J222" s="45"/>
      <c r="K222" s="31" t="s">
        <v>65</v>
      </c>
      <c r="L222" s="67">
        <v>222</v>
      </c>
      <c r="M222" s="67"/>
      <c r="N222" s="14"/>
      <c r="O222" t="s">
        <v>337</v>
      </c>
      <c r="P222" s="68">
        <v>43537.88793981481</v>
      </c>
      <c r="Q222" t="s">
        <v>349</v>
      </c>
      <c r="V222" s="69" t="s">
        <v>725</v>
      </c>
      <c r="W222" s="68">
        <v>43537.88793981481</v>
      </c>
      <c r="X222" s="69" t="s">
        <v>833</v>
      </c>
      <c r="AA222" s="70" t="s">
        <v>1383</v>
      </c>
      <c r="AC222" t="b">
        <v>0</v>
      </c>
      <c r="AD222">
        <v>0</v>
      </c>
      <c r="AE222" s="70" t="s">
        <v>1943</v>
      </c>
      <c r="AF222" t="b">
        <v>0</v>
      </c>
      <c r="AG222" t="s">
        <v>1972</v>
      </c>
      <c r="AI222" s="70" t="s">
        <v>1943</v>
      </c>
      <c r="AJ222" t="b">
        <v>0</v>
      </c>
      <c r="AK222">
        <v>4</v>
      </c>
      <c r="AL222" s="70" t="s">
        <v>1915</v>
      </c>
      <c r="AM222" t="s">
        <v>1979</v>
      </c>
      <c r="AN222" t="b">
        <v>0</v>
      </c>
      <c r="AO222" s="70" t="s">
        <v>1915</v>
      </c>
      <c r="AP222" t="s">
        <v>178</v>
      </c>
      <c r="AQ222">
        <v>0</v>
      </c>
      <c r="AR222">
        <v>0</v>
      </c>
      <c r="BA222" t="str">
        <f>REPLACE(INDEX(GroupVertices[Group],MATCH(Edges[[#This Row],[Vertex 1]],GroupVertices[Vertex],0)),1,1,"")</f>
        <v>2</v>
      </c>
      <c r="BB222" t="str">
        <f>REPLACE(INDEX(GroupVertices[Group],MATCH(Edges[[#This Row],[Vertex 2]],GroupVertices[Vertex],0)),1,1,"")</f>
        <v>2</v>
      </c>
    </row>
    <row r="223" spans="1:54" ht="15">
      <c r="A223" s="11" t="s">
        <v>226</v>
      </c>
      <c r="B223" s="11" t="s">
        <v>265</v>
      </c>
      <c r="C223" s="12"/>
      <c r="D223" s="60"/>
      <c r="E223" s="61"/>
      <c r="F223" s="62"/>
      <c r="G223" s="12"/>
      <c r="H223" s="13"/>
      <c r="I223" s="45"/>
      <c r="J223" s="45"/>
      <c r="K223" s="31" t="s">
        <v>65</v>
      </c>
      <c r="L223" s="67">
        <v>223</v>
      </c>
      <c r="M223" s="67"/>
      <c r="N223" s="14"/>
      <c r="O223" t="s">
        <v>337</v>
      </c>
      <c r="P223" s="68">
        <v>43537.88791666667</v>
      </c>
      <c r="Q223" t="s">
        <v>357</v>
      </c>
      <c r="V223" s="69" t="s">
        <v>725</v>
      </c>
      <c r="W223" s="68">
        <v>43537.88791666667</v>
      </c>
      <c r="X223" s="69" t="s">
        <v>832</v>
      </c>
      <c r="AA223" s="70" t="s">
        <v>1382</v>
      </c>
      <c r="AC223" t="b">
        <v>0</v>
      </c>
      <c r="AD223">
        <v>0</v>
      </c>
      <c r="AE223" s="70" t="s">
        <v>1943</v>
      </c>
      <c r="AF223" t="b">
        <v>0</v>
      </c>
      <c r="AG223" t="s">
        <v>1972</v>
      </c>
      <c r="AI223" s="70" t="s">
        <v>1943</v>
      </c>
      <c r="AJ223" t="b">
        <v>0</v>
      </c>
      <c r="AK223">
        <v>5</v>
      </c>
      <c r="AL223" s="70" t="s">
        <v>1916</v>
      </c>
      <c r="AM223" t="s">
        <v>1979</v>
      </c>
      <c r="AN223" t="b">
        <v>0</v>
      </c>
      <c r="AO223" s="70" t="s">
        <v>1916</v>
      </c>
      <c r="AP223" t="s">
        <v>178</v>
      </c>
      <c r="AQ223">
        <v>0</v>
      </c>
      <c r="AR223">
        <v>0</v>
      </c>
      <c r="BA223" t="str">
        <f>REPLACE(INDEX(GroupVertices[Group],MATCH(Edges[[#This Row],[Vertex 1]],GroupVertices[Vertex],0)),1,1,"")</f>
        <v>2</v>
      </c>
      <c r="BB223" t="str">
        <f>REPLACE(INDEX(GroupVertices[Group],MATCH(Edges[[#This Row],[Vertex 2]],GroupVertices[Vertex],0)),1,1,"")</f>
        <v>2</v>
      </c>
    </row>
    <row r="224" spans="1:54" ht="15">
      <c r="A224" s="11" t="s">
        <v>279</v>
      </c>
      <c r="B224" s="11" t="s">
        <v>247</v>
      </c>
      <c r="C224" s="12"/>
      <c r="D224" s="60"/>
      <c r="E224" s="61"/>
      <c r="F224" s="62"/>
      <c r="G224" s="12"/>
      <c r="H224" s="13"/>
      <c r="I224" s="45"/>
      <c r="J224" s="45"/>
      <c r="K224" s="31" t="s">
        <v>65</v>
      </c>
      <c r="L224" s="67">
        <v>224</v>
      </c>
      <c r="M224" s="67"/>
      <c r="N224" s="14"/>
      <c r="O224" t="s">
        <v>338</v>
      </c>
      <c r="P224" s="68">
        <v>43535.339953703704</v>
      </c>
      <c r="Q224" t="s">
        <v>341</v>
      </c>
      <c r="V224" s="69" t="s">
        <v>767</v>
      </c>
      <c r="W224" s="68">
        <v>43535.339953703704</v>
      </c>
      <c r="X224" s="69" t="s">
        <v>918</v>
      </c>
      <c r="AA224" s="70" t="s">
        <v>1468</v>
      </c>
      <c r="AC224" t="b">
        <v>0</v>
      </c>
      <c r="AD224">
        <v>0</v>
      </c>
      <c r="AE224" s="70" t="s">
        <v>1943</v>
      </c>
      <c r="AF224" t="b">
        <v>0</v>
      </c>
      <c r="AG224" t="s">
        <v>1972</v>
      </c>
      <c r="AI224" s="70" t="s">
        <v>1943</v>
      </c>
      <c r="AJ224" t="b">
        <v>0</v>
      </c>
      <c r="AK224">
        <v>45</v>
      </c>
      <c r="AL224" s="70" t="s">
        <v>1871</v>
      </c>
      <c r="AM224" t="s">
        <v>1979</v>
      </c>
      <c r="AN224" t="b">
        <v>0</v>
      </c>
      <c r="AO224" s="70" t="s">
        <v>1871</v>
      </c>
      <c r="AP224" t="s">
        <v>178</v>
      </c>
      <c r="AQ224">
        <v>0</v>
      </c>
      <c r="AR224">
        <v>0</v>
      </c>
      <c r="BA224" t="str">
        <f>REPLACE(INDEX(GroupVertices[Group],MATCH(Edges[[#This Row],[Vertex 1]],GroupVertices[Vertex],0)),1,1,"")</f>
        <v>2</v>
      </c>
      <c r="BB224" t="str">
        <f>REPLACE(INDEX(GroupVertices[Group],MATCH(Edges[[#This Row],[Vertex 2]],GroupVertices[Vertex],0)),1,1,"")</f>
        <v>1</v>
      </c>
    </row>
    <row r="225" spans="1:54" ht="15">
      <c r="A225" s="11" t="s">
        <v>279</v>
      </c>
      <c r="B225" s="11" t="s">
        <v>265</v>
      </c>
      <c r="C225" s="12"/>
      <c r="D225" s="60"/>
      <c r="E225" s="61"/>
      <c r="F225" s="62"/>
      <c r="G225" s="12"/>
      <c r="H225" s="13"/>
      <c r="I225" s="45"/>
      <c r="J225" s="45"/>
      <c r="K225" s="31" t="s">
        <v>66</v>
      </c>
      <c r="L225" s="67">
        <v>225</v>
      </c>
      <c r="M225" s="67"/>
      <c r="N225" s="14"/>
      <c r="O225" t="s">
        <v>337</v>
      </c>
      <c r="P225" s="68">
        <v>43535.339953703704</v>
      </c>
      <c r="Q225" t="s">
        <v>341</v>
      </c>
      <c r="V225" s="69" t="s">
        <v>767</v>
      </c>
      <c r="W225" s="68">
        <v>43535.339953703704</v>
      </c>
      <c r="X225" s="69" t="s">
        <v>918</v>
      </c>
      <c r="AA225" s="70" t="s">
        <v>1468</v>
      </c>
      <c r="AC225" t="b">
        <v>0</v>
      </c>
      <c r="AD225">
        <v>0</v>
      </c>
      <c r="AE225" s="70" t="s">
        <v>1943</v>
      </c>
      <c r="AF225" t="b">
        <v>0</v>
      </c>
      <c r="AG225" t="s">
        <v>1972</v>
      </c>
      <c r="AI225" s="70" t="s">
        <v>1943</v>
      </c>
      <c r="AJ225" t="b">
        <v>0</v>
      </c>
      <c r="AK225">
        <v>45</v>
      </c>
      <c r="AL225" s="70" t="s">
        <v>1871</v>
      </c>
      <c r="AM225" t="s">
        <v>1979</v>
      </c>
      <c r="AN225" t="b">
        <v>0</v>
      </c>
      <c r="AO225" s="70" t="s">
        <v>1871</v>
      </c>
      <c r="AP225" t="s">
        <v>178</v>
      </c>
      <c r="AQ225">
        <v>0</v>
      </c>
      <c r="AR225">
        <v>0</v>
      </c>
      <c r="BA225" t="str">
        <f>REPLACE(INDEX(GroupVertices[Group],MATCH(Edges[[#This Row],[Vertex 1]],GroupVertices[Vertex],0)),1,1,"")</f>
        <v>2</v>
      </c>
      <c r="BB225" t="str">
        <f>REPLACE(INDEX(GroupVertices[Group],MATCH(Edges[[#This Row],[Vertex 2]],GroupVertices[Vertex],0)),1,1,"")</f>
        <v>2</v>
      </c>
    </row>
    <row r="226" spans="1:54" ht="15">
      <c r="A226" s="11" t="s">
        <v>248</v>
      </c>
      <c r="B226" s="11" t="s">
        <v>248</v>
      </c>
      <c r="C226" s="12"/>
      <c r="D226" s="60"/>
      <c r="E226" s="61"/>
      <c r="F226" s="62"/>
      <c r="G226" s="12"/>
      <c r="H226" s="13"/>
      <c r="I226" s="45"/>
      <c r="J226" s="45"/>
      <c r="K226" s="31" t="s">
        <v>65</v>
      </c>
      <c r="L226" s="67">
        <v>226</v>
      </c>
      <c r="M226" s="67"/>
      <c r="N226" s="14"/>
      <c r="O226" t="s">
        <v>178</v>
      </c>
      <c r="P226" s="68">
        <v>43541.535995370374</v>
      </c>
      <c r="Q226" t="s">
        <v>375</v>
      </c>
      <c r="R226" s="69" t="s">
        <v>626</v>
      </c>
      <c r="S226" t="s">
        <v>672</v>
      </c>
      <c r="T226" t="s">
        <v>683</v>
      </c>
      <c r="U226" s="69" t="s">
        <v>705</v>
      </c>
      <c r="V226" s="69" t="s">
        <v>705</v>
      </c>
      <c r="W226" s="68">
        <v>43541.535995370374</v>
      </c>
      <c r="X226" s="69" t="s">
        <v>871</v>
      </c>
      <c r="AA226" s="70" t="s">
        <v>1421</v>
      </c>
      <c r="AC226" t="b">
        <v>0</v>
      </c>
      <c r="AD226">
        <v>4</v>
      </c>
      <c r="AE226" s="70" t="s">
        <v>1943</v>
      </c>
      <c r="AF226" t="b">
        <v>0</v>
      </c>
      <c r="AG226" t="s">
        <v>1972</v>
      </c>
      <c r="AI226" s="70" t="s">
        <v>1943</v>
      </c>
      <c r="AJ226" t="b">
        <v>0</v>
      </c>
      <c r="AK226">
        <v>4</v>
      </c>
      <c r="AL226" s="70" t="s">
        <v>1943</v>
      </c>
      <c r="AM226" t="s">
        <v>1984</v>
      </c>
      <c r="AN226" t="b">
        <v>0</v>
      </c>
      <c r="AO226" s="70" t="s">
        <v>1421</v>
      </c>
      <c r="AP226" t="s">
        <v>178</v>
      </c>
      <c r="AQ226">
        <v>0</v>
      </c>
      <c r="AR226">
        <v>0</v>
      </c>
      <c r="BA226" t="str">
        <f>REPLACE(INDEX(GroupVertices[Group],MATCH(Edges[[#This Row],[Vertex 1]],GroupVertices[Vertex],0)),1,1,"")</f>
        <v>5</v>
      </c>
      <c r="BB226" t="str">
        <f>REPLACE(INDEX(GroupVertices[Group],MATCH(Edges[[#This Row],[Vertex 2]],GroupVertices[Vertex],0)),1,1,"")</f>
        <v>5</v>
      </c>
    </row>
    <row r="227" spans="1:54" ht="15">
      <c r="A227" s="11" t="s">
        <v>248</v>
      </c>
      <c r="B227" s="11" t="s">
        <v>248</v>
      </c>
      <c r="C227" s="12"/>
      <c r="D227" s="60"/>
      <c r="E227" s="61"/>
      <c r="F227" s="62"/>
      <c r="G227" s="12"/>
      <c r="H227" s="13"/>
      <c r="I227" s="45"/>
      <c r="J227" s="45"/>
      <c r="K227" s="31" t="s">
        <v>65</v>
      </c>
      <c r="L227" s="67">
        <v>227</v>
      </c>
      <c r="M227" s="67"/>
      <c r="N227" s="14"/>
      <c r="O227" t="s">
        <v>178</v>
      </c>
      <c r="P227" s="68">
        <v>43540.47033564815</v>
      </c>
      <c r="Q227" t="s">
        <v>379</v>
      </c>
      <c r="R227" s="69" t="s">
        <v>626</v>
      </c>
      <c r="S227" t="s">
        <v>672</v>
      </c>
      <c r="T227" t="s">
        <v>682</v>
      </c>
      <c r="U227" s="69" t="s">
        <v>704</v>
      </c>
      <c r="V227" s="69" t="s">
        <v>704</v>
      </c>
      <c r="W227" s="68">
        <v>43540.47033564815</v>
      </c>
      <c r="X227" s="69" t="s">
        <v>870</v>
      </c>
      <c r="AA227" s="70" t="s">
        <v>1420</v>
      </c>
      <c r="AC227" t="b">
        <v>0</v>
      </c>
      <c r="AD227">
        <v>1</v>
      </c>
      <c r="AE227" s="70" t="s">
        <v>1943</v>
      </c>
      <c r="AF227" t="b">
        <v>0</v>
      </c>
      <c r="AG227" t="s">
        <v>1972</v>
      </c>
      <c r="AI227" s="70" t="s">
        <v>1943</v>
      </c>
      <c r="AJ227" t="b">
        <v>0</v>
      </c>
      <c r="AK227">
        <v>0</v>
      </c>
      <c r="AL227" s="70" t="s">
        <v>1943</v>
      </c>
      <c r="AM227" t="s">
        <v>1983</v>
      </c>
      <c r="AN227" t="b">
        <v>0</v>
      </c>
      <c r="AO227" s="70" t="s">
        <v>1420</v>
      </c>
      <c r="AP227" t="s">
        <v>178</v>
      </c>
      <c r="AQ227">
        <v>0</v>
      </c>
      <c r="AR227">
        <v>0</v>
      </c>
      <c r="BA227" t="str">
        <f>REPLACE(INDEX(GroupVertices[Group],MATCH(Edges[[#This Row],[Vertex 1]],GroupVertices[Vertex],0)),1,1,"")</f>
        <v>5</v>
      </c>
      <c r="BB227" t="str">
        <f>REPLACE(INDEX(GroupVertices[Group],MATCH(Edges[[#This Row],[Vertex 2]],GroupVertices[Vertex],0)),1,1,"")</f>
        <v>5</v>
      </c>
    </row>
    <row r="228" spans="1:54" ht="15">
      <c r="A228" s="11" t="s">
        <v>248</v>
      </c>
      <c r="B228" s="11" t="s">
        <v>248</v>
      </c>
      <c r="C228" s="12"/>
      <c r="D228" s="60"/>
      <c r="E228" s="61"/>
      <c r="F228" s="62"/>
      <c r="G228" s="12"/>
      <c r="H228" s="13"/>
      <c r="I228" s="45"/>
      <c r="J228" s="45"/>
      <c r="K228" s="31" t="s">
        <v>65</v>
      </c>
      <c r="L228" s="67">
        <v>228</v>
      </c>
      <c r="M228" s="67"/>
      <c r="N228" s="14"/>
      <c r="O228" t="s">
        <v>178</v>
      </c>
      <c r="P228" s="68">
        <v>43541.56449074074</v>
      </c>
      <c r="Q228" t="s">
        <v>373</v>
      </c>
      <c r="R228" s="69" t="s">
        <v>626</v>
      </c>
      <c r="S228" t="s">
        <v>672</v>
      </c>
      <c r="T228" t="s">
        <v>684</v>
      </c>
      <c r="U228" s="69" t="s">
        <v>706</v>
      </c>
      <c r="V228" s="69" t="s">
        <v>706</v>
      </c>
      <c r="W228" s="68">
        <v>43541.56449074074</v>
      </c>
      <c r="X228" s="69" t="s">
        <v>872</v>
      </c>
      <c r="AA228" s="70" t="s">
        <v>1422</v>
      </c>
      <c r="AC228" t="b">
        <v>0</v>
      </c>
      <c r="AD228">
        <v>3</v>
      </c>
      <c r="AE228" s="70" t="s">
        <v>1943</v>
      </c>
      <c r="AF228" t="b">
        <v>0</v>
      </c>
      <c r="AG228" t="s">
        <v>1972</v>
      </c>
      <c r="AI228" s="70" t="s">
        <v>1943</v>
      </c>
      <c r="AJ228" t="b">
        <v>0</v>
      </c>
      <c r="AK228">
        <v>2</v>
      </c>
      <c r="AL228" s="70" t="s">
        <v>1943</v>
      </c>
      <c r="AM228" t="s">
        <v>1984</v>
      </c>
      <c r="AN228" t="b">
        <v>0</v>
      </c>
      <c r="AO228" s="70" t="s">
        <v>1422</v>
      </c>
      <c r="AP228" t="s">
        <v>178</v>
      </c>
      <c r="AQ228">
        <v>0</v>
      </c>
      <c r="AR228">
        <v>0</v>
      </c>
      <c r="BA228" t="str">
        <f>REPLACE(INDEX(GroupVertices[Group],MATCH(Edges[[#This Row],[Vertex 1]],GroupVertices[Vertex],0)),1,1,"")</f>
        <v>5</v>
      </c>
      <c r="BB228" t="str">
        <f>REPLACE(INDEX(GroupVertices[Group],MATCH(Edges[[#This Row],[Vertex 2]],GroupVertices[Vertex],0)),1,1,"")</f>
        <v>5</v>
      </c>
    </row>
    <row r="229" spans="1:54" ht="15">
      <c r="A229" s="11" t="s">
        <v>214</v>
      </c>
      <c r="B229" s="11" t="s">
        <v>271</v>
      </c>
      <c r="C229" s="12"/>
      <c r="D229" s="60"/>
      <c r="E229" s="61"/>
      <c r="F229" s="62"/>
      <c r="G229" s="12"/>
      <c r="H229" s="13"/>
      <c r="I229" s="45"/>
      <c r="J229" s="45"/>
      <c r="K229" s="31" t="s">
        <v>65</v>
      </c>
      <c r="L229" s="67">
        <v>229</v>
      </c>
      <c r="M229" s="67"/>
      <c r="N229" s="14"/>
      <c r="O229" t="s">
        <v>338</v>
      </c>
      <c r="P229" s="68">
        <v>43534.84725694444</v>
      </c>
      <c r="Q229" t="s">
        <v>340</v>
      </c>
      <c r="T229" t="s">
        <v>265</v>
      </c>
      <c r="V229" s="69" t="s">
        <v>714</v>
      </c>
      <c r="W229" s="68">
        <v>43534.84725694444</v>
      </c>
      <c r="X229" s="69" t="s">
        <v>812</v>
      </c>
      <c r="AA229" s="70" t="s">
        <v>1362</v>
      </c>
      <c r="AC229" t="b">
        <v>0</v>
      </c>
      <c r="AD229">
        <v>0</v>
      </c>
      <c r="AE229" s="70" t="s">
        <v>1943</v>
      </c>
      <c r="AF229" t="b">
        <v>0</v>
      </c>
      <c r="AG229" t="s">
        <v>1972</v>
      </c>
      <c r="AI229" s="70" t="s">
        <v>1943</v>
      </c>
      <c r="AJ229" t="b">
        <v>0</v>
      </c>
      <c r="AK229">
        <v>1</v>
      </c>
      <c r="AL229" s="70" t="s">
        <v>1455</v>
      </c>
      <c r="AM229" t="s">
        <v>1979</v>
      </c>
      <c r="AN229" t="b">
        <v>0</v>
      </c>
      <c r="AO229" s="70" t="s">
        <v>1455</v>
      </c>
      <c r="AP229" t="s">
        <v>178</v>
      </c>
      <c r="AQ229">
        <v>0</v>
      </c>
      <c r="AR229">
        <v>0</v>
      </c>
      <c r="BA229" t="str">
        <f>REPLACE(INDEX(GroupVertices[Group],MATCH(Edges[[#This Row],[Vertex 1]],GroupVertices[Vertex],0)),1,1,"")</f>
        <v>2</v>
      </c>
      <c r="BB229" t="str">
        <f>REPLACE(INDEX(GroupVertices[Group],MATCH(Edges[[#This Row],[Vertex 2]],GroupVertices[Vertex],0)),1,1,"")</f>
        <v>2</v>
      </c>
    </row>
    <row r="230" spans="1:54" ht="15">
      <c r="A230" s="11" t="s">
        <v>214</v>
      </c>
      <c r="B230" s="11" t="s">
        <v>265</v>
      </c>
      <c r="C230" s="12"/>
      <c r="D230" s="60"/>
      <c r="E230" s="61"/>
      <c r="F230" s="62"/>
      <c r="G230" s="12"/>
      <c r="H230" s="13"/>
      <c r="I230" s="45"/>
      <c r="J230" s="45"/>
      <c r="K230" s="31" t="s">
        <v>65</v>
      </c>
      <c r="L230" s="63">
        <v>230</v>
      </c>
      <c r="M230" s="63"/>
      <c r="N230" s="14"/>
      <c r="O230" t="s">
        <v>337</v>
      </c>
      <c r="P230" s="68">
        <v>43534.84725694444</v>
      </c>
      <c r="Q230" t="s">
        <v>340</v>
      </c>
      <c r="T230" t="s">
        <v>265</v>
      </c>
      <c r="V230" s="69" t="s">
        <v>714</v>
      </c>
      <c r="W230" s="68">
        <v>43534.84725694444</v>
      </c>
      <c r="X230" s="69" t="s">
        <v>812</v>
      </c>
      <c r="AA230" s="70" t="s">
        <v>1362</v>
      </c>
      <c r="AC230" t="b">
        <v>0</v>
      </c>
      <c r="AD230">
        <v>0</v>
      </c>
      <c r="AE230" s="70" t="s">
        <v>1943</v>
      </c>
      <c r="AF230" t="b">
        <v>0</v>
      </c>
      <c r="AG230" t="s">
        <v>1972</v>
      </c>
      <c r="AI230" s="70" t="s">
        <v>1943</v>
      </c>
      <c r="AJ230" t="b">
        <v>0</v>
      </c>
      <c r="AK230">
        <v>1</v>
      </c>
      <c r="AL230" s="70" t="s">
        <v>1455</v>
      </c>
      <c r="AM230" t="s">
        <v>1979</v>
      </c>
      <c r="AN230" t="b">
        <v>0</v>
      </c>
      <c r="AO230" s="70" t="s">
        <v>1455</v>
      </c>
      <c r="AP230" t="s">
        <v>178</v>
      </c>
      <c r="AQ230">
        <v>0</v>
      </c>
      <c r="AR230">
        <v>0</v>
      </c>
      <c r="BA230" t="str">
        <f>REPLACE(INDEX(GroupVertices[Group],MATCH(Edges[[#This Row],[Vertex 1]],GroupVertices[Vertex],0)),1,1,"")</f>
        <v>2</v>
      </c>
      <c r="BB230" t="str">
        <f>REPLACE(INDEX(GroupVertices[Group],MATCH(Edges[[#This Row],[Vertex 2]],GroupVertices[Vertex],0)),1,1,"")</f>
        <v>2</v>
      </c>
    </row>
    <row r="231" spans="1:54" ht="15">
      <c r="A231" s="11" t="s">
        <v>276</v>
      </c>
      <c r="B231" s="11" t="s">
        <v>275</v>
      </c>
      <c r="C231" s="12"/>
      <c r="D231" s="60"/>
      <c r="E231" s="61"/>
      <c r="F231" s="62"/>
      <c r="G231" s="12"/>
      <c r="H231" s="13"/>
      <c r="I231" s="45"/>
      <c r="J231" s="45"/>
      <c r="K231" s="31" t="s">
        <v>65</v>
      </c>
      <c r="L231" s="67">
        <v>231</v>
      </c>
      <c r="M231" s="67"/>
      <c r="N231" s="14"/>
      <c r="O231" t="s">
        <v>338</v>
      </c>
      <c r="P231" s="68">
        <v>43535.47793981482</v>
      </c>
      <c r="Q231" t="s">
        <v>393</v>
      </c>
      <c r="V231" s="69" t="s">
        <v>764</v>
      </c>
      <c r="W231" s="68">
        <v>43535.47793981482</v>
      </c>
      <c r="X231" s="69" t="s">
        <v>913</v>
      </c>
      <c r="AA231" s="70" t="s">
        <v>1463</v>
      </c>
      <c r="AC231" t="b">
        <v>0</v>
      </c>
      <c r="AD231">
        <v>0</v>
      </c>
      <c r="AE231" s="70" t="s">
        <v>1943</v>
      </c>
      <c r="AF231" t="b">
        <v>0</v>
      </c>
      <c r="AG231" t="s">
        <v>1972</v>
      </c>
      <c r="AI231" s="70" t="s">
        <v>1943</v>
      </c>
      <c r="AJ231" t="b">
        <v>0</v>
      </c>
      <c r="AK231">
        <v>1</v>
      </c>
      <c r="AL231" s="70" t="s">
        <v>1464</v>
      </c>
      <c r="AM231" t="s">
        <v>1979</v>
      </c>
      <c r="AN231" t="b">
        <v>0</v>
      </c>
      <c r="AO231" s="70" t="s">
        <v>1464</v>
      </c>
      <c r="AP231" t="s">
        <v>178</v>
      </c>
      <c r="AQ231">
        <v>0</v>
      </c>
      <c r="AR231">
        <v>0</v>
      </c>
      <c r="BA231" t="str">
        <f>REPLACE(INDEX(GroupVertices[Group],MATCH(Edges[[#This Row],[Vertex 1]],GroupVertices[Vertex],0)),1,1,"")</f>
        <v>1</v>
      </c>
      <c r="BB231" t="str">
        <f>REPLACE(INDEX(GroupVertices[Group],MATCH(Edges[[#This Row],[Vertex 2]],GroupVertices[Vertex],0)),1,1,"")</f>
        <v>1</v>
      </c>
    </row>
    <row r="232" spans="1:54" ht="15">
      <c r="A232" s="11" t="s">
        <v>276</v>
      </c>
      <c r="B232" s="11" t="s">
        <v>318</v>
      </c>
      <c r="C232" s="12"/>
      <c r="D232" s="60"/>
      <c r="E232" s="61"/>
      <c r="F232" s="62"/>
      <c r="G232" s="12"/>
      <c r="H232" s="13"/>
      <c r="I232" s="45"/>
      <c r="J232" s="45"/>
      <c r="K232" s="31" t="s">
        <v>65</v>
      </c>
      <c r="L232" s="67">
        <v>232</v>
      </c>
      <c r="M232" s="67"/>
      <c r="N232" s="14"/>
      <c r="O232" t="s">
        <v>338</v>
      </c>
      <c r="P232" s="68">
        <v>43535.47793981482</v>
      </c>
      <c r="Q232" t="s">
        <v>393</v>
      </c>
      <c r="V232" s="69" t="s">
        <v>764</v>
      </c>
      <c r="W232" s="68">
        <v>43535.47793981482</v>
      </c>
      <c r="X232" s="69" t="s">
        <v>913</v>
      </c>
      <c r="AA232" s="70" t="s">
        <v>1463</v>
      </c>
      <c r="AC232" t="b">
        <v>0</v>
      </c>
      <c r="AD232">
        <v>0</v>
      </c>
      <c r="AE232" s="70" t="s">
        <v>1943</v>
      </c>
      <c r="AF232" t="b">
        <v>0</v>
      </c>
      <c r="AG232" t="s">
        <v>1972</v>
      </c>
      <c r="AI232" s="70" t="s">
        <v>1943</v>
      </c>
      <c r="AJ232" t="b">
        <v>0</v>
      </c>
      <c r="AK232">
        <v>1</v>
      </c>
      <c r="AL232" s="70" t="s">
        <v>1464</v>
      </c>
      <c r="AM232" t="s">
        <v>1979</v>
      </c>
      <c r="AN232" t="b">
        <v>0</v>
      </c>
      <c r="AO232" s="70" t="s">
        <v>1464</v>
      </c>
      <c r="AP232" t="s">
        <v>178</v>
      </c>
      <c r="AQ232">
        <v>0</v>
      </c>
      <c r="AR232">
        <v>0</v>
      </c>
      <c r="BA232" t="str">
        <f>REPLACE(INDEX(GroupVertices[Group],MATCH(Edges[[#This Row],[Vertex 1]],GroupVertices[Vertex],0)),1,1,"")</f>
        <v>1</v>
      </c>
      <c r="BB232" t="str">
        <f>REPLACE(INDEX(GroupVertices[Group],MATCH(Edges[[#This Row],[Vertex 2]],GroupVertices[Vertex],0)),1,1,"")</f>
        <v>1</v>
      </c>
    </row>
    <row r="233" spans="1:54" ht="15">
      <c r="A233" s="11" t="s">
        <v>276</v>
      </c>
      <c r="B233" s="11" t="s">
        <v>300</v>
      </c>
      <c r="C233" s="12"/>
      <c r="D233" s="60"/>
      <c r="E233" s="61"/>
      <c r="F233" s="62"/>
      <c r="G233" s="12"/>
      <c r="H233" s="13"/>
      <c r="I233" s="45"/>
      <c r="J233" s="45"/>
      <c r="K233" s="31" t="s">
        <v>66</v>
      </c>
      <c r="L233" s="67">
        <v>233</v>
      </c>
      <c r="M233" s="67"/>
      <c r="N233" s="14"/>
      <c r="O233" t="s">
        <v>339</v>
      </c>
      <c r="P233" s="68">
        <v>43537.847650462965</v>
      </c>
      <c r="Q233" t="s">
        <v>428</v>
      </c>
      <c r="T233" t="s">
        <v>265</v>
      </c>
      <c r="V233" s="69" t="s">
        <v>764</v>
      </c>
      <c r="W233" s="68">
        <v>43537.847650462965</v>
      </c>
      <c r="X233" s="69" t="s">
        <v>983</v>
      </c>
      <c r="AA233" s="70" t="s">
        <v>1534</v>
      </c>
      <c r="AB233" s="70" t="s">
        <v>1563</v>
      </c>
      <c r="AC233" t="b">
        <v>0</v>
      </c>
      <c r="AD233">
        <v>2</v>
      </c>
      <c r="AE233" s="70" t="s">
        <v>1952</v>
      </c>
      <c r="AF233" t="b">
        <v>0</v>
      </c>
      <c r="AG233" t="s">
        <v>1972</v>
      </c>
      <c r="AI233" s="70" t="s">
        <v>1943</v>
      </c>
      <c r="AJ233" t="b">
        <v>0</v>
      </c>
      <c r="AK233">
        <v>0</v>
      </c>
      <c r="AL233" s="70" t="s">
        <v>1943</v>
      </c>
      <c r="AM233" t="s">
        <v>1979</v>
      </c>
      <c r="AN233" t="b">
        <v>0</v>
      </c>
      <c r="AO233" s="70" t="s">
        <v>1563</v>
      </c>
      <c r="AP233" t="s">
        <v>178</v>
      </c>
      <c r="AQ233">
        <v>0</v>
      </c>
      <c r="AR233">
        <v>0</v>
      </c>
      <c r="AS233" t="s">
        <v>1989</v>
      </c>
      <c r="AT233" t="s">
        <v>1994</v>
      </c>
      <c r="AU233" t="s">
        <v>1996</v>
      </c>
      <c r="AV233" t="s">
        <v>1998</v>
      </c>
      <c r="AW233" t="s">
        <v>2003</v>
      </c>
      <c r="AX233" t="s">
        <v>2008</v>
      </c>
      <c r="AY233" t="s">
        <v>2013</v>
      </c>
      <c r="AZ233" s="69" t="s">
        <v>2014</v>
      </c>
      <c r="BA233" t="str">
        <f>REPLACE(INDEX(GroupVertices[Group],MATCH(Edges[[#This Row],[Vertex 1]],GroupVertices[Vertex],0)),1,1,"")</f>
        <v>1</v>
      </c>
      <c r="BB233" t="str">
        <f>REPLACE(INDEX(GroupVertices[Group],MATCH(Edges[[#This Row],[Vertex 2]],GroupVertices[Vertex],0)),1,1,"")</f>
        <v>3</v>
      </c>
    </row>
    <row r="234" spans="1:54" ht="15">
      <c r="A234" s="11" t="s">
        <v>276</v>
      </c>
      <c r="B234" s="11" t="s">
        <v>314</v>
      </c>
      <c r="C234" s="12"/>
      <c r="D234" s="60"/>
      <c r="E234" s="61"/>
      <c r="F234" s="62"/>
      <c r="G234" s="12"/>
      <c r="H234" s="13"/>
      <c r="I234" s="45"/>
      <c r="J234" s="45"/>
      <c r="K234" s="31" t="s">
        <v>65</v>
      </c>
      <c r="L234" s="67">
        <v>234</v>
      </c>
      <c r="M234" s="67"/>
      <c r="N234" s="14"/>
      <c r="O234" t="s">
        <v>339</v>
      </c>
      <c r="P234" s="68">
        <v>43537.850486111114</v>
      </c>
      <c r="Q234" t="s">
        <v>429</v>
      </c>
      <c r="T234" t="s">
        <v>265</v>
      </c>
      <c r="V234" s="69" t="s">
        <v>764</v>
      </c>
      <c r="W234" s="68">
        <v>43537.850486111114</v>
      </c>
      <c r="X234" s="69" t="s">
        <v>984</v>
      </c>
      <c r="AA234" s="70" t="s">
        <v>1535</v>
      </c>
      <c r="AB234" s="70" t="s">
        <v>1729</v>
      </c>
      <c r="AC234" t="b">
        <v>0</v>
      </c>
      <c r="AD234">
        <v>3</v>
      </c>
      <c r="AE234" s="70" t="s">
        <v>1950</v>
      </c>
      <c r="AF234" t="b">
        <v>0</v>
      </c>
      <c r="AG234" t="s">
        <v>1972</v>
      </c>
      <c r="AI234" s="70" t="s">
        <v>1943</v>
      </c>
      <c r="AJ234" t="b">
        <v>0</v>
      </c>
      <c r="AK234">
        <v>0</v>
      </c>
      <c r="AL234" s="70" t="s">
        <v>1943</v>
      </c>
      <c r="AM234" t="s">
        <v>1979</v>
      </c>
      <c r="AN234" t="b">
        <v>0</v>
      </c>
      <c r="AO234" s="70" t="s">
        <v>1729</v>
      </c>
      <c r="AP234" t="s">
        <v>178</v>
      </c>
      <c r="AQ234">
        <v>0</v>
      </c>
      <c r="AR234">
        <v>0</v>
      </c>
      <c r="AS234" t="s">
        <v>1989</v>
      </c>
      <c r="AT234" t="s">
        <v>1994</v>
      </c>
      <c r="AU234" t="s">
        <v>1996</v>
      </c>
      <c r="AV234" t="s">
        <v>1998</v>
      </c>
      <c r="AW234" t="s">
        <v>2003</v>
      </c>
      <c r="AX234" t="s">
        <v>2008</v>
      </c>
      <c r="AY234" t="s">
        <v>2013</v>
      </c>
      <c r="AZ234" s="69" t="s">
        <v>2014</v>
      </c>
      <c r="BA234" t="str">
        <f>REPLACE(INDEX(GroupVertices[Group],MATCH(Edges[[#This Row],[Vertex 1]],GroupVertices[Vertex],0)),1,1,"")</f>
        <v>1</v>
      </c>
      <c r="BB234" t="str">
        <f>REPLACE(INDEX(GroupVertices[Group],MATCH(Edges[[#This Row],[Vertex 2]],GroupVertices[Vertex],0)),1,1,"")</f>
        <v>1</v>
      </c>
    </row>
    <row r="235" spans="1:54" ht="15">
      <c r="A235" s="11" t="s">
        <v>276</v>
      </c>
      <c r="B235" s="11" t="s">
        <v>295</v>
      </c>
      <c r="C235" s="12"/>
      <c r="D235" s="60"/>
      <c r="E235" s="61"/>
      <c r="F235" s="62"/>
      <c r="G235" s="12"/>
      <c r="H235" s="13"/>
      <c r="I235" s="45"/>
      <c r="J235" s="45"/>
      <c r="K235" s="31" t="s">
        <v>65</v>
      </c>
      <c r="L235" s="67">
        <v>235</v>
      </c>
      <c r="M235" s="67"/>
      <c r="N235" s="14"/>
      <c r="O235" t="s">
        <v>339</v>
      </c>
      <c r="P235" s="68">
        <v>43537.849965277775</v>
      </c>
      <c r="Q235" t="s">
        <v>411</v>
      </c>
      <c r="T235" t="s">
        <v>265</v>
      </c>
      <c r="V235" s="69" t="s">
        <v>764</v>
      </c>
      <c r="W235" s="68">
        <v>43537.849965277775</v>
      </c>
      <c r="X235" s="69" t="s">
        <v>955</v>
      </c>
      <c r="AA235" s="70" t="s">
        <v>1505</v>
      </c>
      <c r="AB235" s="70" t="s">
        <v>1507</v>
      </c>
      <c r="AC235" t="b">
        <v>0</v>
      </c>
      <c r="AD235">
        <v>2</v>
      </c>
      <c r="AE235" s="70" t="s">
        <v>1949</v>
      </c>
      <c r="AF235" t="b">
        <v>0</v>
      </c>
      <c r="AG235" t="s">
        <v>1972</v>
      </c>
      <c r="AI235" s="70" t="s">
        <v>1943</v>
      </c>
      <c r="AJ235" t="b">
        <v>0</v>
      </c>
      <c r="AK235">
        <v>0</v>
      </c>
      <c r="AL235" s="70" t="s">
        <v>1943</v>
      </c>
      <c r="AM235" t="s">
        <v>1979</v>
      </c>
      <c r="AN235" t="b">
        <v>0</v>
      </c>
      <c r="AO235" s="70" t="s">
        <v>1507</v>
      </c>
      <c r="AP235" t="s">
        <v>178</v>
      </c>
      <c r="AQ235">
        <v>0</v>
      </c>
      <c r="AR235">
        <v>0</v>
      </c>
      <c r="AS235" t="s">
        <v>1989</v>
      </c>
      <c r="AT235" t="s">
        <v>1994</v>
      </c>
      <c r="AU235" t="s">
        <v>1996</v>
      </c>
      <c r="AV235" t="s">
        <v>1998</v>
      </c>
      <c r="AW235" t="s">
        <v>2003</v>
      </c>
      <c r="AX235" t="s">
        <v>2008</v>
      </c>
      <c r="AY235" t="s">
        <v>2013</v>
      </c>
      <c r="AZ235" s="69" t="s">
        <v>2014</v>
      </c>
      <c r="BA235" t="str">
        <f>REPLACE(INDEX(GroupVertices[Group],MATCH(Edges[[#This Row],[Vertex 1]],GroupVertices[Vertex],0)),1,1,"")</f>
        <v>1</v>
      </c>
      <c r="BB235" t="str">
        <f>REPLACE(INDEX(GroupVertices[Group],MATCH(Edges[[#This Row],[Vertex 2]],GroupVertices[Vertex],0)),1,1,"")</f>
        <v>1</v>
      </c>
    </row>
    <row r="236" spans="1:54" ht="15">
      <c r="A236" s="11" t="s">
        <v>276</v>
      </c>
      <c r="B236" s="11" t="s">
        <v>265</v>
      </c>
      <c r="C236" s="12"/>
      <c r="D236" s="60"/>
      <c r="E236" s="61"/>
      <c r="F236" s="62"/>
      <c r="G236" s="12"/>
      <c r="H236" s="13"/>
      <c r="I236" s="45"/>
      <c r="J236" s="45"/>
      <c r="K236" s="31" t="s">
        <v>66</v>
      </c>
      <c r="L236" s="67">
        <v>236</v>
      </c>
      <c r="M236" s="67"/>
      <c r="N236" s="14"/>
      <c r="O236" t="s">
        <v>339</v>
      </c>
      <c r="P236" s="68">
        <v>43537.845983796295</v>
      </c>
      <c r="Q236" t="s">
        <v>427</v>
      </c>
      <c r="T236" t="s">
        <v>265</v>
      </c>
      <c r="V236" s="69" t="s">
        <v>764</v>
      </c>
      <c r="W236" s="68">
        <v>43537.845983796295</v>
      </c>
      <c r="X236" s="69" t="s">
        <v>982</v>
      </c>
      <c r="AA236" s="70" t="s">
        <v>1533</v>
      </c>
      <c r="AB236" s="70" t="s">
        <v>1904</v>
      </c>
      <c r="AC236" t="b">
        <v>0</v>
      </c>
      <c r="AD236">
        <v>3</v>
      </c>
      <c r="AE236" s="70" t="s">
        <v>1944</v>
      </c>
      <c r="AF236" t="b">
        <v>0</v>
      </c>
      <c r="AG236" t="s">
        <v>1972</v>
      </c>
      <c r="AI236" s="70" t="s">
        <v>1943</v>
      </c>
      <c r="AJ236" t="b">
        <v>0</v>
      </c>
      <c r="AK236">
        <v>1</v>
      </c>
      <c r="AL236" s="70" t="s">
        <v>1943</v>
      </c>
      <c r="AM236" t="s">
        <v>1979</v>
      </c>
      <c r="AN236" t="b">
        <v>0</v>
      </c>
      <c r="AO236" s="70" t="s">
        <v>1904</v>
      </c>
      <c r="AP236" t="s">
        <v>178</v>
      </c>
      <c r="AQ236">
        <v>0</v>
      </c>
      <c r="AR236">
        <v>0</v>
      </c>
      <c r="AS236" t="s">
        <v>1989</v>
      </c>
      <c r="AT236" t="s">
        <v>1994</v>
      </c>
      <c r="AU236" t="s">
        <v>1996</v>
      </c>
      <c r="AV236" t="s">
        <v>1998</v>
      </c>
      <c r="AW236" t="s">
        <v>2003</v>
      </c>
      <c r="AX236" t="s">
        <v>2008</v>
      </c>
      <c r="AY236" t="s">
        <v>2013</v>
      </c>
      <c r="AZ236" s="69" t="s">
        <v>2014</v>
      </c>
      <c r="BA236" t="str">
        <f>REPLACE(INDEX(GroupVertices[Group],MATCH(Edges[[#This Row],[Vertex 1]],GroupVertices[Vertex],0)),1,1,"")</f>
        <v>1</v>
      </c>
      <c r="BB236" t="str">
        <f>REPLACE(INDEX(GroupVertices[Group],MATCH(Edges[[#This Row],[Vertex 2]],GroupVertices[Vertex],0)),1,1,"")</f>
        <v>2</v>
      </c>
    </row>
    <row r="237" spans="1:54" ht="15">
      <c r="A237" s="11" t="s">
        <v>276</v>
      </c>
      <c r="B237" s="11" t="s">
        <v>300</v>
      </c>
      <c r="C237" s="12"/>
      <c r="D237" s="60"/>
      <c r="E237" s="61"/>
      <c r="F237" s="62"/>
      <c r="G237" s="12"/>
      <c r="H237" s="13"/>
      <c r="I237" s="45"/>
      <c r="J237" s="45"/>
      <c r="K237" s="31" t="s">
        <v>66</v>
      </c>
      <c r="L237" s="67">
        <v>237</v>
      </c>
      <c r="M237" s="67"/>
      <c r="N237" s="14"/>
      <c r="O237" t="s">
        <v>337</v>
      </c>
      <c r="P237" s="68">
        <v>43537.85255787037</v>
      </c>
      <c r="Q237" t="s">
        <v>430</v>
      </c>
      <c r="V237" s="69" t="s">
        <v>764</v>
      </c>
      <c r="W237" s="68">
        <v>43537.85255787037</v>
      </c>
      <c r="X237" s="69" t="s">
        <v>985</v>
      </c>
      <c r="AA237" s="70" t="s">
        <v>1536</v>
      </c>
      <c r="AC237" t="b">
        <v>0</v>
      </c>
      <c r="AD237">
        <v>0</v>
      </c>
      <c r="AE237" s="70" t="s">
        <v>1943</v>
      </c>
      <c r="AF237" t="b">
        <v>1</v>
      </c>
      <c r="AG237" t="s">
        <v>1972</v>
      </c>
      <c r="AI237" s="70" t="s">
        <v>1916</v>
      </c>
      <c r="AJ237" t="b">
        <v>0</v>
      </c>
      <c r="AK237">
        <v>3</v>
      </c>
      <c r="AL237" s="70" t="s">
        <v>1566</v>
      </c>
      <c r="AM237" t="s">
        <v>1979</v>
      </c>
      <c r="AN237" t="b">
        <v>0</v>
      </c>
      <c r="AO237" s="70" t="s">
        <v>1566</v>
      </c>
      <c r="AP237" t="s">
        <v>178</v>
      </c>
      <c r="AQ237">
        <v>0</v>
      </c>
      <c r="AR237">
        <v>0</v>
      </c>
      <c r="BA237" t="str">
        <f>REPLACE(INDEX(GroupVertices[Group],MATCH(Edges[[#This Row],[Vertex 1]],GroupVertices[Vertex],0)),1,1,"")</f>
        <v>1</v>
      </c>
      <c r="BB237" t="str">
        <f>REPLACE(INDEX(GroupVertices[Group],MATCH(Edges[[#This Row],[Vertex 2]],GroupVertices[Vertex],0)),1,1,"")</f>
        <v>3</v>
      </c>
    </row>
    <row r="238" spans="1:54" ht="15">
      <c r="A238" s="11" t="s">
        <v>276</v>
      </c>
      <c r="B238" s="11" t="s">
        <v>265</v>
      </c>
      <c r="C238" s="12"/>
      <c r="D238" s="60"/>
      <c r="E238" s="61"/>
      <c r="F238" s="62"/>
      <c r="G238" s="12"/>
      <c r="H238" s="13"/>
      <c r="I238" s="45"/>
      <c r="J238" s="45"/>
      <c r="K238" s="31" t="s">
        <v>66</v>
      </c>
      <c r="L238" s="67">
        <v>238</v>
      </c>
      <c r="M238" s="67"/>
      <c r="N238" s="14"/>
      <c r="O238" t="s">
        <v>337</v>
      </c>
      <c r="P238" s="68">
        <v>43537.84415509259</v>
      </c>
      <c r="Q238" t="s">
        <v>426</v>
      </c>
      <c r="R238" s="69" t="s">
        <v>628</v>
      </c>
      <c r="S238" t="s">
        <v>667</v>
      </c>
      <c r="T238" t="s">
        <v>265</v>
      </c>
      <c r="V238" s="69" t="s">
        <v>764</v>
      </c>
      <c r="W238" s="68">
        <v>43537.84415509259</v>
      </c>
      <c r="X238" s="69" t="s">
        <v>981</v>
      </c>
      <c r="AA238" s="70" t="s">
        <v>1532</v>
      </c>
      <c r="AC238" t="b">
        <v>0</v>
      </c>
      <c r="AD238">
        <v>0</v>
      </c>
      <c r="AE238" s="70" t="s">
        <v>1943</v>
      </c>
      <c r="AF238" t="b">
        <v>1</v>
      </c>
      <c r="AG238" t="s">
        <v>1972</v>
      </c>
      <c r="AI238" s="70" t="s">
        <v>1876</v>
      </c>
      <c r="AJ238" t="b">
        <v>0</v>
      </c>
      <c r="AK238">
        <v>3</v>
      </c>
      <c r="AL238" s="70" t="s">
        <v>1902</v>
      </c>
      <c r="AM238" t="s">
        <v>1979</v>
      </c>
      <c r="AN238" t="b">
        <v>0</v>
      </c>
      <c r="AO238" s="70" t="s">
        <v>1902</v>
      </c>
      <c r="AP238" t="s">
        <v>178</v>
      </c>
      <c r="AQ238">
        <v>0</v>
      </c>
      <c r="AR238">
        <v>0</v>
      </c>
      <c r="BA238" t="str">
        <f>REPLACE(INDEX(GroupVertices[Group],MATCH(Edges[[#This Row],[Vertex 1]],GroupVertices[Vertex],0)),1,1,"")</f>
        <v>1</v>
      </c>
      <c r="BB238" t="str">
        <f>REPLACE(INDEX(GroupVertices[Group],MATCH(Edges[[#This Row],[Vertex 2]],GroupVertices[Vertex],0)),1,1,"")</f>
        <v>2</v>
      </c>
    </row>
    <row r="239" spans="1:54" ht="15">
      <c r="A239" s="11" t="s">
        <v>276</v>
      </c>
      <c r="B239" s="11" t="s">
        <v>265</v>
      </c>
      <c r="C239" s="12"/>
      <c r="D239" s="60"/>
      <c r="E239" s="61"/>
      <c r="F239" s="62"/>
      <c r="G239" s="12"/>
      <c r="H239" s="13"/>
      <c r="I239" s="45"/>
      <c r="J239" s="45"/>
      <c r="K239" s="31" t="s">
        <v>66</v>
      </c>
      <c r="L239" s="67">
        <v>239</v>
      </c>
      <c r="M239" s="67"/>
      <c r="N239" s="14"/>
      <c r="O239" t="s">
        <v>337</v>
      </c>
      <c r="P239" s="68">
        <v>43535.47793981482</v>
      </c>
      <c r="Q239" t="s">
        <v>393</v>
      </c>
      <c r="V239" s="69" t="s">
        <v>764</v>
      </c>
      <c r="W239" s="68">
        <v>43535.47793981482</v>
      </c>
      <c r="X239" s="69" t="s">
        <v>913</v>
      </c>
      <c r="AA239" s="70" t="s">
        <v>1463</v>
      </c>
      <c r="AC239" t="b">
        <v>0</v>
      </c>
      <c r="AD239">
        <v>0</v>
      </c>
      <c r="AE239" s="70" t="s">
        <v>1943</v>
      </c>
      <c r="AF239" t="b">
        <v>0</v>
      </c>
      <c r="AG239" t="s">
        <v>1972</v>
      </c>
      <c r="AI239" s="70" t="s">
        <v>1943</v>
      </c>
      <c r="AJ239" t="b">
        <v>0</v>
      </c>
      <c r="AK239">
        <v>1</v>
      </c>
      <c r="AL239" s="70" t="s">
        <v>1464</v>
      </c>
      <c r="AM239" t="s">
        <v>1979</v>
      </c>
      <c r="AN239" t="b">
        <v>0</v>
      </c>
      <c r="AO239" s="70" t="s">
        <v>1464</v>
      </c>
      <c r="AP239" t="s">
        <v>178</v>
      </c>
      <c r="AQ239">
        <v>0</v>
      </c>
      <c r="AR239">
        <v>0</v>
      </c>
      <c r="BA239" t="str">
        <f>REPLACE(INDEX(GroupVertices[Group],MATCH(Edges[[#This Row],[Vertex 1]],GroupVertices[Vertex],0)),1,1,"")</f>
        <v>1</v>
      </c>
      <c r="BB239" t="str">
        <f>REPLACE(INDEX(GroupVertices[Group],MATCH(Edges[[#This Row],[Vertex 2]],GroupVertices[Vertex],0)),1,1,"")</f>
        <v>2</v>
      </c>
    </row>
    <row r="240" spans="1:54" ht="15">
      <c r="A240" s="11" t="s">
        <v>290</v>
      </c>
      <c r="B240" s="11" t="s">
        <v>247</v>
      </c>
      <c r="C240" s="12"/>
      <c r="D240" s="60"/>
      <c r="E240" s="61"/>
      <c r="F240" s="62"/>
      <c r="G240" s="12"/>
      <c r="H240" s="13"/>
      <c r="I240" s="45"/>
      <c r="J240" s="45"/>
      <c r="K240" s="31" t="s">
        <v>65</v>
      </c>
      <c r="L240" s="67">
        <v>240</v>
      </c>
      <c r="M240" s="67"/>
      <c r="N240" s="14"/>
      <c r="O240" t="s">
        <v>338</v>
      </c>
      <c r="P240" s="68">
        <v>43536.312002314815</v>
      </c>
      <c r="Q240" t="s">
        <v>341</v>
      </c>
      <c r="V240" s="69" t="s">
        <v>778</v>
      </c>
      <c r="W240" s="68">
        <v>43536.312002314815</v>
      </c>
      <c r="X240" s="69" t="s">
        <v>941</v>
      </c>
      <c r="AA240" s="70" t="s">
        <v>1491</v>
      </c>
      <c r="AC240" t="b">
        <v>0</v>
      </c>
      <c r="AD240">
        <v>0</v>
      </c>
      <c r="AE240" s="70" t="s">
        <v>1943</v>
      </c>
      <c r="AF240" t="b">
        <v>0</v>
      </c>
      <c r="AG240" t="s">
        <v>1972</v>
      </c>
      <c r="AI240" s="70" t="s">
        <v>1943</v>
      </c>
      <c r="AJ240" t="b">
        <v>0</v>
      </c>
      <c r="AK240">
        <v>45</v>
      </c>
      <c r="AL240" s="70" t="s">
        <v>1871</v>
      </c>
      <c r="AM240" t="s">
        <v>1979</v>
      </c>
      <c r="AN240" t="b">
        <v>0</v>
      </c>
      <c r="AO240" s="70" t="s">
        <v>1871</v>
      </c>
      <c r="AP240" t="s">
        <v>178</v>
      </c>
      <c r="AQ240">
        <v>0</v>
      </c>
      <c r="AR240">
        <v>0</v>
      </c>
      <c r="BA240" t="str">
        <f>REPLACE(INDEX(GroupVertices[Group],MATCH(Edges[[#This Row],[Vertex 1]],GroupVertices[Vertex],0)),1,1,"")</f>
        <v>1</v>
      </c>
      <c r="BB240" t="str">
        <f>REPLACE(INDEX(GroupVertices[Group],MATCH(Edges[[#This Row],[Vertex 2]],GroupVertices[Vertex],0)),1,1,"")</f>
        <v>1</v>
      </c>
    </row>
    <row r="241" spans="1:54" ht="15">
      <c r="A241" s="11" t="s">
        <v>290</v>
      </c>
      <c r="B241" s="11" t="s">
        <v>265</v>
      </c>
      <c r="C241" s="12"/>
      <c r="D241" s="60"/>
      <c r="E241" s="61"/>
      <c r="F241" s="62"/>
      <c r="G241" s="12"/>
      <c r="H241" s="13"/>
      <c r="I241" s="45"/>
      <c r="J241" s="45"/>
      <c r="K241" s="31" t="s">
        <v>66</v>
      </c>
      <c r="L241" s="67">
        <v>241</v>
      </c>
      <c r="M241" s="67"/>
      <c r="N241" s="14"/>
      <c r="O241" t="s">
        <v>337</v>
      </c>
      <c r="P241" s="68">
        <v>43536.312002314815</v>
      </c>
      <c r="Q241" t="s">
        <v>341</v>
      </c>
      <c r="V241" s="69" t="s">
        <v>778</v>
      </c>
      <c r="W241" s="68">
        <v>43536.312002314815</v>
      </c>
      <c r="X241" s="69" t="s">
        <v>941</v>
      </c>
      <c r="AA241" s="70" t="s">
        <v>1491</v>
      </c>
      <c r="AC241" t="b">
        <v>0</v>
      </c>
      <c r="AD241">
        <v>0</v>
      </c>
      <c r="AE241" s="70" t="s">
        <v>1943</v>
      </c>
      <c r="AF241" t="b">
        <v>0</v>
      </c>
      <c r="AG241" t="s">
        <v>1972</v>
      </c>
      <c r="AI241" s="70" t="s">
        <v>1943</v>
      </c>
      <c r="AJ241" t="b">
        <v>0</v>
      </c>
      <c r="AK241">
        <v>45</v>
      </c>
      <c r="AL241" s="70" t="s">
        <v>1871</v>
      </c>
      <c r="AM241" t="s">
        <v>1979</v>
      </c>
      <c r="AN241" t="b">
        <v>0</v>
      </c>
      <c r="AO241" s="70" t="s">
        <v>1871</v>
      </c>
      <c r="AP241" t="s">
        <v>178</v>
      </c>
      <c r="AQ241">
        <v>0</v>
      </c>
      <c r="AR241">
        <v>0</v>
      </c>
      <c r="BA241" t="str">
        <f>REPLACE(INDEX(GroupVertices[Group],MATCH(Edges[[#This Row],[Vertex 1]],GroupVertices[Vertex],0)),1,1,"")</f>
        <v>1</v>
      </c>
      <c r="BB241" t="str">
        <f>REPLACE(INDEX(GroupVertices[Group],MATCH(Edges[[#This Row],[Vertex 2]],GroupVertices[Vertex],0)),1,1,"")</f>
        <v>2</v>
      </c>
    </row>
    <row r="242" spans="1:54" ht="15">
      <c r="A242" s="11" t="s">
        <v>250</v>
      </c>
      <c r="B242" s="11" t="s">
        <v>265</v>
      </c>
      <c r="C242" s="12"/>
      <c r="D242" s="60"/>
      <c r="E242" s="61"/>
      <c r="F242" s="62"/>
      <c r="G242" s="12"/>
      <c r="H242" s="13"/>
      <c r="I242" s="45"/>
      <c r="J242" s="45"/>
      <c r="K242" s="31" t="s">
        <v>66</v>
      </c>
      <c r="L242" s="67">
        <v>242</v>
      </c>
      <c r="M242" s="67"/>
      <c r="N242" s="14"/>
      <c r="O242" t="s">
        <v>338</v>
      </c>
      <c r="P242" s="68">
        <v>43537.84778935185</v>
      </c>
      <c r="Q242" t="s">
        <v>432</v>
      </c>
      <c r="T242" t="s">
        <v>265</v>
      </c>
      <c r="V242" s="69" t="s">
        <v>745</v>
      </c>
      <c r="W242" s="68">
        <v>43537.84778935185</v>
      </c>
      <c r="X242" s="69" t="s">
        <v>987</v>
      </c>
      <c r="AA242" s="70" t="s">
        <v>1538</v>
      </c>
      <c r="AB242" s="70" t="s">
        <v>1533</v>
      </c>
      <c r="AC242" t="b">
        <v>0</v>
      </c>
      <c r="AD242">
        <v>4</v>
      </c>
      <c r="AE242" s="70" t="s">
        <v>1953</v>
      </c>
      <c r="AF242" t="b">
        <v>0</v>
      </c>
      <c r="AG242" t="s">
        <v>1972</v>
      </c>
      <c r="AI242" s="70" t="s">
        <v>1943</v>
      </c>
      <c r="AJ242" t="b">
        <v>0</v>
      </c>
      <c r="AK242">
        <v>0</v>
      </c>
      <c r="AL242" s="70" t="s">
        <v>1943</v>
      </c>
      <c r="AM242" t="s">
        <v>1979</v>
      </c>
      <c r="AN242" t="b">
        <v>0</v>
      </c>
      <c r="AO242" s="70" t="s">
        <v>1533</v>
      </c>
      <c r="AP242" t="s">
        <v>178</v>
      </c>
      <c r="AQ242">
        <v>0</v>
      </c>
      <c r="AR242">
        <v>0</v>
      </c>
      <c r="BA242" t="str">
        <f>REPLACE(INDEX(GroupVertices[Group],MATCH(Edges[[#This Row],[Vertex 1]],GroupVertices[Vertex],0)),1,1,"")</f>
        <v>5</v>
      </c>
      <c r="BB242" t="str">
        <f>REPLACE(INDEX(GroupVertices[Group],MATCH(Edges[[#This Row],[Vertex 2]],GroupVertices[Vertex],0)),1,1,"")</f>
        <v>2</v>
      </c>
    </row>
    <row r="243" spans="1:54" ht="15">
      <c r="A243" s="11" t="s">
        <v>250</v>
      </c>
      <c r="B243" s="11" t="s">
        <v>247</v>
      </c>
      <c r="C243" s="12"/>
      <c r="D243" s="60"/>
      <c r="E243" s="61"/>
      <c r="F243" s="62"/>
      <c r="G243" s="12"/>
      <c r="H243" s="13"/>
      <c r="I243" s="45"/>
      <c r="J243" s="45"/>
      <c r="K243" s="31" t="s">
        <v>66</v>
      </c>
      <c r="L243" s="67">
        <v>243</v>
      </c>
      <c r="M243" s="67"/>
      <c r="N243" s="14"/>
      <c r="O243" t="s">
        <v>338</v>
      </c>
      <c r="P243" s="68">
        <v>43537.84212962963</v>
      </c>
      <c r="Q243" t="s">
        <v>524</v>
      </c>
      <c r="T243" t="s">
        <v>265</v>
      </c>
      <c r="V243" s="69" t="s">
        <v>745</v>
      </c>
      <c r="W243" s="68">
        <v>43537.84212962963</v>
      </c>
      <c r="X243" s="69" t="s">
        <v>1181</v>
      </c>
      <c r="AA243" s="70" t="s">
        <v>1736</v>
      </c>
      <c r="AB243" s="70" t="s">
        <v>1878</v>
      </c>
      <c r="AC243" t="b">
        <v>0</v>
      </c>
      <c r="AD243">
        <v>4</v>
      </c>
      <c r="AE243" s="70" t="s">
        <v>1944</v>
      </c>
      <c r="AF243" t="b">
        <v>0</v>
      </c>
      <c r="AG243" t="s">
        <v>1972</v>
      </c>
      <c r="AI243" s="70" t="s">
        <v>1943</v>
      </c>
      <c r="AJ243" t="b">
        <v>0</v>
      </c>
      <c r="AK243">
        <v>1</v>
      </c>
      <c r="AL243" s="70" t="s">
        <v>1943</v>
      </c>
      <c r="AM243" t="s">
        <v>1979</v>
      </c>
      <c r="AN243" t="b">
        <v>0</v>
      </c>
      <c r="AO243" s="70" t="s">
        <v>1878</v>
      </c>
      <c r="AP243" t="s">
        <v>178</v>
      </c>
      <c r="AQ243">
        <v>0</v>
      </c>
      <c r="AR243">
        <v>0</v>
      </c>
      <c r="BA243" t="str">
        <f>REPLACE(INDEX(GroupVertices[Group],MATCH(Edges[[#This Row],[Vertex 1]],GroupVertices[Vertex],0)),1,1,"")</f>
        <v>5</v>
      </c>
      <c r="BB243" t="str">
        <f>REPLACE(INDEX(GroupVertices[Group],MATCH(Edges[[#This Row],[Vertex 2]],GroupVertices[Vertex],0)),1,1,"")</f>
        <v>1</v>
      </c>
    </row>
    <row r="244" spans="1:54" ht="15">
      <c r="A244" s="11" t="s">
        <v>250</v>
      </c>
      <c r="B244" s="11" t="s">
        <v>247</v>
      </c>
      <c r="C244" s="12"/>
      <c r="D244" s="60"/>
      <c r="E244" s="61"/>
      <c r="F244" s="62"/>
      <c r="G244" s="12"/>
      <c r="H244" s="13"/>
      <c r="I244" s="45"/>
      <c r="J244" s="45"/>
      <c r="K244" s="31" t="s">
        <v>66</v>
      </c>
      <c r="L244" s="67">
        <v>244</v>
      </c>
      <c r="M244" s="67"/>
      <c r="N244" s="14"/>
      <c r="O244" t="s">
        <v>338</v>
      </c>
      <c r="P244" s="68">
        <v>43534.81927083333</v>
      </c>
      <c r="Q244" t="s">
        <v>523</v>
      </c>
      <c r="R244" s="69" t="s">
        <v>637</v>
      </c>
      <c r="S244" t="s">
        <v>667</v>
      </c>
      <c r="T244" t="s">
        <v>265</v>
      </c>
      <c r="V244" s="69" t="s">
        <v>745</v>
      </c>
      <c r="W244" s="68">
        <v>43534.81927083333</v>
      </c>
      <c r="X244" s="69" t="s">
        <v>1178</v>
      </c>
      <c r="AA244" s="70" t="s">
        <v>1733</v>
      </c>
      <c r="AC244" t="b">
        <v>0</v>
      </c>
      <c r="AD244">
        <v>3</v>
      </c>
      <c r="AE244" s="70" t="s">
        <v>1943</v>
      </c>
      <c r="AF244" t="b">
        <v>1</v>
      </c>
      <c r="AG244" t="s">
        <v>1972</v>
      </c>
      <c r="AI244" s="70" t="s">
        <v>1871</v>
      </c>
      <c r="AJ244" t="b">
        <v>0</v>
      </c>
      <c r="AK244">
        <v>1</v>
      </c>
      <c r="AL244" s="70" t="s">
        <v>1943</v>
      </c>
      <c r="AM244" t="s">
        <v>1983</v>
      </c>
      <c r="AN244" t="b">
        <v>0</v>
      </c>
      <c r="AO244" s="70" t="s">
        <v>1733</v>
      </c>
      <c r="AP244" t="s">
        <v>178</v>
      </c>
      <c r="AQ244">
        <v>0</v>
      </c>
      <c r="AR244">
        <v>0</v>
      </c>
      <c r="BA244" t="str">
        <f>REPLACE(INDEX(GroupVertices[Group],MATCH(Edges[[#This Row],[Vertex 1]],GroupVertices[Vertex],0)),1,1,"")</f>
        <v>5</v>
      </c>
      <c r="BB244" t="str">
        <f>REPLACE(INDEX(GroupVertices[Group],MATCH(Edges[[#This Row],[Vertex 2]],GroupVertices[Vertex],0)),1,1,"")</f>
        <v>1</v>
      </c>
    </row>
    <row r="245" spans="1:54" ht="15">
      <c r="A245" s="11" t="s">
        <v>250</v>
      </c>
      <c r="B245" s="11" t="s">
        <v>247</v>
      </c>
      <c r="C245" s="12"/>
      <c r="D245" s="60"/>
      <c r="E245" s="61"/>
      <c r="F245" s="62"/>
      <c r="G245" s="12"/>
      <c r="H245" s="13"/>
      <c r="I245" s="45"/>
      <c r="J245" s="45"/>
      <c r="K245" s="31" t="s">
        <v>66</v>
      </c>
      <c r="L245" s="67">
        <v>245</v>
      </c>
      <c r="M245" s="67"/>
      <c r="N245" s="14"/>
      <c r="O245" t="s">
        <v>338</v>
      </c>
      <c r="P245" s="68">
        <v>43537.805497685185</v>
      </c>
      <c r="Q245" t="s">
        <v>519</v>
      </c>
      <c r="T245" t="s">
        <v>265</v>
      </c>
      <c r="V245" s="69" t="s">
        <v>745</v>
      </c>
      <c r="W245" s="68">
        <v>43537.805497685185</v>
      </c>
      <c r="X245" s="69" t="s">
        <v>1179</v>
      </c>
      <c r="AA245" s="70" t="s">
        <v>1734</v>
      </c>
      <c r="AC245" t="b">
        <v>0</v>
      </c>
      <c r="AD245">
        <v>0</v>
      </c>
      <c r="AE245" s="70" t="s">
        <v>1943</v>
      </c>
      <c r="AF245" t="b">
        <v>0</v>
      </c>
      <c r="AG245" t="s">
        <v>1972</v>
      </c>
      <c r="AI245" s="70" t="s">
        <v>1943</v>
      </c>
      <c r="AJ245" t="b">
        <v>0</v>
      </c>
      <c r="AK245">
        <v>4</v>
      </c>
      <c r="AL245" s="70" t="s">
        <v>1876</v>
      </c>
      <c r="AM245" t="s">
        <v>1983</v>
      </c>
      <c r="AN245" t="b">
        <v>0</v>
      </c>
      <c r="AO245" s="70" t="s">
        <v>1876</v>
      </c>
      <c r="AP245" t="s">
        <v>178</v>
      </c>
      <c r="AQ245">
        <v>0</v>
      </c>
      <c r="AR245">
        <v>0</v>
      </c>
      <c r="BA245" t="str">
        <f>REPLACE(INDEX(GroupVertices[Group],MATCH(Edges[[#This Row],[Vertex 1]],GroupVertices[Vertex],0)),1,1,"")</f>
        <v>5</v>
      </c>
      <c r="BB245" t="str">
        <f>REPLACE(INDEX(GroupVertices[Group],MATCH(Edges[[#This Row],[Vertex 2]],GroupVertices[Vertex],0)),1,1,"")</f>
        <v>1</v>
      </c>
    </row>
    <row r="246" spans="1:54" ht="15">
      <c r="A246" s="11" t="s">
        <v>250</v>
      </c>
      <c r="B246" s="11" t="s">
        <v>315</v>
      </c>
      <c r="C246" s="12"/>
      <c r="D246" s="60"/>
      <c r="E246" s="61"/>
      <c r="F246" s="62"/>
      <c r="G246" s="12"/>
      <c r="H246" s="13"/>
      <c r="I246" s="45"/>
      <c r="J246" s="45"/>
      <c r="K246" s="31" t="s">
        <v>65</v>
      </c>
      <c r="L246" s="67">
        <v>246</v>
      </c>
      <c r="M246" s="67"/>
      <c r="N246" s="14"/>
      <c r="O246" t="s">
        <v>338</v>
      </c>
      <c r="P246" s="68">
        <v>43541.78576388889</v>
      </c>
      <c r="Q246" t="s">
        <v>425</v>
      </c>
      <c r="V246" s="69" t="s">
        <v>745</v>
      </c>
      <c r="W246" s="68">
        <v>43541.78576388889</v>
      </c>
      <c r="X246" s="69" t="s">
        <v>1186</v>
      </c>
      <c r="AA246" s="70" t="s">
        <v>1742</v>
      </c>
      <c r="AC246" t="b">
        <v>0</v>
      </c>
      <c r="AD246">
        <v>0</v>
      </c>
      <c r="AE246" s="70" t="s">
        <v>1943</v>
      </c>
      <c r="AF246" t="b">
        <v>0</v>
      </c>
      <c r="AG246" t="s">
        <v>1972</v>
      </c>
      <c r="AI246" s="70" t="s">
        <v>1943</v>
      </c>
      <c r="AJ246" t="b">
        <v>0</v>
      </c>
      <c r="AK246">
        <v>23</v>
      </c>
      <c r="AL246" s="70" t="s">
        <v>1922</v>
      </c>
      <c r="AM246" t="s">
        <v>1983</v>
      </c>
      <c r="AN246" t="b">
        <v>0</v>
      </c>
      <c r="AO246" s="70" t="s">
        <v>1922</v>
      </c>
      <c r="AP246" t="s">
        <v>178</v>
      </c>
      <c r="AQ246">
        <v>0</v>
      </c>
      <c r="AR246">
        <v>0</v>
      </c>
      <c r="BA246" t="str">
        <f>REPLACE(INDEX(GroupVertices[Group],MATCH(Edges[[#This Row],[Vertex 1]],GroupVertices[Vertex],0)),1,1,"")</f>
        <v>5</v>
      </c>
      <c r="BB246" t="str">
        <f>REPLACE(INDEX(GroupVertices[Group],MATCH(Edges[[#This Row],[Vertex 2]],GroupVertices[Vertex],0)),1,1,"")</f>
        <v>4</v>
      </c>
    </row>
    <row r="247" spans="1:54" ht="15">
      <c r="A247" s="11" t="s">
        <v>250</v>
      </c>
      <c r="B247" s="11" t="s">
        <v>247</v>
      </c>
      <c r="C247" s="12"/>
      <c r="D247" s="60"/>
      <c r="E247" s="61"/>
      <c r="F247" s="62"/>
      <c r="G247" s="12"/>
      <c r="H247" s="13"/>
      <c r="I247" s="45"/>
      <c r="J247" s="45"/>
      <c r="K247" s="31" t="s">
        <v>66</v>
      </c>
      <c r="L247" s="67">
        <v>247</v>
      </c>
      <c r="M247" s="67"/>
      <c r="N247" s="14"/>
      <c r="O247" t="s">
        <v>338</v>
      </c>
      <c r="P247" s="68">
        <v>43537.841678240744</v>
      </c>
      <c r="Q247" t="s">
        <v>511</v>
      </c>
      <c r="T247" t="s">
        <v>265</v>
      </c>
      <c r="V247" s="69" t="s">
        <v>745</v>
      </c>
      <c r="W247" s="68">
        <v>43537.841678240744</v>
      </c>
      <c r="X247" s="69" t="s">
        <v>1180</v>
      </c>
      <c r="AA247" s="70" t="s">
        <v>1735</v>
      </c>
      <c r="AC247" t="b">
        <v>0</v>
      </c>
      <c r="AD247">
        <v>0</v>
      </c>
      <c r="AE247" s="70" t="s">
        <v>1943</v>
      </c>
      <c r="AF247" t="b">
        <v>0</v>
      </c>
      <c r="AG247" t="s">
        <v>1972</v>
      </c>
      <c r="AI247" s="70" t="s">
        <v>1943</v>
      </c>
      <c r="AJ247" t="b">
        <v>0</v>
      </c>
      <c r="AK247">
        <v>4</v>
      </c>
      <c r="AL247" s="70" t="s">
        <v>1878</v>
      </c>
      <c r="AM247" t="s">
        <v>1979</v>
      </c>
      <c r="AN247" t="b">
        <v>0</v>
      </c>
      <c r="AO247" s="70" t="s">
        <v>1878</v>
      </c>
      <c r="AP247" t="s">
        <v>178</v>
      </c>
      <c r="AQ247">
        <v>0</v>
      </c>
      <c r="AR247">
        <v>0</v>
      </c>
      <c r="BA247" t="str">
        <f>REPLACE(INDEX(GroupVertices[Group],MATCH(Edges[[#This Row],[Vertex 1]],GroupVertices[Vertex],0)),1,1,"")</f>
        <v>5</v>
      </c>
      <c r="BB247" t="str">
        <f>REPLACE(INDEX(GroupVertices[Group],MATCH(Edges[[#This Row],[Vertex 2]],GroupVertices[Vertex],0)),1,1,"")</f>
        <v>1</v>
      </c>
    </row>
    <row r="248" spans="1:54" ht="15">
      <c r="A248" s="11" t="s">
        <v>250</v>
      </c>
      <c r="B248" s="11" t="s">
        <v>276</v>
      </c>
      <c r="C248" s="12"/>
      <c r="D248" s="60"/>
      <c r="E248" s="61"/>
      <c r="F248" s="62"/>
      <c r="G248" s="12"/>
      <c r="H248" s="13"/>
      <c r="I248" s="45"/>
      <c r="J248" s="45"/>
      <c r="K248" s="31" t="s">
        <v>65</v>
      </c>
      <c r="L248" s="67">
        <v>248</v>
      </c>
      <c r="M248" s="67"/>
      <c r="N248" s="14"/>
      <c r="O248" t="s">
        <v>339</v>
      </c>
      <c r="P248" s="68">
        <v>43537.84778935185</v>
      </c>
      <c r="Q248" t="s">
        <v>432</v>
      </c>
      <c r="T248" t="s">
        <v>265</v>
      </c>
      <c r="V248" s="69" t="s">
        <v>745</v>
      </c>
      <c r="W248" s="68">
        <v>43537.84778935185</v>
      </c>
      <c r="X248" s="69" t="s">
        <v>987</v>
      </c>
      <c r="AA248" s="70" t="s">
        <v>1538</v>
      </c>
      <c r="AB248" s="70" t="s">
        <v>1533</v>
      </c>
      <c r="AC248" t="b">
        <v>0</v>
      </c>
      <c r="AD248">
        <v>4</v>
      </c>
      <c r="AE248" s="70" t="s">
        <v>1953</v>
      </c>
      <c r="AF248" t="b">
        <v>0</v>
      </c>
      <c r="AG248" t="s">
        <v>1972</v>
      </c>
      <c r="AI248" s="70" t="s">
        <v>1943</v>
      </c>
      <c r="AJ248" t="b">
        <v>0</v>
      </c>
      <c r="AK248">
        <v>0</v>
      </c>
      <c r="AL248" s="70" t="s">
        <v>1943</v>
      </c>
      <c r="AM248" t="s">
        <v>1979</v>
      </c>
      <c r="AN248" t="b">
        <v>0</v>
      </c>
      <c r="AO248" s="70" t="s">
        <v>1533</v>
      </c>
      <c r="AP248" t="s">
        <v>178</v>
      </c>
      <c r="AQ248">
        <v>0</v>
      </c>
      <c r="AR248">
        <v>0</v>
      </c>
      <c r="BA248" t="str">
        <f>REPLACE(INDEX(GroupVertices[Group],MATCH(Edges[[#This Row],[Vertex 1]],GroupVertices[Vertex],0)),1,1,"")</f>
        <v>5</v>
      </c>
      <c r="BB248" t="str">
        <f>REPLACE(INDEX(GroupVertices[Group],MATCH(Edges[[#This Row],[Vertex 2]],GroupVertices[Vertex],0)),1,1,"")</f>
        <v>1</v>
      </c>
    </row>
    <row r="249" spans="1:54" ht="15">
      <c r="A249" s="11" t="s">
        <v>250</v>
      </c>
      <c r="B249" s="11" t="s">
        <v>247</v>
      </c>
      <c r="C249" s="12"/>
      <c r="D249" s="60"/>
      <c r="E249" s="61"/>
      <c r="F249" s="62"/>
      <c r="G249" s="12"/>
      <c r="H249" s="13"/>
      <c r="I249" s="45"/>
      <c r="J249" s="45"/>
      <c r="K249" s="31" t="s">
        <v>66</v>
      </c>
      <c r="L249" s="67">
        <v>249</v>
      </c>
      <c r="M249" s="67"/>
      <c r="N249" s="14"/>
      <c r="O249" t="s">
        <v>339</v>
      </c>
      <c r="P249" s="68">
        <v>43537.8455787037</v>
      </c>
      <c r="Q249" t="s">
        <v>527</v>
      </c>
      <c r="T249" t="s">
        <v>265</v>
      </c>
      <c r="V249" s="69" t="s">
        <v>745</v>
      </c>
      <c r="W249" s="68">
        <v>43537.8455787037</v>
      </c>
      <c r="X249" s="69" t="s">
        <v>1183</v>
      </c>
      <c r="AA249" s="70" t="s">
        <v>1739</v>
      </c>
      <c r="AB249" s="70" t="s">
        <v>1839</v>
      </c>
      <c r="AC249" t="b">
        <v>0</v>
      </c>
      <c r="AD249">
        <v>4</v>
      </c>
      <c r="AE249" s="70" t="s">
        <v>1954</v>
      </c>
      <c r="AF249" t="b">
        <v>0</v>
      </c>
      <c r="AG249" t="s">
        <v>1972</v>
      </c>
      <c r="AI249" s="70" t="s">
        <v>1943</v>
      </c>
      <c r="AJ249" t="b">
        <v>0</v>
      </c>
      <c r="AK249">
        <v>0</v>
      </c>
      <c r="AL249" s="70" t="s">
        <v>1943</v>
      </c>
      <c r="AM249" t="s">
        <v>1979</v>
      </c>
      <c r="AN249" t="b">
        <v>0</v>
      </c>
      <c r="AO249" s="70" t="s">
        <v>1839</v>
      </c>
      <c r="AP249" t="s">
        <v>178</v>
      </c>
      <c r="AQ249">
        <v>0</v>
      </c>
      <c r="AR249">
        <v>0</v>
      </c>
      <c r="BA249" t="str">
        <f>REPLACE(INDEX(GroupVertices[Group],MATCH(Edges[[#This Row],[Vertex 1]],GroupVertices[Vertex],0)),1,1,"")</f>
        <v>5</v>
      </c>
      <c r="BB249" t="str">
        <f>REPLACE(INDEX(GroupVertices[Group],MATCH(Edges[[#This Row],[Vertex 2]],GroupVertices[Vertex],0)),1,1,"")</f>
        <v>1</v>
      </c>
    </row>
    <row r="250" spans="1:54" ht="15">
      <c r="A250" s="11" t="s">
        <v>250</v>
      </c>
      <c r="B250" s="11" t="s">
        <v>265</v>
      </c>
      <c r="C250" s="12"/>
      <c r="D250" s="60"/>
      <c r="E250" s="61"/>
      <c r="F250" s="62"/>
      <c r="G250" s="12"/>
      <c r="H250" s="13"/>
      <c r="I250" s="45"/>
      <c r="J250" s="45"/>
      <c r="K250" s="31" t="s">
        <v>66</v>
      </c>
      <c r="L250" s="67">
        <v>250</v>
      </c>
      <c r="M250" s="67"/>
      <c r="N250" s="14"/>
      <c r="O250" t="s">
        <v>339</v>
      </c>
      <c r="P250" s="68">
        <v>43537.84212962963</v>
      </c>
      <c r="Q250" t="s">
        <v>524</v>
      </c>
      <c r="T250" t="s">
        <v>265</v>
      </c>
      <c r="V250" s="69" t="s">
        <v>745</v>
      </c>
      <c r="W250" s="68">
        <v>43537.84212962963</v>
      </c>
      <c r="X250" s="69" t="s">
        <v>1181</v>
      </c>
      <c r="AA250" s="70" t="s">
        <v>1736</v>
      </c>
      <c r="AB250" s="70" t="s">
        <v>1878</v>
      </c>
      <c r="AC250" t="b">
        <v>0</v>
      </c>
      <c r="AD250">
        <v>4</v>
      </c>
      <c r="AE250" s="70" t="s">
        <v>1944</v>
      </c>
      <c r="AF250" t="b">
        <v>0</v>
      </c>
      <c r="AG250" t="s">
        <v>1972</v>
      </c>
      <c r="AI250" s="70" t="s">
        <v>1943</v>
      </c>
      <c r="AJ250" t="b">
        <v>0</v>
      </c>
      <c r="AK250">
        <v>1</v>
      </c>
      <c r="AL250" s="70" t="s">
        <v>1943</v>
      </c>
      <c r="AM250" t="s">
        <v>1979</v>
      </c>
      <c r="AN250" t="b">
        <v>0</v>
      </c>
      <c r="AO250" s="70" t="s">
        <v>1878</v>
      </c>
      <c r="AP250" t="s">
        <v>178</v>
      </c>
      <c r="AQ250">
        <v>0</v>
      </c>
      <c r="AR250">
        <v>0</v>
      </c>
      <c r="BA250" t="str">
        <f>REPLACE(INDEX(GroupVertices[Group],MATCH(Edges[[#This Row],[Vertex 1]],GroupVertices[Vertex],0)),1,1,"")</f>
        <v>5</v>
      </c>
      <c r="BB250" t="str">
        <f>REPLACE(INDEX(GroupVertices[Group],MATCH(Edges[[#This Row],[Vertex 2]],GroupVertices[Vertex],0)),1,1,"")</f>
        <v>2</v>
      </c>
    </row>
    <row r="251" spans="1:54" ht="15">
      <c r="A251" s="11" t="s">
        <v>250</v>
      </c>
      <c r="B251" s="11" t="s">
        <v>265</v>
      </c>
      <c r="C251" s="12"/>
      <c r="D251" s="60"/>
      <c r="E251" s="61"/>
      <c r="F251" s="62"/>
      <c r="G251" s="12"/>
      <c r="H251" s="13"/>
      <c r="I251" s="45"/>
      <c r="J251" s="45"/>
      <c r="K251" s="31" t="s">
        <v>66</v>
      </c>
      <c r="L251" s="67">
        <v>251</v>
      </c>
      <c r="M251" s="67"/>
      <c r="N251" s="14"/>
      <c r="O251" t="s">
        <v>339</v>
      </c>
      <c r="P251" s="68">
        <v>43537.843194444446</v>
      </c>
      <c r="Q251" t="s">
        <v>525</v>
      </c>
      <c r="T251" t="s">
        <v>265</v>
      </c>
      <c r="V251" s="69" t="s">
        <v>745</v>
      </c>
      <c r="W251" s="68">
        <v>43537.843194444446</v>
      </c>
      <c r="X251" s="69" t="s">
        <v>662</v>
      </c>
      <c r="AA251" s="70" t="s">
        <v>1737</v>
      </c>
      <c r="AB251" s="70" t="s">
        <v>1908</v>
      </c>
      <c r="AC251" t="b">
        <v>0</v>
      </c>
      <c r="AD251">
        <v>2</v>
      </c>
      <c r="AE251" s="70" t="s">
        <v>1944</v>
      </c>
      <c r="AF251" t="b">
        <v>0</v>
      </c>
      <c r="AG251" t="s">
        <v>1972</v>
      </c>
      <c r="AI251" s="70" t="s">
        <v>1943</v>
      </c>
      <c r="AJ251" t="b">
        <v>0</v>
      </c>
      <c r="AK251">
        <v>1</v>
      </c>
      <c r="AL251" s="70" t="s">
        <v>1943</v>
      </c>
      <c r="AM251" t="s">
        <v>1979</v>
      </c>
      <c r="AN251" t="b">
        <v>0</v>
      </c>
      <c r="AO251" s="70" t="s">
        <v>1908</v>
      </c>
      <c r="AP251" t="s">
        <v>178</v>
      </c>
      <c r="AQ251">
        <v>0</v>
      </c>
      <c r="AR251">
        <v>0</v>
      </c>
      <c r="BA251" t="str">
        <f>REPLACE(INDEX(GroupVertices[Group],MATCH(Edges[[#This Row],[Vertex 1]],GroupVertices[Vertex],0)),1,1,"")</f>
        <v>5</v>
      </c>
      <c r="BB251" t="str">
        <f>REPLACE(INDEX(GroupVertices[Group],MATCH(Edges[[#This Row],[Vertex 2]],GroupVertices[Vertex],0)),1,1,"")</f>
        <v>2</v>
      </c>
    </row>
    <row r="252" spans="1:54" ht="15">
      <c r="A252" s="11" t="s">
        <v>250</v>
      </c>
      <c r="B252" s="11" t="s">
        <v>265</v>
      </c>
      <c r="C252" s="12"/>
      <c r="D252" s="60"/>
      <c r="E252" s="61"/>
      <c r="F252" s="62"/>
      <c r="G252" s="12"/>
      <c r="H252" s="13"/>
      <c r="I252" s="45"/>
      <c r="J252" s="45"/>
      <c r="K252" s="31" t="s">
        <v>66</v>
      </c>
      <c r="L252" s="67">
        <v>252</v>
      </c>
      <c r="M252" s="67"/>
      <c r="N252" s="14"/>
      <c r="O252" t="s">
        <v>339</v>
      </c>
      <c r="P252" s="68">
        <v>43537.8468287037</v>
      </c>
      <c r="Q252" t="s">
        <v>528</v>
      </c>
      <c r="T252" t="s">
        <v>265</v>
      </c>
      <c r="V252" s="69" t="s">
        <v>745</v>
      </c>
      <c r="W252" s="68">
        <v>43537.8468287037</v>
      </c>
      <c r="X252" s="69" t="s">
        <v>1184</v>
      </c>
      <c r="AA252" s="70" t="s">
        <v>1740</v>
      </c>
      <c r="AB252" s="70" t="s">
        <v>1910</v>
      </c>
      <c r="AC252" t="b">
        <v>0</v>
      </c>
      <c r="AD252">
        <v>1</v>
      </c>
      <c r="AE252" s="70" t="s">
        <v>1944</v>
      </c>
      <c r="AF252" t="b">
        <v>0</v>
      </c>
      <c r="AG252" t="s">
        <v>1972</v>
      </c>
      <c r="AI252" s="70" t="s">
        <v>1943</v>
      </c>
      <c r="AJ252" t="b">
        <v>0</v>
      </c>
      <c r="AK252">
        <v>1</v>
      </c>
      <c r="AL252" s="70" t="s">
        <v>1943</v>
      </c>
      <c r="AM252" t="s">
        <v>1979</v>
      </c>
      <c r="AN252" t="b">
        <v>0</v>
      </c>
      <c r="AO252" s="70" t="s">
        <v>1910</v>
      </c>
      <c r="AP252" t="s">
        <v>178</v>
      </c>
      <c r="AQ252">
        <v>0</v>
      </c>
      <c r="AR252">
        <v>0</v>
      </c>
      <c r="BA252" t="str">
        <f>REPLACE(INDEX(GroupVertices[Group],MATCH(Edges[[#This Row],[Vertex 1]],GroupVertices[Vertex],0)),1,1,"")</f>
        <v>5</v>
      </c>
      <c r="BB252" t="str">
        <f>REPLACE(INDEX(GroupVertices[Group],MATCH(Edges[[#This Row],[Vertex 2]],GroupVertices[Vertex],0)),1,1,"")</f>
        <v>2</v>
      </c>
    </row>
    <row r="253" spans="1:54" ht="15">
      <c r="A253" s="11" t="s">
        <v>250</v>
      </c>
      <c r="B253" s="11" t="s">
        <v>265</v>
      </c>
      <c r="C253" s="12"/>
      <c r="D253" s="60"/>
      <c r="E253" s="61"/>
      <c r="F253" s="62"/>
      <c r="G253" s="12"/>
      <c r="H253" s="13"/>
      <c r="I253" s="45"/>
      <c r="J253" s="45"/>
      <c r="K253" s="31" t="s">
        <v>66</v>
      </c>
      <c r="L253" s="67">
        <v>253</v>
      </c>
      <c r="M253" s="67"/>
      <c r="N253" s="14"/>
      <c r="O253" t="s">
        <v>339</v>
      </c>
      <c r="P253" s="68">
        <v>43537.8446875</v>
      </c>
      <c r="Q253" t="s">
        <v>526</v>
      </c>
      <c r="T253" t="s">
        <v>265</v>
      </c>
      <c r="V253" s="69" t="s">
        <v>745</v>
      </c>
      <c r="W253" s="68">
        <v>43537.8446875</v>
      </c>
      <c r="X253" s="69" t="s">
        <v>1182</v>
      </c>
      <c r="AA253" s="70" t="s">
        <v>1738</v>
      </c>
      <c r="AB253" s="70" t="s">
        <v>1907</v>
      </c>
      <c r="AC253" t="b">
        <v>0</v>
      </c>
      <c r="AD253">
        <v>4</v>
      </c>
      <c r="AE253" s="70" t="s">
        <v>1944</v>
      </c>
      <c r="AF253" t="b">
        <v>0</v>
      </c>
      <c r="AG253" t="s">
        <v>1972</v>
      </c>
      <c r="AI253" s="70" t="s">
        <v>1943</v>
      </c>
      <c r="AJ253" t="b">
        <v>0</v>
      </c>
      <c r="AK253">
        <v>1</v>
      </c>
      <c r="AL253" s="70" t="s">
        <v>1943</v>
      </c>
      <c r="AM253" t="s">
        <v>1979</v>
      </c>
      <c r="AN253" t="b">
        <v>0</v>
      </c>
      <c r="AO253" s="70" t="s">
        <v>1907</v>
      </c>
      <c r="AP253" t="s">
        <v>178</v>
      </c>
      <c r="AQ253">
        <v>0</v>
      </c>
      <c r="AR253">
        <v>0</v>
      </c>
      <c r="BA253" t="str">
        <f>REPLACE(INDEX(GroupVertices[Group],MATCH(Edges[[#This Row],[Vertex 1]],GroupVertices[Vertex],0)),1,1,"")</f>
        <v>5</v>
      </c>
      <c r="BB253" t="str">
        <f>REPLACE(INDEX(GroupVertices[Group],MATCH(Edges[[#This Row],[Vertex 2]],GroupVertices[Vertex],0)),1,1,"")</f>
        <v>2</v>
      </c>
    </row>
    <row r="254" spans="1:54" ht="15">
      <c r="A254" s="11" t="s">
        <v>250</v>
      </c>
      <c r="B254" s="11" t="s">
        <v>248</v>
      </c>
      <c r="C254" s="12"/>
      <c r="D254" s="60"/>
      <c r="E254" s="61"/>
      <c r="F254" s="62"/>
      <c r="G254" s="12"/>
      <c r="H254" s="13"/>
      <c r="I254" s="45"/>
      <c r="J254" s="45"/>
      <c r="K254" s="31" t="s">
        <v>65</v>
      </c>
      <c r="L254" s="67">
        <v>254</v>
      </c>
      <c r="M254" s="67"/>
      <c r="N254" s="14"/>
      <c r="O254" t="s">
        <v>337</v>
      </c>
      <c r="P254" s="68">
        <v>43541.765625</v>
      </c>
      <c r="Q254" t="s">
        <v>375</v>
      </c>
      <c r="T254" t="s">
        <v>680</v>
      </c>
      <c r="V254" s="69" t="s">
        <v>745</v>
      </c>
      <c r="W254" s="68">
        <v>43541.765625</v>
      </c>
      <c r="X254" s="69" t="s">
        <v>874</v>
      </c>
      <c r="AA254" s="70" t="s">
        <v>1424</v>
      </c>
      <c r="AC254" t="b">
        <v>0</v>
      </c>
      <c r="AD254">
        <v>0</v>
      </c>
      <c r="AE254" s="70" t="s">
        <v>1943</v>
      </c>
      <c r="AF254" t="b">
        <v>0</v>
      </c>
      <c r="AG254" t="s">
        <v>1972</v>
      </c>
      <c r="AI254" s="70" t="s">
        <v>1943</v>
      </c>
      <c r="AJ254" t="b">
        <v>0</v>
      </c>
      <c r="AK254">
        <v>4</v>
      </c>
      <c r="AL254" s="70" t="s">
        <v>1421</v>
      </c>
      <c r="AM254" t="s">
        <v>1983</v>
      </c>
      <c r="AN254" t="b">
        <v>0</v>
      </c>
      <c r="AO254" s="70" t="s">
        <v>1421</v>
      </c>
      <c r="AP254" t="s">
        <v>178</v>
      </c>
      <c r="AQ254">
        <v>0</v>
      </c>
      <c r="AR254">
        <v>0</v>
      </c>
      <c r="BA254" t="str">
        <f>REPLACE(INDEX(GroupVertices[Group],MATCH(Edges[[#This Row],[Vertex 1]],GroupVertices[Vertex],0)),1,1,"")</f>
        <v>5</v>
      </c>
      <c r="BB254" t="str">
        <f>REPLACE(INDEX(GroupVertices[Group],MATCH(Edges[[#This Row],[Vertex 2]],GroupVertices[Vertex],0)),1,1,"")</f>
        <v>5</v>
      </c>
    </row>
    <row r="255" spans="1:54" ht="15">
      <c r="A255" s="11" t="s">
        <v>250</v>
      </c>
      <c r="B255" s="11" t="s">
        <v>265</v>
      </c>
      <c r="C255" s="12"/>
      <c r="D255" s="60"/>
      <c r="E255" s="61"/>
      <c r="F255" s="62"/>
      <c r="G255" s="12"/>
      <c r="H255" s="13"/>
      <c r="I255" s="45"/>
      <c r="J255" s="45"/>
      <c r="K255" s="31" t="s">
        <v>66</v>
      </c>
      <c r="L255" s="67">
        <v>255</v>
      </c>
      <c r="M255" s="67"/>
      <c r="N255" s="14"/>
      <c r="O255" t="s">
        <v>337</v>
      </c>
      <c r="P255" s="68">
        <v>43537.805497685185</v>
      </c>
      <c r="Q255" t="s">
        <v>519</v>
      </c>
      <c r="T255" t="s">
        <v>265</v>
      </c>
      <c r="V255" s="69" t="s">
        <v>745</v>
      </c>
      <c r="W255" s="68">
        <v>43537.805497685185</v>
      </c>
      <c r="X255" s="69" t="s">
        <v>1179</v>
      </c>
      <c r="AA255" s="70" t="s">
        <v>1734</v>
      </c>
      <c r="AC255" t="b">
        <v>0</v>
      </c>
      <c r="AD255">
        <v>0</v>
      </c>
      <c r="AE255" s="70" t="s">
        <v>1943</v>
      </c>
      <c r="AF255" t="b">
        <v>0</v>
      </c>
      <c r="AG255" t="s">
        <v>1972</v>
      </c>
      <c r="AI255" s="70" t="s">
        <v>1943</v>
      </c>
      <c r="AJ255" t="b">
        <v>0</v>
      </c>
      <c r="AK255">
        <v>4</v>
      </c>
      <c r="AL255" s="70" t="s">
        <v>1876</v>
      </c>
      <c r="AM255" t="s">
        <v>1983</v>
      </c>
      <c r="AN255" t="b">
        <v>0</v>
      </c>
      <c r="AO255" s="70" t="s">
        <v>1876</v>
      </c>
      <c r="AP255" t="s">
        <v>178</v>
      </c>
      <c r="AQ255">
        <v>0</v>
      </c>
      <c r="AR255">
        <v>0</v>
      </c>
      <c r="BA255" t="str">
        <f>REPLACE(INDEX(GroupVertices[Group],MATCH(Edges[[#This Row],[Vertex 1]],GroupVertices[Vertex],0)),1,1,"")</f>
        <v>5</v>
      </c>
      <c r="BB255" t="str">
        <f>REPLACE(INDEX(GroupVertices[Group],MATCH(Edges[[#This Row],[Vertex 2]],GroupVertices[Vertex],0)),1,1,"")</f>
        <v>2</v>
      </c>
    </row>
    <row r="256" spans="1:54" ht="15">
      <c r="A256" s="11" t="s">
        <v>250</v>
      </c>
      <c r="B256" s="11" t="s">
        <v>265</v>
      </c>
      <c r="C256" s="12"/>
      <c r="D256" s="60"/>
      <c r="E256" s="61"/>
      <c r="F256" s="62"/>
      <c r="G256" s="12"/>
      <c r="H256" s="13"/>
      <c r="I256" s="45"/>
      <c r="J256" s="45"/>
      <c r="K256" s="31" t="s">
        <v>66</v>
      </c>
      <c r="L256" s="67">
        <v>256</v>
      </c>
      <c r="M256" s="67"/>
      <c r="N256" s="14"/>
      <c r="O256" t="s">
        <v>337</v>
      </c>
      <c r="P256" s="68">
        <v>43541.78576388889</v>
      </c>
      <c r="Q256" t="s">
        <v>425</v>
      </c>
      <c r="V256" s="69" t="s">
        <v>745</v>
      </c>
      <c r="W256" s="68">
        <v>43541.78576388889</v>
      </c>
      <c r="X256" s="69" t="s">
        <v>1186</v>
      </c>
      <c r="AA256" s="70" t="s">
        <v>1742</v>
      </c>
      <c r="AC256" t="b">
        <v>0</v>
      </c>
      <c r="AD256">
        <v>0</v>
      </c>
      <c r="AE256" s="70" t="s">
        <v>1943</v>
      </c>
      <c r="AF256" t="b">
        <v>0</v>
      </c>
      <c r="AG256" t="s">
        <v>1972</v>
      </c>
      <c r="AI256" s="70" t="s">
        <v>1943</v>
      </c>
      <c r="AJ256" t="b">
        <v>0</v>
      </c>
      <c r="AK256">
        <v>23</v>
      </c>
      <c r="AL256" s="70" t="s">
        <v>1922</v>
      </c>
      <c r="AM256" t="s">
        <v>1983</v>
      </c>
      <c r="AN256" t="b">
        <v>0</v>
      </c>
      <c r="AO256" s="70" t="s">
        <v>1922</v>
      </c>
      <c r="AP256" t="s">
        <v>178</v>
      </c>
      <c r="AQ256">
        <v>0</v>
      </c>
      <c r="AR256">
        <v>0</v>
      </c>
      <c r="BA256" t="str">
        <f>REPLACE(INDEX(GroupVertices[Group],MATCH(Edges[[#This Row],[Vertex 1]],GroupVertices[Vertex],0)),1,1,"")</f>
        <v>5</v>
      </c>
      <c r="BB256" t="str">
        <f>REPLACE(INDEX(GroupVertices[Group],MATCH(Edges[[#This Row],[Vertex 2]],GroupVertices[Vertex],0)),1,1,"")</f>
        <v>2</v>
      </c>
    </row>
    <row r="257" spans="1:54" ht="15">
      <c r="A257" s="11" t="s">
        <v>250</v>
      </c>
      <c r="B257" s="11" t="s">
        <v>265</v>
      </c>
      <c r="C257" s="12"/>
      <c r="D257" s="60"/>
      <c r="E257" s="61"/>
      <c r="F257" s="62"/>
      <c r="G257" s="12"/>
      <c r="H257" s="13"/>
      <c r="I257" s="45"/>
      <c r="J257" s="45"/>
      <c r="K257" s="31" t="s">
        <v>66</v>
      </c>
      <c r="L257" s="67">
        <v>257</v>
      </c>
      <c r="M257" s="67"/>
      <c r="N257" s="14"/>
      <c r="O257" t="s">
        <v>337</v>
      </c>
      <c r="P257" s="68">
        <v>43537.841678240744</v>
      </c>
      <c r="Q257" t="s">
        <v>511</v>
      </c>
      <c r="T257" t="s">
        <v>265</v>
      </c>
      <c r="V257" s="69" t="s">
        <v>745</v>
      </c>
      <c r="W257" s="68">
        <v>43537.841678240744</v>
      </c>
      <c r="X257" s="69" t="s">
        <v>1180</v>
      </c>
      <c r="AA257" s="70" t="s">
        <v>1735</v>
      </c>
      <c r="AC257" t="b">
        <v>0</v>
      </c>
      <c r="AD257">
        <v>0</v>
      </c>
      <c r="AE257" s="70" t="s">
        <v>1943</v>
      </c>
      <c r="AF257" t="b">
        <v>0</v>
      </c>
      <c r="AG257" t="s">
        <v>1972</v>
      </c>
      <c r="AI257" s="70" t="s">
        <v>1943</v>
      </c>
      <c r="AJ257" t="b">
        <v>0</v>
      </c>
      <c r="AK257">
        <v>4</v>
      </c>
      <c r="AL257" s="70" t="s">
        <v>1878</v>
      </c>
      <c r="AM257" t="s">
        <v>1979</v>
      </c>
      <c r="AN257" t="b">
        <v>0</v>
      </c>
      <c r="AO257" s="70" t="s">
        <v>1878</v>
      </c>
      <c r="AP257" t="s">
        <v>178</v>
      </c>
      <c r="AQ257">
        <v>0</v>
      </c>
      <c r="AR257">
        <v>0</v>
      </c>
      <c r="BA257" t="str">
        <f>REPLACE(INDEX(GroupVertices[Group],MATCH(Edges[[#This Row],[Vertex 1]],GroupVertices[Vertex],0)),1,1,"")</f>
        <v>5</v>
      </c>
      <c r="BB257" t="str">
        <f>REPLACE(INDEX(GroupVertices[Group],MATCH(Edges[[#This Row],[Vertex 2]],GroupVertices[Vertex],0)),1,1,"")</f>
        <v>2</v>
      </c>
    </row>
    <row r="258" spans="1:54" ht="15">
      <c r="A258" s="11" t="s">
        <v>250</v>
      </c>
      <c r="B258" s="11" t="s">
        <v>250</v>
      </c>
      <c r="C258" s="12"/>
      <c r="D258" s="60"/>
      <c r="E258" s="61"/>
      <c r="F258" s="62"/>
      <c r="G258" s="12"/>
      <c r="H258" s="13"/>
      <c r="I258" s="45"/>
      <c r="J258" s="45"/>
      <c r="K258" s="31" t="s">
        <v>65</v>
      </c>
      <c r="L258" s="67">
        <v>258</v>
      </c>
      <c r="M258" s="67"/>
      <c r="N258" s="14"/>
      <c r="O258" t="s">
        <v>178</v>
      </c>
      <c r="P258" s="68">
        <v>43541.77788194444</v>
      </c>
      <c r="Q258" t="s">
        <v>376</v>
      </c>
      <c r="T258" t="s">
        <v>681</v>
      </c>
      <c r="U258" s="69" t="s">
        <v>703</v>
      </c>
      <c r="V258" s="69" t="s">
        <v>703</v>
      </c>
      <c r="W258" s="68">
        <v>43541.77788194444</v>
      </c>
      <c r="X258" s="69" t="s">
        <v>1185</v>
      </c>
      <c r="AA258" s="70" t="s">
        <v>1741</v>
      </c>
      <c r="AC258" t="b">
        <v>0</v>
      </c>
      <c r="AD258">
        <v>23</v>
      </c>
      <c r="AE258" s="70" t="s">
        <v>1943</v>
      </c>
      <c r="AF258" t="b">
        <v>0</v>
      </c>
      <c r="AG258" t="s">
        <v>1972</v>
      </c>
      <c r="AI258" s="70" t="s">
        <v>1943</v>
      </c>
      <c r="AJ258" t="b">
        <v>0</v>
      </c>
      <c r="AK258">
        <v>11</v>
      </c>
      <c r="AL258" s="70" t="s">
        <v>1943</v>
      </c>
      <c r="AM258" t="s">
        <v>1979</v>
      </c>
      <c r="AN258" t="b">
        <v>0</v>
      </c>
      <c r="AO258" s="70" t="s">
        <v>1741</v>
      </c>
      <c r="AP258" t="s">
        <v>178</v>
      </c>
      <c r="AQ258">
        <v>0</v>
      </c>
      <c r="AR258">
        <v>0</v>
      </c>
      <c r="BA258" t="str">
        <f>REPLACE(INDEX(GroupVertices[Group],MATCH(Edges[[#This Row],[Vertex 1]],GroupVertices[Vertex],0)),1,1,"")</f>
        <v>5</v>
      </c>
      <c r="BB258" t="str">
        <f>REPLACE(INDEX(GroupVertices[Group],MATCH(Edges[[#This Row],[Vertex 2]],GroupVertices[Vertex],0)),1,1,"")</f>
        <v>5</v>
      </c>
    </row>
    <row r="259" spans="1:54" ht="15">
      <c r="A259" s="11" t="s">
        <v>282</v>
      </c>
      <c r="B259" s="11" t="s">
        <v>247</v>
      </c>
      <c r="C259" s="12"/>
      <c r="D259" s="60"/>
      <c r="E259" s="61"/>
      <c r="F259" s="62"/>
      <c r="G259" s="12"/>
      <c r="H259" s="13"/>
      <c r="I259" s="45"/>
      <c r="J259" s="45"/>
      <c r="K259" s="31" t="s">
        <v>65</v>
      </c>
      <c r="L259" s="67">
        <v>259</v>
      </c>
      <c r="M259" s="67"/>
      <c r="N259" s="14"/>
      <c r="O259" t="s">
        <v>338</v>
      </c>
      <c r="P259" s="68">
        <v>43535.345613425925</v>
      </c>
      <c r="Q259" t="s">
        <v>341</v>
      </c>
      <c r="V259" s="69" t="s">
        <v>770</v>
      </c>
      <c r="W259" s="68">
        <v>43535.345613425925</v>
      </c>
      <c r="X259" s="69" t="s">
        <v>925</v>
      </c>
      <c r="AA259" s="70" t="s">
        <v>1475</v>
      </c>
      <c r="AC259" t="b">
        <v>0</v>
      </c>
      <c r="AD259">
        <v>0</v>
      </c>
      <c r="AE259" s="70" t="s">
        <v>1943</v>
      </c>
      <c r="AF259" t="b">
        <v>0</v>
      </c>
      <c r="AG259" t="s">
        <v>1972</v>
      </c>
      <c r="AI259" s="70" t="s">
        <v>1943</v>
      </c>
      <c r="AJ259" t="b">
        <v>0</v>
      </c>
      <c r="AK259">
        <v>45</v>
      </c>
      <c r="AL259" s="70" t="s">
        <v>1871</v>
      </c>
      <c r="AM259" t="s">
        <v>1983</v>
      </c>
      <c r="AN259" t="b">
        <v>0</v>
      </c>
      <c r="AO259" s="70" t="s">
        <v>1871</v>
      </c>
      <c r="AP259" t="s">
        <v>178</v>
      </c>
      <c r="AQ259">
        <v>0</v>
      </c>
      <c r="AR259">
        <v>0</v>
      </c>
      <c r="BA259" t="str">
        <f>REPLACE(INDEX(GroupVertices[Group],MATCH(Edges[[#This Row],[Vertex 1]],GroupVertices[Vertex],0)),1,1,"")</f>
        <v>1</v>
      </c>
      <c r="BB259" t="str">
        <f>REPLACE(INDEX(GroupVertices[Group],MATCH(Edges[[#This Row],[Vertex 2]],GroupVertices[Vertex],0)),1,1,"")</f>
        <v>1</v>
      </c>
    </row>
    <row r="260" spans="1:54" ht="15">
      <c r="A260" s="11" t="s">
        <v>282</v>
      </c>
      <c r="B260" s="11" t="s">
        <v>265</v>
      </c>
      <c r="C260" s="12"/>
      <c r="D260" s="60"/>
      <c r="E260" s="61"/>
      <c r="F260" s="62"/>
      <c r="G260" s="12"/>
      <c r="H260" s="13"/>
      <c r="I260" s="45"/>
      <c r="J260" s="45"/>
      <c r="K260" s="31" t="s">
        <v>66</v>
      </c>
      <c r="L260" s="67">
        <v>260</v>
      </c>
      <c r="M260" s="67"/>
      <c r="N260" s="14"/>
      <c r="O260" t="s">
        <v>337</v>
      </c>
      <c r="P260" s="68">
        <v>43535.345613425925</v>
      </c>
      <c r="Q260" t="s">
        <v>341</v>
      </c>
      <c r="V260" s="69" t="s">
        <v>770</v>
      </c>
      <c r="W260" s="68">
        <v>43535.345613425925</v>
      </c>
      <c r="X260" s="69" t="s">
        <v>925</v>
      </c>
      <c r="AA260" s="70" t="s">
        <v>1475</v>
      </c>
      <c r="AC260" t="b">
        <v>0</v>
      </c>
      <c r="AD260">
        <v>0</v>
      </c>
      <c r="AE260" s="70" t="s">
        <v>1943</v>
      </c>
      <c r="AF260" t="b">
        <v>0</v>
      </c>
      <c r="AG260" t="s">
        <v>1972</v>
      </c>
      <c r="AI260" s="70" t="s">
        <v>1943</v>
      </c>
      <c r="AJ260" t="b">
        <v>0</v>
      </c>
      <c r="AK260">
        <v>45</v>
      </c>
      <c r="AL260" s="70" t="s">
        <v>1871</v>
      </c>
      <c r="AM260" t="s">
        <v>1983</v>
      </c>
      <c r="AN260" t="b">
        <v>0</v>
      </c>
      <c r="AO260" s="70" t="s">
        <v>1871</v>
      </c>
      <c r="AP260" t="s">
        <v>178</v>
      </c>
      <c r="AQ260">
        <v>0</v>
      </c>
      <c r="AR260">
        <v>0</v>
      </c>
      <c r="BA260" t="str">
        <f>REPLACE(INDEX(GroupVertices[Group],MATCH(Edges[[#This Row],[Vertex 1]],GroupVertices[Vertex],0)),1,1,"")</f>
        <v>1</v>
      </c>
      <c r="BB260" t="str">
        <f>REPLACE(INDEX(GroupVertices[Group],MATCH(Edges[[#This Row],[Vertex 2]],GroupVertices[Vertex],0)),1,1,"")</f>
        <v>2</v>
      </c>
    </row>
    <row r="261" spans="1:54" ht="15">
      <c r="A261" s="11" t="s">
        <v>316</v>
      </c>
      <c r="B261" s="11" t="s">
        <v>315</v>
      </c>
      <c r="C261" s="12"/>
      <c r="D261" s="60"/>
      <c r="E261" s="61"/>
      <c r="F261" s="62"/>
      <c r="G261" s="12"/>
      <c r="H261" s="13"/>
      <c r="I261" s="45"/>
      <c r="J261" s="45"/>
      <c r="K261" s="31" t="s">
        <v>65</v>
      </c>
      <c r="L261" s="67">
        <v>261</v>
      </c>
      <c r="M261" s="67"/>
      <c r="N261" s="14"/>
      <c r="O261" t="s">
        <v>338</v>
      </c>
      <c r="P261" s="68">
        <v>43541.7968287037</v>
      </c>
      <c r="Q261" t="s">
        <v>425</v>
      </c>
      <c r="V261" s="69" t="s">
        <v>804</v>
      </c>
      <c r="W261" s="68">
        <v>43541.7968287037</v>
      </c>
      <c r="X261" s="69" t="s">
        <v>1212</v>
      </c>
      <c r="AA261" s="70" t="s">
        <v>1768</v>
      </c>
      <c r="AC261" t="b">
        <v>0</v>
      </c>
      <c r="AD261">
        <v>0</v>
      </c>
      <c r="AE261" s="70" t="s">
        <v>1943</v>
      </c>
      <c r="AF261" t="b">
        <v>0</v>
      </c>
      <c r="AG261" t="s">
        <v>1972</v>
      </c>
      <c r="AI261" s="70" t="s">
        <v>1943</v>
      </c>
      <c r="AJ261" t="b">
        <v>0</v>
      </c>
      <c r="AK261">
        <v>23</v>
      </c>
      <c r="AL261" s="70" t="s">
        <v>1922</v>
      </c>
      <c r="AM261" t="s">
        <v>1979</v>
      </c>
      <c r="AN261" t="b">
        <v>0</v>
      </c>
      <c r="AO261" s="70" t="s">
        <v>1922</v>
      </c>
      <c r="AP261" t="s">
        <v>178</v>
      </c>
      <c r="AQ261">
        <v>0</v>
      </c>
      <c r="AR261">
        <v>0</v>
      </c>
      <c r="BA261" t="str">
        <f>REPLACE(INDEX(GroupVertices[Group],MATCH(Edges[[#This Row],[Vertex 1]],GroupVertices[Vertex],0)),1,1,"")</f>
        <v>4</v>
      </c>
      <c r="BB261" t="str">
        <f>REPLACE(INDEX(GroupVertices[Group],MATCH(Edges[[#This Row],[Vertex 2]],GroupVertices[Vertex],0)),1,1,"")</f>
        <v>4</v>
      </c>
    </row>
    <row r="262" spans="1:54" ht="15">
      <c r="A262" s="11" t="s">
        <v>316</v>
      </c>
      <c r="B262" s="11" t="s">
        <v>265</v>
      </c>
      <c r="C262" s="12"/>
      <c r="D262" s="60"/>
      <c r="E262" s="61"/>
      <c r="F262" s="62"/>
      <c r="G262" s="12"/>
      <c r="H262" s="13"/>
      <c r="I262" s="45"/>
      <c r="J262" s="45"/>
      <c r="K262" s="31" t="s">
        <v>66</v>
      </c>
      <c r="L262" s="67">
        <v>262</v>
      </c>
      <c r="M262" s="67"/>
      <c r="N262" s="14"/>
      <c r="O262" t="s">
        <v>337</v>
      </c>
      <c r="P262" s="68">
        <v>43541.7968287037</v>
      </c>
      <c r="Q262" t="s">
        <v>425</v>
      </c>
      <c r="V262" s="69" t="s">
        <v>804</v>
      </c>
      <c r="W262" s="68">
        <v>43541.7968287037</v>
      </c>
      <c r="X262" s="69" t="s">
        <v>1212</v>
      </c>
      <c r="AA262" s="70" t="s">
        <v>1768</v>
      </c>
      <c r="AC262" t="b">
        <v>0</v>
      </c>
      <c r="AD262">
        <v>0</v>
      </c>
      <c r="AE262" s="70" t="s">
        <v>1943</v>
      </c>
      <c r="AF262" t="b">
        <v>0</v>
      </c>
      <c r="AG262" t="s">
        <v>1972</v>
      </c>
      <c r="AI262" s="70" t="s">
        <v>1943</v>
      </c>
      <c r="AJ262" t="b">
        <v>0</v>
      </c>
      <c r="AK262">
        <v>23</v>
      </c>
      <c r="AL262" s="70" t="s">
        <v>1922</v>
      </c>
      <c r="AM262" t="s">
        <v>1979</v>
      </c>
      <c r="AN262" t="b">
        <v>0</v>
      </c>
      <c r="AO262" s="70" t="s">
        <v>1922</v>
      </c>
      <c r="AP262" t="s">
        <v>178</v>
      </c>
      <c r="AQ262">
        <v>0</v>
      </c>
      <c r="AR262">
        <v>0</v>
      </c>
      <c r="BA262" t="str">
        <f>REPLACE(INDEX(GroupVertices[Group],MATCH(Edges[[#This Row],[Vertex 1]],GroupVertices[Vertex],0)),1,1,"")</f>
        <v>4</v>
      </c>
      <c r="BB262" t="str">
        <f>REPLACE(INDEX(GroupVertices[Group],MATCH(Edges[[#This Row],[Vertex 2]],GroupVertices[Vertex],0)),1,1,"")</f>
        <v>2</v>
      </c>
    </row>
    <row r="263" spans="1:54" ht="15">
      <c r="A263" s="11" t="s">
        <v>268</v>
      </c>
      <c r="B263" s="11" t="s">
        <v>247</v>
      </c>
      <c r="C263" s="12"/>
      <c r="D263" s="60"/>
      <c r="E263" s="61"/>
      <c r="F263" s="62"/>
      <c r="G263" s="12"/>
      <c r="H263" s="13"/>
      <c r="I263" s="45"/>
      <c r="J263" s="45"/>
      <c r="K263" s="31" t="s">
        <v>65</v>
      </c>
      <c r="L263" s="67">
        <v>263</v>
      </c>
      <c r="M263" s="67"/>
      <c r="N263" s="14"/>
      <c r="O263" t="s">
        <v>338</v>
      </c>
      <c r="P263" s="68">
        <v>43534.709699074076</v>
      </c>
      <c r="Q263" t="s">
        <v>341</v>
      </c>
      <c r="V263" s="69" t="s">
        <v>757</v>
      </c>
      <c r="W263" s="68">
        <v>43534.709699074076</v>
      </c>
      <c r="X263" s="69" t="s">
        <v>898</v>
      </c>
      <c r="AA263" s="70" t="s">
        <v>1448</v>
      </c>
      <c r="AC263" t="b">
        <v>0</v>
      </c>
      <c r="AD263">
        <v>0</v>
      </c>
      <c r="AE263" s="70" t="s">
        <v>1943</v>
      </c>
      <c r="AF263" t="b">
        <v>0</v>
      </c>
      <c r="AG263" t="s">
        <v>1972</v>
      </c>
      <c r="AI263" s="70" t="s">
        <v>1943</v>
      </c>
      <c r="AJ263" t="b">
        <v>0</v>
      </c>
      <c r="AK263">
        <v>45</v>
      </c>
      <c r="AL263" s="70" t="s">
        <v>1871</v>
      </c>
      <c r="AM263" t="s">
        <v>1985</v>
      </c>
      <c r="AN263" t="b">
        <v>0</v>
      </c>
      <c r="AO263" s="70" t="s">
        <v>1871</v>
      </c>
      <c r="AP263" t="s">
        <v>178</v>
      </c>
      <c r="AQ263">
        <v>0</v>
      </c>
      <c r="AR263">
        <v>0</v>
      </c>
      <c r="BA263" t="str">
        <f>REPLACE(INDEX(GroupVertices[Group],MATCH(Edges[[#This Row],[Vertex 1]],GroupVertices[Vertex],0)),1,1,"")</f>
        <v>1</v>
      </c>
      <c r="BB263" t="str">
        <f>REPLACE(INDEX(GroupVertices[Group],MATCH(Edges[[#This Row],[Vertex 2]],GroupVertices[Vertex],0)),1,1,"")</f>
        <v>1</v>
      </c>
    </row>
    <row r="264" spans="1:54" ht="15">
      <c r="A264" s="11" t="s">
        <v>268</v>
      </c>
      <c r="B264" s="11" t="s">
        <v>265</v>
      </c>
      <c r="C264" s="12"/>
      <c r="D264" s="60"/>
      <c r="E264" s="61"/>
      <c r="F264" s="62"/>
      <c r="G264" s="12"/>
      <c r="H264" s="13"/>
      <c r="I264" s="45"/>
      <c r="J264" s="45"/>
      <c r="K264" s="31" t="s">
        <v>66</v>
      </c>
      <c r="L264" s="67">
        <v>264</v>
      </c>
      <c r="M264" s="67"/>
      <c r="N264" s="14"/>
      <c r="O264" t="s">
        <v>337</v>
      </c>
      <c r="P264" s="68">
        <v>43534.709699074076</v>
      </c>
      <c r="Q264" t="s">
        <v>341</v>
      </c>
      <c r="V264" s="69" t="s">
        <v>757</v>
      </c>
      <c r="W264" s="68">
        <v>43534.709699074076</v>
      </c>
      <c r="X264" s="69" t="s">
        <v>898</v>
      </c>
      <c r="AA264" s="70" t="s">
        <v>1448</v>
      </c>
      <c r="AC264" t="b">
        <v>0</v>
      </c>
      <c r="AD264">
        <v>0</v>
      </c>
      <c r="AE264" s="70" t="s">
        <v>1943</v>
      </c>
      <c r="AF264" t="b">
        <v>0</v>
      </c>
      <c r="AG264" t="s">
        <v>1972</v>
      </c>
      <c r="AI264" s="70" t="s">
        <v>1943</v>
      </c>
      <c r="AJ264" t="b">
        <v>0</v>
      </c>
      <c r="AK264">
        <v>45</v>
      </c>
      <c r="AL264" s="70" t="s">
        <v>1871</v>
      </c>
      <c r="AM264" t="s">
        <v>1985</v>
      </c>
      <c r="AN264" t="b">
        <v>0</v>
      </c>
      <c r="AO264" s="70" t="s">
        <v>1871</v>
      </c>
      <c r="AP264" t="s">
        <v>178</v>
      </c>
      <c r="AQ264">
        <v>0</v>
      </c>
      <c r="AR264">
        <v>0</v>
      </c>
      <c r="BA264" t="str">
        <f>REPLACE(INDEX(GroupVertices[Group],MATCH(Edges[[#This Row],[Vertex 1]],GroupVertices[Vertex],0)),1,1,"")</f>
        <v>1</v>
      </c>
      <c r="BB264" t="str">
        <f>REPLACE(INDEX(GroupVertices[Group],MATCH(Edges[[#This Row],[Vertex 2]],GroupVertices[Vertex],0)),1,1,"")</f>
        <v>2</v>
      </c>
    </row>
    <row r="265" spans="1:54" ht="15">
      <c r="A265" s="11" t="s">
        <v>315</v>
      </c>
      <c r="B265" s="11" t="s">
        <v>265</v>
      </c>
      <c r="C265" s="12"/>
      <c r="D265" s="60"/>
      <c r="E265" s="61"/>
      <c r="F265" s="62"/>
      <c r="G265" s="12"/>
      <c r="H265" s="13"/>
      <c r="I265" s="45"/>
      <c r="J265" s="45"/>
      <c r="K265" s="31" t="s">
        <v>66</v>
      </c>
      <c r="L265" s="67">
        <v>265</v>
      </c>
      <c r="M265" s="67"/>
      <c r="N265" s="14"/>
      <c r="O265" t="s">
        <v>338</v>
      </c>
      <c r="P265" s="68">
        <v>43541.777349537035</v>
      </c>
      <c r="Q265" t="s">
        <v>568</v>
      </c>
      <c r="T265" t="s">
        <v>265</v>
      </c>
      <c r="V265" s="69" t="s">
        <v>803</v>
      </c>
      <c r="W265" s="68">
        <v>43541.777349537035</v>
      </c>
      <c r="X265" s="69" t="s">
        <v>1268</v>
      </c>
      <c r="AA265" s="70" t="s">
        <v>1824</v>
      </c>
      <c r="AB265" s="70" t="s">
        <v>1941</v>
      </c>
      <c r="AC265" t="b">
        <v>0</v>
      </c>
      <c r="AD265">
        <v>2</v>
      </c>
      <c r="AE265" s="70" t="s">
        <v>1954</v>
      </c>
      <c r="AF265" t="b">
        <v>0</v>
      </c>
      <c r="AG265" t="s">
        <v>1972</v>
      </c>
      <c r="AI265" s="70" t="s">
        <v>1943</v>
      </c>
      <c r="AJ265" t="b">
        <v>0</v>
      </c>
      <c r="AK265">
        <v>0</v>
      </c>
      <c r="AL265" s="70" t="s">
        <v>1943</v>
      </c>
      <c r="AM265" t="s">
        <v>1979</v>
      </c>
      <c r="AN265" t="b">
        <v>0</v>
      </c>
      <c r="AO265" s="70" t="s">
        <v>1941</v>
      </c>
      <c r="AP265" t="s">
        <v>178</v>
      </c>
      <c r="AQ265">
        <v>0</v>
      </c>
      <c r="AR265">
        <v>0</v>
      </c>
      <c r="BA265" t="str">
        <f>REPLACE(INDEX(GroupVertices[Group],MATCH(Edges[[#This Row],[Vertex 1]],GroupVertices[Vertex],0)),1,1,"")</f>
        <v>4</v>
      </c>
      <c r="BB265" t="str">
        <f>REPLACE(INDEX(GroupVertices[Group],MATCH(Edges[[#This Row],[Vertex 2]],GroupVertices[Vertex],0)),1,1,"")</f>
        <v>2</v>
      </c>
    </row>
    <row r="266" spans="1:54" ht="15">
      <c r="A266" s="11" t="s">
        <v>315</v>
      </c>
      <c r="B266" s="11" t="s">
        <v>247</v>
      </c>
      <c r="C266" s="12"/>
      <c r="D266" s="60"/>
      <c r="E266" s="61"/>
      <c r="F266" s="62"/>
      <c r="G266" s="12"/>
      <c r="H266" s="13"/>
      <c r="I266" s="45"/>
      <c r="J266" s="45"/>
      <c r="K266" s="31" t="s">
        <v>66</v>
      </c>
      <c r="L266" s="67">
        <v>266</v>
      </c>
      <c r="M266" s="67"/>
      <c r="N266" s="14"/>
      <c r="O266" t="s">
        <v>338</v>
      </c>
      <c r="P266" s="68">
        <v>43534.74018518518</v>
      </c>
      <c r="Q266" t="s">
        <v>341</v>
      </c>
      <c r="V266" s="69" t="s">
        <v>803</v>
      </c>
      <c r="W266" s="68">
        <v>43534.74018518518</v>
      </c>
      <c r="X266" s="69" t="s">
        <v>1267</v>
      </c>
      <c r="AA266" s="70" t="s">
        <v>1823</v>
      </c>
      <c r="AC266" t="b">
        <v>0</v>
      </c>
      <c r="AD266">
        <v>0</v>
      </c>
      <c r="AE266" s="70" t="s">
        <v>1943</v>
      </c>
      <c r="AF266" t="b">
        <v>0</v>
      </c>
      <c r="AG266" t="s">
        <v>1972</v>
      </c>
      <c r="AI266" s="70" t="s">
        <v>1943</v>
      </c>
      <c r="AJ266" t="b">
        <v>0</v>
      </c>
      <c r="AK266">
        <v>45</v>
      </c>
      <c r="AL266" s="70" t="s">
        <v>1871</v>
      </c>
      <c r="AM266" t="s">
        <v>1979</v>
      </c>
      <c r="AN266" t="b">
        <v>0</v>
      </c>
      <c r="AO266" s="70" t="s">
        <v>1871</v>
      </c>
      <c r="AP266" t="s">
        <v>178</v>
      </c>
      <c r="AQ266">
        <v>0</v>
      </c>
      <c r="AR266">
        <v>0</v>
      </c>
      <c r="BA266" t="str">
        <f>REPLACE(INDEX(GroupVertices[Group],MATCH(Edges[[#This Row],[Vertex 1]],GroupVertices[Vertex],0)),1,1,"")</f>
        <v>4</v>
      </c>
      <c r="BB266" t="str">
        <f>REPLACE(INDEX(GroupVertices[Group],MATCH(Edges[[#This Row],[Vertex 2]],GroupVertices[Vertex],0)),1,1,"")</f>
        <v>1</v>
      </c>
    </row>
    <row r="267" spans="1:54" ht="15">
      <c r="A267" s="11" t="s">
        <v>315</v>
      </c>
      <c r="B267" s="11" t="s">
        <v>304</v>
      </c>
      <c r="C267" s="12"/>
      <c r="D267" s="60"/>
      <c r="E267" s="61"/>
      <c r="F267" s="62"/>
      <c r="G267" s="12"/>
      <c r="H267" s="13"/>
      <c r="I267" s="45"/>
      <c r="J267" s="45"/>
      <c r="K267" s="31" t="s">
        <v>66</v>
      </c>
      <c r="L267" s="67">
        <v>267</v>
      </c>
      <c r="M267" s="67"/>
      <c r="N267" s="14"/>
      <c r="O267" t="s">
        <v>338</v>
      </c>
      <c r="P267" s="68">
        <v>43534.74008101852</v>
      </c>
      <c r="Q267" t="s">
        <v>532</v>
      </c>
      <c r="T267" t="s">
        <v>265</v>
      </c>
      <c r="V267" s="69" t="s">
        <v>803</v>
      </c>
      <c r="W267" s="68">
        <v>43534.74008101852</v>
      </c>
      <c r="X267" s="69" t="s">
        <v>1196</v>
      </c>
      <c r="AA267" s="70" t="s">
        <v>1752</v>
      </c>
      <c r="AC267" t="b">
        <v>0</v>
      </c>
      <c r="AD267">
        <v>0</v>
      </c>
      <c r="AE267" s="70" t="s">
        <v>1943</v>
      </c>
      <c r="AF267" t="b">
        <v>0</v>
      </c>
      <c r="AG267" t="s">
        <v>1972</v>
      </c>
      <c r="AI267" s="70" t="s">
        <v>1943</v>
      </c>
      <c r="AJ267" t="b">
        <v>0</v>
      </c>
      <c r="AK267">
        <v>1</v>
      </c>
      <c r="AL267" s="70" t="s">
        <v>1764</v>
      </c>
      <c r="AM267" t="s">
        <v>1979</v>
      </c>
      <c r="AN267" t="b">
        <v>0</v>
      </c>
      <c r="AO267" s="70" t="s">
        <v>1764</v>
      </c>
      <c r="AP267" t="s">
        <v>178</v>
      </c>
      <c r="AQ267">
        <v>0</v>
      </c>
      <c r="AR267">
        <v>0</v>
      </c>
      <c r="BA267" t="str">
        <f>REPLACE(INDEX(GroupVertices[Group],MATCH(Edges[[#This Row],[Vertex 1]],GroupVertices[Vertex],0)),1,1,"")</f>
        <v>4</v>
      </c>
      <c r="BB267" t="str">
        <f>REPLACE(INDEX(GroupVertices[Group],MATCH(Edges[[#This Row],[Vertex 2]],GroupVertices[Vertex],0)),1,1,"")</f>
        <v>3</v>
      </c>
    </row>
    <row r="268" spans="1:54" ht="15">
      <c r="A268" s="11" t="s">
        <v>315</v>
      </c>
      <c r="B268" s="11" t="s">
        <v>247</v>
      </c>
      <c r="C268" s="12"/>
      <c r="D268" s="60"/>
      <c r="E268" s="61"/>
      <c r="F268" s="62"/>
      <c r="G268" s="12"/>
      <c r="H268" s="13"/>
      <c r="I268" s="45"/>
      <c r="J268" s="45"/>
      <c r="K268" s="31" t="s">
        <v>66</v>
      </c>
      <c r="L268" s="67">
        <v>268</v>
      </c>
      <c r="M268" s="67"/>
      <c r="N268" s="14"/>
      <c r="O268" t="s">
        <v>339</v>
      </c>
      <c r="P268" s="68">
        <v>43541.777349537035</v>
      </c>
      <c r="Q268" t="s">
        <v>568</v>
      </c>
      <c r="T268" t="s">
        <v>265</v>
      </c>
      <c r="V268" s="69" t="s">
        <v>803</v>
      </c>
      <c r="W268" s="68">
        <v>43541.777349537035</v>
      </c>
      <c r="X268" s="69" t="s">
        <v>1268</v>
      </c>
      <c r="AA268" s="70" t="s">
        <v>1824</v>
      </c>
      <c r="AB268" s="70" t="s">
        <v>1941</v>
      </c>
      <c r="AC268" t="b">
        <v>0</v>
      </c>
      <c r="AD268">
        <v>2</v>
      </c>
      <c r="AE268" s="70" t="s">
        <v>1954</v>
      </c>
      <c r="AF268" t="b">
        <v>0</v>
      </c>
      <c r="AG268" t="s">
        <v>1972</v>
      </c>
      <c r="AI268" s="70" t="s">
        <v>1943</v>
      </c>
      <c r="AJ268" t="b">
        <v>0</v>
      </c>
      <c r="AK268">
        <v>0</v>
      </c>
      <c r="AL268" s="70" t="s">
        <v>1943</v>
      </c>
      <c r="AM268" t="s">
        <v>1979</v>
      </c>
      <c r="AN268" t="b">
        <v>0</v>
      </c>
      <c r="AO268" s="70" t="s">
        <v>1941</v>
      </c>
      <c r="AP268" t="s">
        <v>178</v>
      </c>
      <c r="AQ268">
        <v>0</v>
      </c>
      <c r="AR268">
        <v>0</v>
      </c>
      <c r="BA268" t="str">
        <f>REPLACE(INDEX(GroupVertices[Group],MATCH(Edges[[#This Row],[Vertex 1]],GroupVertices[Vertex],0)),1,1,"")</f>
        <v>4</v>
      </c>
      <c r="BB268" t="str">
        <f>REPLACE(INDEX(GroupVertices[Group],MATCH(Edges[[#This Row],[Vertex 2]],GroupVertices[Vertex],0)),1,1,"")</f>
        <v>1</v>
      </c>
    </row>
    <row r="269" spans="1:54" ht="15">
      <c r="A269" s="11" t="s">
        <v>315</v>
      </c>
      <c r="B269" s="11" t="s">
        <v>265</v>
      </c>
      <c r="C269" s="12"/>
      <c r="D269" s="60"/>
      <c r="E269" s="61"/>
      <c r="F269" s="62"/>
      <c r="G269" s="12"/>
      <c r="H269" s="13"/>
      <c r="I269" s="45"/>
      <c r="J269" s="45"/>
      <c r="K269" s="31" t="s">
        <v>66</v>
      </c>
      <c r="L269" s="67">
        <v>269</v>
      </c>
      <c r="M269" s="67"/>
      <c r="N269" s="14"/>
      <c r="O269" t="s">
        <v>339</v>
      </c>
      <c r="P269" s="68">
        <v>43541.74454861111</v>
      </c>
      <c r="Q269" t="s">
        <v>606</v>
      </c>
      <c r="T269" t="s">
        <v>265</v>
      </c>
      <c r="V269" s="69" t="s">
        <v>803</v>
      </c>
      <c r="W269" s="68">
        <v>43541.74454861111</v>
      </c>
      <c r="X269" s="69" t="s">
        <v>1339</v>
      </c>
      <c r="AA269" s="70" t="s">
        <v>1899</v>
      </c>
      <c r="AB269" s="70" t="s">
        <v>1923</v>
      </c>
      <c r="AC269" t="b">
        <v>0</v>
      </c>
      <c r="AD269">
        <v>1</v>
      </c>
      <c r="AE269" s="70" t="s">
        <v>1944</v>
      </c>
      <c r="AF269" t="b">
        <v>0</v>
      </c>
      <c r="AG269" t="s">
        <v>1972</v>
      </c>
      <c r="AI269" s="70" t="s">
        <v>1943</v>
      </c>
      <c r="AJ269" t="b">
        <v>0</v>
      </c>
      <c r="AK269">
        <v>0</v>
      </c>
      <c r="AL269" s="70" t="s">
        <v>1943</v>
      </c>
      <c r="AM269" t="s">
        <v>1979</v>
      </c>
      <c r="AN269" t="b">
        <v>0</v>
      </c>
      <c r="AO269" s="70" t="s">
        <v>1923</v>
      </c>
      <c r="AP269" t="s">
        <v>178</v>
      </c>
      <c r="AQ269">
        <v>0</v>
      </c>
      <c r="AR269">
        <v>0</v>
      </c>
      <c r="BA269" t="str">
        <f>REPLACE(INDEX(GroupVertices[Group],MATCH(Edges[[#This Row],[Vertex 1]],GroupVertices[Vertex],0)),1,1,"")</f>
        <v>4</v>
      </c>
      <c r="BB269" t="str">
        <f>REPLACE(INDEX(GroupVertices[Group],MATCH(Edges[[#This Row],[Vertex 2]],GroupVertices[Vertex],0)),1,1,"")</f>
        <v>2</v>
      </c>
    </row>
    <row r="270" spans="1:54" ht="15">
      <c r="A270" s="11" t="s">
        <v>315</v>
      </c>
      <c r="B270" s="11" t="s">
        <v>265</v>
      </c>
      <c r="C270" s="12"/>
      <c r="D270" s="60"/>
      <c r="E270" s="61"/>
      <c r="F270" s="62"/>
      <c r="G270" s="12"/>
      <c r="H270" s="13"/>
      <c r="I270" s="45"/>
      <c r="J270" s="45"/>
      <c r="K270" s="31" t="s">
        <v>66</v>
      </c>
      <c r="L270" s="67">
        <v>270</v>
      </c>
      <c r="M270" s="67"/>
      <c r="N270" s="14"/>
      <c r="O270" t="s">
        <v>337</v>
      </c>
      <c r="P270" s="68">
        <v>43534.74018518518</v>
      </c>
      <c r="Q270" t="s">
        <v>341</v>
      </c>
      <c r="V270" s="69" t="s">
        <v>803</v>
      </c>
      <c r="W270" s="68">
        <v>43534.74018518518</v>
      </c>
      <c r="X270" s="69" t="s">
        <v>1267</v>
      </c>
      <c r="AA270" s="70" t="s">
        <v>1823</v>
      </c>
      <c r="AC270" t="b">
        <v>0</v>
      </c>
      <c r="AD270">
        <v>0</v>
      </c>
      <c r="AE270" s="70" t="s">
        <v>1943</v>
      </c>
      <c r="AF270" t="b">
        <v>0</v>
      </c>
      <c r="AG270" t="s">
        <v>1972</v>
      </c>
      <c r="AI270" s="70" t="s">
        <v>1943</v>
      </c>
      <c r="AJ270" t="b">
        <v>0</v>
      </c>
      <c r="AK270">
        <v>45</v>
      </c>
      <c r="AL270" s="70" t="s">
        <v>1871</v>
      </c>
      <c r="AM270" t="s">
        <v>1979</v>
      </c>
      <c r="AN270" t="b">
        <v>0</v>
      </c>
      <c r="AO270" s="70" t="s">
        <v>1871</v>
      </c>
      <c r="AP270" t="s">
        <v>178</v>
      </c>
      <c r="AQ270">
        <v>0</v>
      </c>
      <c r="AR270">
        <v>0</v>
      </c>
      <c r="BA270" t="str">
        <f>REPLACE(INDEX(GroupVertices[Group],MATCH(Edges[[#This Row],[Vertex 1]],GroupVertices[Vertex],0)),1,1,"")</f>
        <v>4</v>
      </c>
      <c r="BB270" t="str">
        <f>REPLACE(INDEX(GroupVertices[Group],MATCH(Edges[[#This Row],[Vertex 2]],GroupVertices[Vertex],0)),1,1,"")</f>
        <v>2</v>
      </c>
    </row>
    <row r="271" spans="1:54" ht="15">
      <c r="A271" s="11" t="s">
        <v>315</v>
      </c>
      <c r="B271" s="11" t="s">
        <v>265</v>
      </c>
      <c r="C271" s="12"/>
      <c r="D271" s="60"/>
      <c r="E271" s="61"/>
      <c r="F271" s="62"/>
      <c r="G271" s="12"/>
      <c r="H271" s="13"/>
      <c r="I271" s="45"/>
      <c r="J271" s="45"/>
      <c r="K271" s="31" t="s">
        <v>66</v>
      </c>
      <c r="L271" s="67">
        <v>271</v>
      </c>
      <c r="M271" s="67"/>
      <c r="N271" s="14"/>
      <c r="O271" t="s">
        <v>337</v>
      </c>
      <c r="P271" s="68">
        <v>43534.74008101852</v>
      </c>
      <c r="Q271" t="s">
        <v>532</v>
      </c>
      <c r="T271" t="s">
        <v>265</v>
      </c>
      <c r="V271" s="69" t="s">
        <v>803</v>
      </c>
      <c r="W271" s="68">
        <v>43534.74008101852</v>
      </c>
      <c r="X271" s="69" t="s">
        <v>1196</v>
      </c>
      <c r="AA271" s="70" t="s">
        <v>1752</v>
      </c>
      <c r="AC271" t="b">
        <v>0</v>
      </c>
      <c r="AD271">
        <v>0</v>
      </c>
      <c r="AE271" s="70" t="s">
        <v>1943</v>
      </c>
      <c r="AF271" t="b">
        <v>0</v>
      </c>
      <c r="AG271" t="s">
        <v>1972</v>
      </c>
      <c r="AI271" s="70" t="s">
        <v>1943</v>
      </c>
      <c r="AJ271" t="b">
        <v>0</v>
      </c>
      <c r="AK271">
        <v>1</v>
      </c>
      <c r="AL271" s="70" t="s">
        <v>1764</v>
      </c>
      <c r="AM271" t="s">
        <v>1979</v>
      </c>
      <c r="AN271" t="b">
        <v>0</v>
      </c>
      <c r="AO271" s="70" t="s">
        <v>1764</v>
      </c>
      <c r="AP271" t="s">
        <v>178</v>
      </c>
      <c r="AQ271">
        <v>0</v>
      </c>
      <c r="AR271">
        <v>0</v>
      </c>
      <c r="BA271" t="str">
        <f>REPLACE(INDEX(GroupVertices[Group],MATCH(Edges[[#This Row],[Vertex 1]],GroupVertices[Vertex],0)),1,1,"")</f>
        <v>4</v>
      </c>
      <c r="BB271" t="str">
        <f>REPLACE(INDEX(GroupVertices[Group],MATCH(Edges[[#This Row],[Vertex 2]],GroupVertices[Vertex],0)),1,1,"")</f>
        <v>2</v>
      </c>
    </row>
    <row r="272" spans="1:54" ht="15">
      <c r="A272" s="11" t="s">
        <v>315</v>
      </c>
      <c r="B272" s="11" t="s">
        <v>265</v>
      </c>
      <c r="C272" s="12"/>
      <c r="D272" s="60"/>
      <c r="E272" s="61"/>
      <c r="F272" s="62"/>
      <c r="G272" s="12"/>
      <c r="H272" s="13"/>
      <c r="I272" s="45"/>
      <c r="J272" s="45"/>
      <c r="K272" s="31" t="s">
        <v>66</v>
      </c>
      <c r="L272" s="67">
        <v>272</v>
      </c>
      <c r="M272" s="67"/>
      <c r="N272" s="14"/>
      <c r="O272" t="s">
        <v>337</v>
      </c>
      <c r="P272" s="68">
        <v>43541.72619212963</v>
      </c>
      <c r="Q272" t="s">
        <v>425</v>
      </c>
      <c r="V272" s="69" t="s">
        <v>803</v>
      </c>
      <c r="W272" s="68">
        <v>43541.72619212963</v>
      </c>
      <c r="X272" s="69" t="s">
        <v>1338</v>
      </c>
      <c r="AA272" s="70" t="s">
        <v>1898</v>
      </c>
      <c r="AC272" t="b">
        <v>0</v>
      </c>
      <c r="AD272">
        <v>0</v>
      </c>
      <c r="AE272" s="70" t="s">
        <v>1943</v>
      </c>
      <c r="AF272" t="b">
        <v>0</v>
      </c>
      <c r="AG272" t="s">
        <v>1972</v>
      </c>
      <c r="AI272" s="70" t="s">
        <v>1943</v>
      </c>
      <c r="AJ272" t="b">
        <v>0</v>
      </c>
      <c r="AK272">
        <v>23</v>
      </c>
      <c r="AL272" s="70" t="s">
        <v>1922</v>
      </c>
      <c r="AM272" t="s">
        <v>1979</v>
      </c>
      <c r="AN272" t="b">
        <v>0</v>
      </c>
      <c r="AO272" s="70" t="s">
        <v>1922</v>
      </c>
      <c r="AP272" t="s">
        <v>178</v>
      </c>
      <c r="AQ272">
        <v>0</v>
      </c>
      <c r="AR272">
        <v>0</v>
      </c>
      <c r="BA272" t="str">
        <f>REPLACE(INDEX(GroupVertices[Group],MATCH(Edges[[#This Row],[Vertex 1]],GroupVertices[Vertex],0)),1,1,"")</f>
        <v>4</v>
      </c>
      <c r="BB272" t="str">
        <f>REPLACE(INDEX(GroupVertices[Group],MATCH(Edges[[#This Row],[Vertex 2]],GroupVertices[Vertex],0)),1,1,"")</f>
        <v>2</v>
      </c>
    </row>
    <row r="273" spans="1:54" ht="15">
      <c r="A273" s="11" t="s">
        <v>313</v>
      </c>
      <c r="B273" s="11" t="s">
        <v>315</v>
      </c>
      <c r="C273" s="12"/>
      <c r="D273" s="60"/>
      <c r="E273" s="61"/>
      <c r="F273" s="62"/>
      <c r="G273" s="12"/>
      <c r="H273" s="13"/>
      <c r="I273" s="45"/>
      <c r="J273" s="45"/>
      <c r="K273" s="31" t="s">
        <v>65</v>
      </c>
      <c r="L273" s="67">
        <v>273</v>
      </c>
      <c r="M273" s="67"/>
      <c r="N273" s="14"/>
      <c r="O273" t="s">
        <v>338</v>
      </c>
      <c r="P273" s="68">
        <v>43541.780335648145</v>
      </c>
      <c r="Q273" t="s">
        <v>425</v>
      </c>
      <c r="V273" s="69" t="s">
        <v>731</v>
      </c>
      <c r="W273" s="68">
        <v>43541.780335648145</v>
      </c>
      <c r="X273" s="69" t="s">
        <v>1166</v>
      </c>
      <c r="AA273" s="70" t="s">
        <v>1721</v>
      </c>
      <c r="AC273" t="b">
        <v>0</v>
      </c>
      <c r="AD273">
        <v>0</v>
      </c>
      <c r="AE273" s="70" t="s">
        <v>1943</v>
      </c>
      <c r="AF273" t="b">
        <v>0</v>
      </c>
      <c r="AG273" t="s">
        <v>1972</v>
      </c>
      <c r="AI273" s="70" t="s">
        <v>1943</v>
      </c>
      <c r="AJ273" t="b">
        <v>0</v>
      </c>
      <c r="AK273">
        <v>23</v>
      </c>
      <c r="AL273" s="70" t="s">
        <v>1922</v>
      </c>
      <c r="AM273" t="s">
        <v>1984</v>
      </c>
      <c r="AN273" t="b">
        <v>0</v>
      </c>
      <c r="AO273" s="70" t="s">
        <v>1922</v>
      </c>
      <c r="AP273" t="s">
        <v>178</v>
      </c>
      <c r="AQ273">
        <v>0</v>
      </c>
      <c r="AR273">
        <v>0</v>
      </c>
      <c r="BA273" t="str">
        <f>REPLACE(INDEX(GroupVertices[Group],MATCH(Edges[[#This Row],[Vertex 1]],GroupVertices[Vertex],0)),1,1,"")</f>
        <v>4</v>
      </c>
      <c r="BB273" t="str">
        <f>REPLACE(INDEX(GroupVertices[Group],MATCH(Edges[[#This Row],[Vertex 2]],GroupVertices[Vertex],0)),1,1,"")</f>
        <v>4</v>
      </c>
    </row>
    <row r="274" spans="1:54" ht="15">
      <c r="A274" s="11" t="s">
        <v>313</v>
      </c>
      <c r="B274" s="11" t="s">
        <v>265</v>
      </c>
      <c r="C274" s="12"/>
      <c r="D274" s="60"/>
      <c r="E274" s="61"/>
      <c r="F274" s="62"/>
      <c r="G274" s="12"/>
      <c r="H274" s="13"/>
      <c r="I274" s="45"/>
      <c r="J274" s="45"/>
      <c r="K274" s="31" t="s">
        <v>66</v>
      </c>
      <c r="L274" s="67">
        <v>274</v>
      </c>
      <c r="M274" s="67"/>
      <c r="N274" s="14"/>
      <c r="O274" t="s">
        <v>337</v>
      </c>
      <c r="P274" s="68">
        <v>43541.780335648145</v>
      </c>
      <c r="Q274" t="s">
        <v>425</v>
      </c>
      <c r="V274" s="69" t="s">
        <v>731</v>
      </c>
      <c r="W274" s="68">
        <v>43541.780335648145</v>
      </c>
      <c r="X274" s="69" t="s">
        <v>1166</v>
      </c>
      <c r="AA274" s="70" t="s">
        <v>1721</v>
      </c>
      <c r="AC274" t="b">
        <v>0</v>
      </c>
      <c r="AD274">
        <v>0</v>
      </c>
      <c r="AE274" s="70" t="s">
        <v>1943</v>
      </c>
      <c r="AF274" t="b">
        <v>0</v>
      </c>
      <c r="AG274" t="s">
        <v>1972</v>
      </c>
      <c r="AI274" s="70" t="s">
        <v>1943</v>
      </c>
      <c r="AJ274" t="b">
        <v>0</v>
      </c>
      <c r="AK274">
        <v>23</v>
      </c>
      <c r="AL274" s="70" t="s">
        <v>1922</v>
      </c>
      <c r="AM274" t="s">
        <v>1984</v>
      </c>
      <c r="AN274" t="b">
        <v>0</v>
      </c>
      <c r="AO274" s="70" t="s">
        <v>1922</v>
      </c>
      <c r="AP274" t="s">
        <v>178</v>
      </c>
      <c r="AQ274">
        <v>0</v>
      </c>
      <c r="AR274">
        <v>0</v>
      </c>
      <c r="BA274" t="str">
        <f>REPLACE(INDEX(GroupVertices[Group],MATCH(Edges[[#This Row],[Vertex 1]],GroupVertices[Vertex],0)),1,1,"")</f>
        <v>4</v>
      </c>
      <c r="BB274" t="str">
        <f>REPLACE(INDEX(GroupVertices[Group],MATCH(Edges[[#This Row],[Vertex 2]],GroupVertices[Vertex],0)),1,1,"")</f>
        <v>2</v>
      </c>
    </row>
    <row r="275" spans="1:54" ht="15">
      <c r="A275" s="11" t="s">
        <v>318</v>
      </c>
      <c r="B275" s="11" t="s">
        <v>247</v>
      </c>
      <c r="C275" s="12"/>
      <c r="D275" s="60"/>
      <c r="E275" s="61"/>
      <c r="F275" s="62"/>
      <c r="G275" s="12"/>
      <c r="H275" s="13"/>
      <c r="I275" s="45"/>
      <c r="J275" s="45"/>
      <c r="K275" s="31" t="s">
        <v>65</v>
      </c>
      <c r="L275" s="67">
        <v>275</v>
      </c>
      <c r="M275" s="67"/>
      <c r="N275" s="14"/>
      <c r="O275" t="s">
        <v>338</v>
      </c>
      <c r="P275" s="68">
        <v>43534.930231481485</v>
      </c>
      <c r="Q275" t="s">
        <v>341</v>
      </c>
      <c r="V275" s="69" t="s">
        <v>806</v>
      </c>
      <c r="W275" s="68">
        <v>43534.930231481485</v>
      </c>
      <c r="X275" s="69" t="s">
        <v>1217</v>
      </c>
      <c r="AA275" s="70" t="s">
        <v>1773</v>
      </c>
      <c r="AC275" t="b">
        <v>0</v>
      </c>
      <c r="AD275">
        <v>0</v>
      </c>
      <c r="AE275" s="70" t="s">
        <v>1943</v>
      </c>
      <c r="AF275" t="b">
        <v>0</v>
      </c>
      <c r="AG275" t="s">
        <v>1972</v>
      </c>
      <c r="AI275" s="70" t="s">
        <v>1943</v>
      </c>
      <c r="AJ275" t="b">
        <v>0</v>
      </c>
      <c r="AK275">
        <v>45</v>
      </c>
      <c r="AL275" s="70" t="s">
        <v>1871</v>
      </c>
      <c r="AM275" t="s">
        <v>1979</v>
      </c>
      <c r="AN275" t="b">
        <v>0</v>
      </c>
      <c r="AO275" s="70" t="s">
        <v>1871</v>
      </c>
      <c r="AP275" t="s">
        <v>178</v>
      </c>
      <c r="AQ275">
        <v>0</v>
      </c>
      <c r="AR275">
        <v>0</v>
      </c>
      <c r="BA275" t="str">
        <f>REPLACE(INDEX(GroupVertices[Group],MATCH(Edges[[#This Row],[Vertex 1]],GroupVertices[Vertex],0)),1,1,"")</f>
        <v>1</v>
      </c>
      <c r="BB275" t="str">
        <f>REPLACE(INDEX(GroupVertices[Group],MATCH(Edges[[#This Row],[Vertex 2]],GroupVertices[Vertex],0)),1,1,"")</f>
        <v>1</v>
      </c>
    </row>
    <row r="276" spans="1:54" ht="15">
      <c r="A276" s="11" t="s">
        <v>318</v>
      </c>
      <c r="B276" s="11" t="s">
        <v>315</v>
      </c>
      <c r="C276" s="12"/>
      <c r="D276" s="60"/>
      <c r="E276" s="61"/>
      <c r="F276" s="62"/>
      <c r="G276" s="12"/>
      <c r="H276" s="13"/>
      <c r="I276" s="45"/>
      <c r="J276" s="45"/>
      <c r="K276" s="31" t="s">
        <v>65</v>
      </c>
      <c r="L276" s="67">
        <v>276</v>
      </c>
      <c r="M276" s="67"/>
      <c r="N276" s="14"/>
      <c r="O276" t="s">
        <v>338</v>
      </c>
      <c r="P276" s="68">
        <v>43541.812002314815</v>
      </c>
      <c r="Q276" t="s">
        <v>425</v>
      </c>
      <c r="V276" s="69" t="s">
        <v>806</v>
      </c>
      <c r="W276" s="68">
        <v>43541.812002314815</v>
      </c>
      <c r="X276" s="69" t="s">
        <v>1218</v>
      </c>
      <c r="AA276" s="70" t="s">
        <v>1774</v>
      </c>
      <c r="AC276" t="b">
        <v>0</v>
      </c>
      <c r="AD276">
        <v>0</v>
      </c>
      <c r="AE276" s="70" t="s">
        <v>1943</v>
      </c>
      <c r="AF276" t="b">
        <v>0</v>
      </c>
      <c r="AG276" t="s">
        <v>1972</v>
      </c>
      <c r="AI276" s="70" t="s">
        <v>1943</v>
      </c>
      <c r="AJ276" t="b">
        <v>0</v>
      </c>
      <c r="AK276">
        <v>23</v>
      </c>
      <c r="AL276" s="70" t="s">
        <v>1922</v>
      </c>
      <c r="AM276" t="s">
        <v>1979</v>
      </c>
      <c r="AN276" t="b">
        <v>0</v>
      </c>
      <c r="AO276" s="70" t="s">
        <v>1922</v>
      </c>
      <c r="AP276" t="s">
        <v>178</v>
      </c>
      <c r="AQ276">
        <v>0</v>
      </c>
      <c r="AR276">
        <v>0</v>
      </c>
      <c r="BA276" t="str">
        <f>REPLACE(INDEX(GroupVertices[Group],MATCH(Edges[[#This Row],[Vertex 1]],GroupVertices[Vertex],0)),1,1,"")</f>
        <v>1</v>
      </c>
      <c r="BB276" t="str">
        <f>REPLACE(INDEX(GroupVertices[Group],MATCH(Edges[[#This Row],[Vertex 2]],GroupVertices[Vertex],0)),1,1,"")</f>
        <v>4</v>
      </c>
    </row>
    <row r="277" spans="1:54" ht="15">
      <c r="A277" s="11" t="s">
        <v>318</v>
      </c>
      <c r="B277" s="11" t="s">
        <v>265</v>
      </c>
      <c r="C277" s="12"/>
      <c r="D277" s="60"/>
      <c r="E277" s="61"/>
      <c r="F277" s="62"/>
      <c r="G277" s="12"/>
      <c r="H277" s="13"/>
      <c r="I277" s="45"/>
      <c r="J277" s="45"/>
      <c r="K277" s="31" t="s">
        <v>66</v>
      </c>
      <c r="L277" s="67">
        <v>277</v>
      </c>
      <c r="M277" s="67"/>
      <c r="N277" s="14"/>
      <c r="O277" t="s">
        <v>337</v>
      </c>
      <c r="P277" s="68">
        <v>43534.930231481485</v>
      </c>
      <c r="Q277" t="s">
        <v>341</v>
      </c>
      <c r="V277" s="69" t="s">
        <v>806</v>
      </c>
      <c r="W277" s="68">
        <v>43534.930231481485</v>
      </c>
      <c r="X277" s="69" t="s">
        <v>1217</v>
      </c>
      <c r="AA277" s="70" t="s">
        <v>1773</v>
      </c>
      <c r="AC277" t="b">
        <v>0</v>
      </c>
      <c r="AD277">
        <v>0</v>
      </c>
      <c r="AE277" s="70" t="s">
        <v>1943</v>
      </c>
      <c r="AF277" t="b">
        <v>0</v>
      </c>
      <c r="AG277" t="s">
        <v>1972</v>
      </c>
      <c r="AI277" s="70" t="s">
        <v>1943</v>
      </c>
      <c r="AJ277" t="b">
        <v>0</v>
      </c>
      <c r="AK277">
        <v>45</v>
      </c>
      <c r="AL277" s="70" t="s">
        <v>1871</v>
      </c>
      <c r="AM277" t="s">
        <v>1979</v>
      </c>
      <c r="AN277" t="b">
        <v>0</v>
      </c>
      <c r="AO277" s="70" t="s">
        <v>1871</v>
      </c>
      <c r="AP277" t="s">
        <v>178</v>
      </c>
      <c r="AQ277">
        <v>0</v>
      </c>
      <c r="AR277">
        <v>0</v>
      </c>
      <c r="BA277" t="str">
        <f>REPLACE(INDEX(GroupVertices[Group],MATCH(Edges[[#This Row],[Vertex 1]],GroupVertices[Vertex],0)),1,1,"")</f>
        <v>1</v>
      </c>
      <c r="BB277" t="str">
        <f>REPLACE(INDEX(GroupVertices[Group],MATCH(Edges[[#This Row],[Vertex 2]],GroupVertices[Vertex],0)),1,1,"")</f>
        <v>2</v>
      </c>
    </row>
    <row r="278" spans="1:54" ht="15">
      <c r="A278" s="11" t="s">
        <v>318</v>
      </c>
      <c r="B278" s="11" t="s">
        <v>265</v>
      </c>
      <c r="C278" s="12"/>
      <c r="D278" s="60"/>
      <c r="E278" s="61"/>
      <c r="F278" s="62"/>
      <c r="G278" s="12"/>
      <c r="H278" s="13"/>
      <c r="I278" s="45"/>
      <c r="J278" s="45"/>
      <c r="K278" s="31" t="s">
        <v>66</v>
      </c>
      <c r="L278" s="67">
        <v>278</v>
      </c>
      <c r="M278" s="67"/>
      <c r="N278" s="14"/>
      <c r="O278" t="s">
        <v>337</v>
      </c>
      <c r="P278" s="68">
        <v>43541.812002314815</v>
      </c>
      <c r="Q278" t="s">
        <v>425</v>
      </c>
      <c r="V278" s="69" t="s">
        <v>806</v>
      </c>
      <c r="W278" s="68">
        <v>43541.812002314815</v>
      </c>
      <c r="X278" s="69" t="s">
        <v>1218</v>
      </c>
      <c r="AA278" s="70" t="s">
        <v>1774</v>
      </c>
      <c r="AC278" t="b">
        <v>0</v>
      </c>
      <c r="AD278">
        <v>0</v>
      </c>
      <c r="AE278" s="70" t="s">
        <v>1943</v>
      </c>
      <c r="AF278" t="b">
        <v>0</v>
      </c>
      <c r="AG278" t="s">
        <v>1972</v>
      </c>
      <c r="AI278" s="70" t="s">
        <v>1943</v>
      </c>
      <c r="AJ278" t="b">
        <v>0</v>
      </c>
      <c r="AK278">
        <v>23</v>
      </c>
      <c r="AL278" s="70" t="s">
        <v>1922</v>
      </c>
      <c r="AM278" t="s">
        <v>1979</v>
      </c>
      <c r="AN278" t="b">
        <v>0</v>
      </c>
      <c r="AO278" s="70" t="s">
        <v>1922</v>
      </c>
      <c r="AP278" t="s">
        <v>178</v>
      </c>
      <c r="AQ278">
        <v>0</v>
      </c>
      <c r="AR278">
        <v>0</v>
      </c>
      <c r="BA278" t="str">
        <f>REPLACE(INDEX(GroupVertices[Group],MATCH(Edges[[#This Row],[Vertex 1]],GroupVertices[Vertex],0)),1,1,"")</f>
        <v>1</v>
      </c>
      <c r="BB278" t="str">
        <f>REPLACE(INDEX(GroupVertices[Group],MATCH(Edges[[#This Row],[Vertex 2]],GroupVertices[Vertex],0)),1,1,"")</f>
        <v>2</v>
      </c>
    </row>
    <row r="279" spans="1:54" ht="15">
      <c r="A279" s="11" t="s">
        <v>235</v>
      </c>
      <c r="B279" s="11" t="s">
        <v>265</v>
      </c>
      <c r="C279" s="12"/>
      <c r="D279" s="60"/>
      <c r="E279" s="61"/>
      <c r="F279" s="62"/>
      <c r="G279" s="12"/>
      <c r="H279" s="13"/>
      <c r="I279" s="45"/>
      <c r="J279" s="45"/>
      <c r="K279" s="31" t="s">
        <v>65</v>
      </c>
      <c r="L279" s="67">
        <v>279</v>
      </c>
      <c r="M279" s="67"/>
      <c r="N279" s="14"/>
      <c r="O279" t="s">
        <v>337</v>
      </c>
      <c r="P279" s="68">
        <v>43538.452210648145</v>
      </c>
      <c r="Q279" t="s">
        <v>350</v>
      </c>
      <c r="T279" t="s">
        <v>265</v>
      </c>
      <c r="V279" s="69" t="s">
        <v>734</v>
      </c>
      <c r="W279" s="68">
        <v>43538.452210648145</v>
      </c>
      <c r="X279" s="69" t="s">
        <v>854</v>
      </c>
      <c r="AA279" s="70" t="s">
        <v>1404</v>
      </c>
      <c r="AC279" t="b">
        <v>0</v>
      </c>
      <c r="AD279">
        <v>0</v>
      </c>
      <c r="AE279" s="70" t="s">
        <v>1943</v>
      </c>
      <c r="AF279" t="b">
        <v>0</v>
      </c>
      <c r="AG279" t="s">
        <v>1972</v>
      </c>
      <c r="AI279" s="70" t="s">
        <v>1943</v>
      </c>
      <c r="AJ279" t="b">
        <v>0</v>
      </c>
      <c r="AK279">
        <v>6</v>
      </c>
      <c r="AL279" s="70" t="s">
        <v>1908</v>
      </c>
      <c r="AM279" t="s">
        <v>1984</v>
      </c>
      <c r="AN279" t="b">
        <v>0</v>
      </c>
      <c r="AO279" s="70" t="s">
        <v>1908</v>
      </c>
      <c r="AP279" t="s">
        <v>178</v>
      </c>
      <c r="AQ279">
        <v>0</v>
      </c>
      <c r="AR279">
        <v>0</v>
      </c>
      <c r="BA279" t="str">
        <f>REPLACE(INDEX(GroupVertices[Group],MATCH(Edges[[#This Row],[Vertex 1]],GroupVertices[Vertex],0)),1,1,"")</f>
        <v>2</v>
      </c>
      <c r="BB279" t="str">
        <f>REPLACE(INDEX(GroupVertices[Group],MATCH(Edges[[#This Row],[Vertex 2]],GroupVertices[Vertex],0)),1,1,"")</f>
        <v>2</v>
      </c>
    </row>
    <row r="280" spans="1:54" ht="15">
      <c r="A280" s="11" t="s">
        <v>264</v>
      </c>
      <c r="B280" s="11" t="s">
        <v>247</v>
      </c>
      <c r="C280" s="12"/>
      <c r="D280" s="60"/>
      <c r="E280" s="61"/>
      <c r="F280" s="62"/>
      <c r="G280" s="12"/>
      <c r="H280" s="13"/>
      <c r="I280" s="45"/>
      <c r="J280" s="45"/>
      <c r="K280" s="31" t="s">
        <v>65</v>
      </c>
      <c r="L280" s="67">
        <v>280</v>
      </c>
      <c r="M280" s="67"/>
      <c r="N280" s="14"/>
      <c r="O280" t="s">
        <v>338</v>
      </c>
      <c r="P280" s="68">
        <v>43534.66616898148</v>
      </c>
      <c r="Q280" t="s">
        <v>341</v>
      </c>
      <c r="V280" s="69" t="s">
        <v>753</v>
      </c>
      <c r="W280" s="68">
        <v>43534.66616898148</v>
      </c>
      <c r="X280" s="69" t="s">
        <v>892</v>
      </c>
      <c r="AA280" s="70" t="s">
        <v>1442</v>
      </c>
      <c r="AC280" t="b">
        <v>0</v>
      </c>
      <c r="AD280">
        <v>0</v>
      </c>
      <c r="AE280" s="70" t="s">
        <v>1943</v>
      </c>
      <c r="AF280" t="b">
        <v>0</v>
      </c>
      <c r="AG280" t="s">
        <v>1972</v>
      </c>
      <c r="AI280" s="70" t="s">
        <v>1943</v>
      </c>
      <c r="AJ280" t="b">
        <v>0</v>
      </c>
      <c r="AK280">
        <v>45</v>
      </c>
      <c r="AL280" s="70" t="s">
        <v>1871</v>
      </c>
      <c r="AM280" t="s">
        <v>1979</v>
      </c>
      <c r="AN280" t="b">
        <v>0</v>
      </c>
      <c r="AO280" s="70" t="s">
        <v>1871</v>
      </c>
      <c r="AP280" t="s">
        <v>178</v>
      </c>
      <c r="AQ280">
        <v>0</v>
      </c>
      <c r="AR280">
        <v>0</v>
      </c>
      <c r="BA280" t="str">
        <f>REPLACE(INDEX(GroupVertices[Group],MATCH(Edges[[#This Row],[Vertex 1]],GroupVertices[Vertex],0)),1,1,"")</f>
        <v>2</v>
      </c>
      <c r="BB280" t="str">
        <f>REPLACE(INDEX(GroupVertices[Group],MATCH(Edges[[#This Row],[Vertex 2]],GroupVertices[Vertex],0)),1,1,"")</f>
        <v>1</v>
      </c>
    </row>
    <row r="281" spans="1:54" ht="15">
      <c r="A281" s="11" t="s">
        <v>264</v>
      </c>
      <c r="B281" s="11" t="s">
        <v>265</v>
      </c>
      <c r="C281" s="12"/>
      <c r="D281" s="60"/>
      <c r="E281" s="61"/>
      <c r="F281" s="62"/>
      <c r="G281" s="12"/>
      <c r="H281" s="13"/>
      <c r="I281" s="45"/>
      <c r="J281" s="45"/>
      <c r="K281" s="31" t="s">
        <v>66</v>
      </c>
      <c r="L281" s="67">
        <v>281</v>
      </c>
      <c r="M281" s="67"/>
      <c r="N281" s="14"/>
      <c r="O281" t="s">
        <v>337</v>
      </c>
      <c r="P281" s="68">
        <v>43534.66616898148</v>
      </c>
      <c r="Q281" t="s">
        <v>341</v>
      </c>
      <c r="V281" s="69" t="s">
        <v>753</v>
      </c>
      <c r="W281" s="68">
        <v>43534.66616898148</v>
      </c>
      <c r="X281" s="69" t="s">
        <v>892</v>
      </c>
      <c r="AA281" s="70" t="s">
        <v>1442</v>
      </c>
      <c r="AC281" t="b">
        <v>0</v>
      </c>
      <c r="AD281">
        <v>0</v>
      </c>
      <c r="AE281" s="70" t="s">
        <v>1943</v>
      </c>
      <c r="AF281" t="b">
        <v>0</v>
      </c>
      <c r="AG281" t="s">
        <v>1972</v>
      </c>
      <c r="AI281" s="70" t="s">
        <v>1943</v>
      </c>
      <c r="AJ281" t="b">
        <v>0</v>
      </c>
      <c r="AK281">
        <v>45</v>
      </c>
      <c r="AL281" s="70" t="s">
        <v>1871</v>
      </c>
      <c r="AM281" t="s">
        <v>1979</v>
      </c>
      <c r="AN281" t="b">
        <v>0</v>
      </c>
      <c r="AO281" s="70" t="s">
        <v>1871</v>
      </c>
      <c r="AP281" t="s">
        <v>178</v>
      </c>
      <c r="AQ281">
        <v>0</v>
      </c>
      <c r="AR281">
        <v>0</v>
      </c>
      <c r="BA281" t="str">
        <f>REPLACE(INDEX(GroupVertices[Group],MATCH(Edges[[#This Row],[Vertex 1]],GroupVertices[Vertex],0)),1,1,"")</f>
        <v>2</v>
      </c>
      <c r="BB281" t="str">
        <f>REPLACE(INDEX(GroupVertices[Group],MATCH(Edges[[#This Row],[Vertex 2]],GroupVertices[Vertex],0)),1,1,"")</f>
        <v>2</v>
      </c>
    </row>
    <row r="282" spans="1:54" ht="15">
      <c r="A282" s="11" t="s">
        <v>280</v>
      </c>
      <c r="B282" s="11" t="s">
        <v>279</v>
      </c>
      <c r="C282" s="12"/>
      <c r="D282" s="60"/>
      <c r="E282" s="61"/>
      <c r="F282" s="62"/>
      <c r="G282" s="12"/>
      <c r="H282" s="13"/>
      <c r="I282" s="45"/>
      <c r="J282" s="45"/>
      <c r="K282" s="31" t="s">
        <v>65</v>
      </c>
      <c r="L282" s="67">
        <v>282</v>
      </c>
      <c r="M282" s="67"/>
      <c r="N282" s="14"/>
      <c r="O282" t="s">
        <v>338</v>
      </c>
      <c r="P282" s="68">
        <v>43535.95087962963</v>
      </c>
      <c r="Q282" t="s">
        <v>395</v>
      </c>
      <c r="T282" t="s">
        <v>265</v>
      </c>
      <c r="V282" s="69" t="s">
        <v>768</v>
      </c>
      <c r="W282" s="68">
        <v>43535.95087962963</v>
      </c>
      <c r="X282" s="69" t="s">
        <v>919</v>
      </c>
      <c r="AA282" s="70" t="s">
        <v>1469</v>
      </c>
      <c r="AC282" t="b">
        <v>0</v>
      </c>
      <c r="AD282">
        <v>0</v>
      </c>
      <c r="AE282" s="70" t="s">
        <v>1943</v>
      </c>
      <c r="AF282" t="b">
        <v>0</v>
      </c>
      <c r="AG282" t="s">
        <v>1972</v>
      </c>
      <c r="AI282" s="70" t="s">
        <v>1943</v>
      </c>
      <c r="AJ282" t="b">
        <v>0</v>
      </c>
      <c r="AK282">
        <v>2</v>
      </c>
      <c r="AL282" s="70" t="s">
        <v>1471</v>
      </c>
      <c r="AM282" t="s">
        <v>1980</v>
      </c>
      <c r="AN282" t="b">
        <v>0</v>
      </c>
      <c r="AO282" s="70" t="s">
        <v>1471</v>
      </c>
      <c r="AP282" t="s">
        <v>178</v>
      </c>
      <c r="AQ282">
        <v>0</v>
      </c>
      <c r="AR282">
        <v>0</v>
      </c>
      <c r="BA282" t="str">
        <f>REPLACE(INDEX(GroupVertices[Group],MATCH(Edges[[#This Row],[Vertex 1]],GroupVertices[Vertex],0)),1,1,"")</f>
        <v>2</v>
      </c>
      <c r="BB282" t="str">
        <f>REPLACE(INDEX(GroupVertices[Group],MATCH(Edges[[#This Row],[Vertex 2]],GroupVertices[Vertex],0)),1,1,"")</f>
        <v>2</v>
      </c>
    </row>
    <row r="283" spans="1:54" ht="15">
      <c r="A283" s="11" t="s">
        <v>280</v>
      </c>
      <c r="B283" s="11" t="s">
        <v>281</v>
      </c>
      <c r="C283" s="12"/>
      <c r="D283" s="60"/>
      <c r="E283" s="61"/>
      <c r="F283" s="62"/>
      <c r="G283" s="12"/>
      <c r="H283" s="13"/>
      <c r="I283" s="45"/>
      <c r="J283" s="45"/>
      <c r="K283" s="31" t="s">
        <v>65</v>
      </c>
      <c r="L283" s="67">
        <v>283</v>
      </c>
      <c r="M283" s="67"/>
      <c r="N283" s="14"/>
      <c r="O283" t="s">
        <v>338</v>
      </c>
      <c r="P283" s="68">
        <v>43535.95087962963</v>
      </c>
      <c r="Q283" t="s">
        <v>395</v>
      </c>
      <c r="T283" t="s">
        <v>265</v>
      </c>
      <c r="V283" s="69" t="s">
        <v>768</v>
      </c>
      <c r="W283" s="68">
        <v>43535.95087962963</v>
      </c>
      <c r="X283" s="69" t="s">
        <v>919</v>
      </c>
      <c r="AA283" s="70" t="s">
        <v>1469</v>
      </c>
      <c r="AC283" t="b">
        <v>0</v>
      </c>
      <c r="AD283">
        <v>0</v>
      </c>
      <c r="AE283" s="70" t="s">
        <v>1943</v>
      </c>
      <c r="AF283" t="b">
        <v>0</v>
      </c>
      <c r="AG283" t="s">
        <v>1972</v>
      </c>
      <c r="AI283" s="70" t="s">
        <v>1943</v>
      </c>
      <c r="AJ283" t="b">
        <v>0</v>
      </c>
      <c r="AK283">
        <v>2</v>
      </c>
      <c r="AL283" s="70" t="s">
        <v>1471</v>
      </c>
      <c r="AM283" t="s">
        <v>1980</v>
      </c>
      <c r="AN283" t="b">
        <v>0</v>
      </c>
      <c r="AO283" s="70" t="s">
        <v>1471</v>
      </c>
      <c r="AP283" t="s">
        <v>178</v>
      </c>
      <c r="AQ283">
        <v>0</v>
      </c>
      <c r="AR283">
        <v>0</v>
      </c>
      <c r="BA283" t="str">
        <f>REPLACE(INDEX(GroupVertices[Group],MATCH(Edges[[#This Row],[Vertex 1]],GroupVertices[Vertex],0)),1,1,"")</f>
        <v>2</v>
      </c>
      <c r="BB283" t="str">
        <f>REPLACE(INDEX(GroupVertices[Group],MATCH(Edges[[#This Row],[Vertex 2]],GroupVertices[Vertex],0)),1,1,"")</f>
        <v>2</v>
      </c>
    </row>
    <row r="284" spans="1:54" ht="15">
      <c r="A284" s="11" t="s">
        <v>280</v>
      </c>
      <c r="B284" s="11" t="s">
        <v>265</v>
      </c>
      <c r="C284" s="12"/>
      <c r="D284" s="60"/>
      <c r="E284" s="61"/>
      <c r="F284" s="62"/>
      <c r="G284" s="12"/>
      <c r="H284" s="13"/>
      <c r="I284" s="45"/>
      <c r="J284" s="45"/>
      <c r="K284" s="31" t="s">
        <v>66</v>
      </c>
      <c r="L284" s="67">
        <v>284</v>
      </c>
      <c r="M284" s="67"/>
      <c r="N284" s="14"/>
      <c r="O284" t="s">
        <v>337</v>
      </c>
      <c r="P284" s="68">
        <v>43535.95087962963</v>
      </c>
      <c r="Q284" t="s">
        <v>395</v>
      </c>
      <c r="T284" t="s">
        <v>265</v>
      </c>
      <c r="V284" s="69" t="s">
        <v>768</v>
      </c>
      <c r="W284" s="68">
        <v>43535.95087962963</v>
      </c>
      <c r="X284" s="69" t="s">
        <v>919</v>
      </c>
      <c r="AA284" s="70" t="s">
        <v>1469</v>
      </c>
      <c r="AC284" t="b">
        <v>0</v>
      </c>
      <c r="AD284">
        <v>0</v>
      </c>
      <c r="AE284" s="70" t="s">
        <v>1943</v>
      </c>
      <c r="AF284" t="b">
        <v>0</v>
      </c>
      <c r="AG284" t="s">
        <v>1972</v>
      </c>
      <c r="AI284" s="70" t="s">
        <v>1943</v>
      </c>
      <c r="AJ284" t="b">
        <v>0</v>
      </c>
      <c r="AK284">
        <v>2</v>
      </c>
      <c r="AL284" s="70" t="s">
        <v>1471</v>
      </c>
      <c r="AM284" t="s">
        <v>1980</v>
      </c>
      <c r="AN284" t="b">
        <v>0</v>
      </c>
      <c r="AO284" s="70" t="s">
        <v>1471</v>
      </c>
      <c r="AP284" t="s">
        <v>178</v>
      </c>
      <c r="AQ284">
        <v>0</v>
      </c>
      <c r="AR284">
        <v>0</v>
      </c>
      <c r="BA284" t="str">
        <f>REPLACE(INDEX(GroupVertices[Group],MATCH(Edges[[#This Row],[Vertex 1]],GroupVertices[Vertex],0)),1,1,"")</f>
        <v>2</v>
      </c>
      <c r="BB284" t="str">
        <f>REPLACE(INDEX(GroupVertices[Group],MATCH(Edges[[#This Row],[Vertex 2]],GroupVertices[Vertex],0)),1,1,"")</f>
        <v>2</v>
      </c>
    </row>
    <row r="285" spans="1:54" ht="15">
      <c r="A285" s="11" t="s">
        <v>278</v>
      </c>
      <c r="B285" s="11" t="s">
        <v>247</v>
      </c>
      <c r="C285" s="12"/>
      <c r="D285" s="60"/>
      <c r="E285" s="61"/>
      <c r="F285" s="62"/>
      <c r="G285" s="12"/>
      <c r="H285" s="13"/>
      <c r="I285" s="45"/>
      <c r="J285" s="45"/>
      <c r="K285" s="31" t="s">
        <v>65</v>
      </c>
      <c r="L285" s="67">
        <v>285</v>
      </c>
      <c r="M285" s="67"/>
      <c r="N285" s="14"/>
      <c r="O285" t="s">
        <v>338</v>
      </c>
      <c r="P285" s="68">
        <v>43535.29546296296</v>
      </c>
      <c r="Q285" t="s">
        <v>341</v>
      </c>
      <c r="V285" s="69" t="s">
        <v>766</v>
      </c>
      <c r="W285" s="68">
        <v>43535.29546296296</v>
      </c>
      <c r="X285" s="69" t="s">
        <v>917</v>
      </c>
      <c r="AA285" s="70" t="s">
        <v>1467</v>
      </c>
      <c r="AC285" t="b">
        <v>0</v>
      </c>
      <c r="AD285">
        <v>0</v>
      </c>
      <c r="AE285" s="70" t="s">
        <v>1943</v>
      </c>
      <c r="AF285" t="b">
        <v>0</v>
      </c>
      <c r="AG285" t="s">
        <v>1972</v>
      </c>
      <c r="AI285" s="70" t="s">
        <v>1943</v>
      </c>
      <c r="AJ285" t="b">
        <v>0</v>
      </c>
      <c r="AK285">
        <v>45</v>
      </c>
      <c r="AL285" s="70" t="s">
        <v>1871</v>
      </c>
      <c r="AM285" t="s">
        <v>1979</v>
      </c>
      <c r="AN285" t="b">
        <v>0</v>
      </c>
      <c r="AO285" s="70" t="s">
        <v>1871</v>
      </c>
      <c r="AP285" t="s">
        <v>178</v>
      </c>
      <c r="AQ285">
        <v>0</v>
      </c>
      <c r="AR285">
        <v>0</v>
      </c>
      <c r="BA285" t="str">
        <f>REPLACE(INDEX(GroupVertices[Group],MATCH(Edges[[#This Row],[Vertex 1]],GroupVertices[Vertex],0)),1,1,"")</f>
        <v>1</v>
      </c>
      <c r="BB285" t="str">
        <f>REPLACE(INDEX(GroupVertices[Group],MATCH(Edges[[#This Row],[Vertex 2]],GroupVertices[Vertex],0)),1,1,"")</f>
        <v>1</v>
      </c>
    </row>
    <row r="286" spans="1:54" ht="15">
      <c r="A286" s="11" t="s">
        <v>278</v>
      </c>
      <c r="B286" s="11" t="s">
        <v>265</v>
      </c>
      <c r="C286" s="12"/>
      <c r="D286" s="60"/>
      <c r="E286" s="61"/>
      <c r="F286" s="62"/>
      <c r="G286" s="12"/>
      <c r="H286" s="13"/>
      <c r="I286" s="45"/>
      <c r="J286" s="45"/>
      <c r="K286" s="31" t="s">
        <v>66</v>
      </c>
      <c r="L286" s="67">
        <v>286</v>
      </c>
      <c r="M286" s="67"/>
      <c r="N286" s="14"/>
      <c r="O286" t="s">
        <v>337</v>
      </c>
      <c r="P286" s="68">
        <v>43535.29546296296</v>
      </c>
      <c r="Q286" t="s">
        <v>341</v>
      </c>
      <c r="V286" s="69" t="s">
        <v>766</v>
      </c>
      <c r="W286" s="68">
        <v>43535.29546296296</v>
      </c>
      <c r="X286" s="69" t="s">
        <v>917</v>
      </c>
      <c r="AA286" s="70" t="s">
        <v>1467</v>
      </c>
      <c r="AC286" t="b">
        <v>0</v>
      </c>
      <c r="AD286">
        <v>0</v>
      </c>
      <c r="AE286" s="70" t="s">
        <v>1943</v>
      </c>
      <c r="AF286" t="b">
        <v>0</v>
      </c>
      <c r="AG286" t="s">
        <v>1972</v>
      </c>
      <c r="AI286" s="70" t="s">
        <v>1943</v>
      </c>
      <c r="AJ286" t="b">
        <v>0</v>
      </c>
      <c r="AK286">
        <v>45</v>
      </c>
      <c r="AL286" s="70" t="s">
        <v>1871</v>
      </c>
      <c r="AM286" t="s">
        <v>1979</v>
      </c>
      <c r="AN286" t="b">
        <v>0</v>
      </c>
      <c r="AO286" s="70" t="s">
        <v>1871</v>
      </c>
      <c r="AP286" t="s">
        <v>178</v>
      </c>
      <c r="AQ286">
        <v>0</v>
      </c>
      <c r="AR286">
        <v>0</v>
      </c>
      <c r="BA286" t="str">
        <f>REPLACE(INDEX(GroupVertices[Group],MATCH(Edges[[#This Row],[Vertex 1]],GroupVertices[Vertex],0)),1,1,"")</f>
        <v>1</v>
      </c>
      <c r="BB286" t="str">
        <f>REPLACE(INDEX(GroupVertices[Group],MATCH(Edges[[#This Row],[Vertex 2]],GroupVertices[Vertex],0)),1,1,"")</f>
        <v>2</v>
      </c>
    </row>
    <row r="287" spans="1:54" ht="15">
      <c r="A287" s="11" t="s">
        <v>293</v>
      </c>
      <c r="B287" s="11" t="s">
        <v>247</v>
      </c>
      <c r="C287" s="12"/>
      <c r="D287" s="60"/>
      <c r="E287" s="61"/>
      <c r="F287" s="62"/>
      <c r="G287" s="12"/>
      <c r="H287" s="13"/>
      <c r="I287" s="45"/>
      <c r="J287" s="45"/>
      <c r="K287" s="31" t="s">
        <v>66</v>
      </c>
      <c r="L287" s="67">
        <v>287</v>
      </c>
      <c r="M287" s="67"/>
      <c r="N287" s="14"/>
      <c r="O287" t="s">
        <v>338</v>
      </c>
      <c r="P287" s="68">
        <v>43537.80244212963</v>
      </c>
      <c r="Q287" t="s">
        <v>519</v>
      </c>
      <c r="T287" t="s">
        <v>265</v>
      </c>
      <c r="V287" s="69" t="s">
        <v>781</v>
      </c>
      <c r="W287" s="68">
        <v>43537.80244212963</v>
      </c>
      <c r="X287" s="69" t="s">
        <v>1250</v>
      </c>
      <c r="AA287" s="70" t="s">
        <v>1806</v>
      </c>
      <c r="AC287" t="b">
        <v>0</v>
      </c>
      <c r="AD287">
        <v>0</v>
      </c>
      <c r="AE287" s="70" t="s">
        <v>1943</v>
      </c>
      <c r="AF287" t="b">
        <v>0</v>
      </c>
      <c r="AG287" t="s">
        <v>1972</v>
      </c>
      <c r="AI287" s="70" t="s">
        <v>1943</v>
      </c>
      <c r="AJ287" t="b">
        <v>0</v>
      </c>
      <c r="AK287">
        <v>4</v>
      </c>
      <c r="AL287" s="70" t="s">
        <v>1876</v>
      </c>
      <c r="AM287" t="s">
        <v>1979</v>
      </c>
      <c r="AN287" t="b">
        <v>0</v>
      </c>
      <c r="AO287" s="70" t="s">
        <v>1876</v>
      </c>
      <c r="AP287" t="s">
        <v>178</v>
      </c>
      <c r="AQ287">
        <v>0</v>
      </c>
      <c r="AR287">
        <v>0</v>
      </c>
      <c r="BA287" t="str">
        <f>REPLACE(INDEX(GroupVertices[Group],MATCH(Edges[[#This Row],[Vertex 1]],GroupVertices[Vertex],0)),1,1,"")</f>
        <v>3</v>
      </c>
      <c r="BB287" t="str">
        <f>REPLACE(INDEX(GroupVertices[Group],MATCH(Edges[[#This Row],[Vertex 2]],GroupVertices[Vertex],0)),1,1,"")</f>
        <v>1</v>
      </c>
    </row>
    <row r="288" spans="1:54" ht="15">
      <c r="A288" s="11" t="s">
        <v>293</v>
      </c>
      <c r="B288" s="11" t="s">
        <v>292</v>
      </c>
      <c r="C288" s="12"/>
      <c r="D288" s="60"/>
      <c r="E288" s="61"/>
      <c r="F288" s="62"/>
      <c r="G288" s="12"/>
      <c r="H288" s="13"/>
      <c r="I288" s="45"/>
      <c r="J288" s="45"/>
      <c r="K288" s="31" t="s">
        <v>65</v>
      </c>
      <c r="L288" s="67">
        <v>288</v>
      </c>
      <c r="M288" s="67"/>
      <c r="N288" s="14"/>
      <c r="O288" t="s">
        <v>338</v>
      </c>
      <c r="P288" s="68">
        <v>43537.804618055554</v>
      </c>
      <c r="Q288" t="s">
        <v>408</v>
      </c>
      <c r="T288" t="s">
        <v>265</v>
      </c>
      <c r="V288" s="69" t="s">
        <v>781</v>
      </c>
      <c r="W288" s="68">
        <v>43537.804618055554</v>
      </c>
      <c r="X288" s="69" t="s">
        <v>950</v>
      </c>
      <c r="AA288" s="70" t="s">
        <v>1500</v>
      </c>
      <c r="AC288" t="b">
        <v>0</v>
      </c>
      <c r="AD288">
        <v>0</v>
      </c>
      <c r="AE288" s="70" t="s">
        <v>1943</v>
      </c>
      <c r="AF288" t="b">
        <v>0</v>
      </c>
      <c r="AG288" t="s">
        <v>1972</v>
      </c>
      <c r="AI288" s="70" t="s">
        <v>1943</v>
      </c>
      <c r="AJ288" t="b">
        <v>0</v>
      </c>
      <c r="AK288">
        <v>1</v>
      </c>
      <c r="AL288" s="70" t="s">
        <v>1501</v>
      </c>
      <c r="AM288" t="s">
        <v>1979</v>
      </c>
      <c r="AN288" t="b">
        <v>0</v>
      </c>
      <c r="AO288" s="70" t="s">
        <v>1501</v>
      </c>
      <c r="AP288" t="s">
        <v>178</v>
      </c>
      <c r="AQ288">
        <v>0</v>
      </c>
      <c r="AR288">
        <v>0</v>
      </c>
      <c r="BA288" t="str">
        <f>REPLACE(INDEX(GroupVertices[Group],MATCH(Edges[[#This Row],[Vertex 1]],GroupVertices[Vertex],0)),1,1,"")</f>
        <v>3</v>
      </c>
      <c r="BB288" t="str">
        <f>REPLACE(INDEX(GroupVertices[Group],MATCH(Edges[[#This Row],[Vertex 2]],GroupVertices[Vertex],0)),1,1,"")</f>
        <v>3</v>
      </c>
    </row>
    <row r="289" spans="1:54" ht="15">
      <c r="A289" s="11" t="s">
        <v>293</v>
      </c>
      <c r="B289" s="11" t="s">
        <v>315</v>
      </c>
      <c r="C289" s="12"/>
      <c r="D289" s="60"/>
      <c r="E289" s="61"/>
      <c r="F289" s="62"/>
      <c r="G289" s="12"/>
      <c r="H289" s="13"/>
      <c r="I289" s="45"/>
      <c r="J289" s="45"/>
      <c r="K289" s="31" t="s">
        <v>65</v>
      </c>
      <c r="L289" s="67">
        <v>289</v>
      </c>
      <c r="M289" s="67"/>
      <c r="N289" s="14"/>
      <c r="O289" t="s">
        <v>338</v>
      </c>
      <c r="P289" s="68">
        <v>43541.9353587963</v>
      </c>
      <c r="Q289" t="s">
        <v>425</v>
      </c>
      <c r="V289" s="69" t="s">
        <v>781</v>
      </c>
      <c r="W289" s="68">
        <v>43541.9353587963</v>
      </c>
      <c r="X289" s="69" t="s">
        <v>1256</v>
      </c>
      <c r="AA289" s="70" t="s">
        <v>1812</v>
      </c>
      <c r="AC289" t="b">
        <v>0</v>
      </c>
      <c r="AD289">
        <v>0</v>
      </c>
      <c r="AE289" s="70" t="s">
        <v>1943</v>
      </c>
      <c r="AF289" t="b">
        <v>0</v>
      </c>
      <c r="AG289" t="s">
        <v>1972</v>
      </c>
      <c r="AI289" s="70" t="s">
        <v>1943</v>
      </c>
      <c r="AJ289" t="b">
        <v>0</v>
      </c>
      <c r="AK289">
        <v>23</v>
      </c>
      <c r="AL289" s="70" t="s">
        <v>1922</v>
      </c>
      <c r="AM289" t="s">
        <v>1979</v>
      </c>
      <c r="AN289" t="b">
        <v>0</v>
      </c>
      <c r="AO289" s="70" t="s">
        <v>1922</v>
      </c>
      <c r="AP289" t="s">
        <v>178</v>
      </c>
      <c r="AQ289">
        <v>0</v>
      </c>
      <c r="AR289">
        <v>0</v>
      </c>
      <c r="BA289" t="str">
        <f>REPLACE(INDEX(GroupVertices[Group],MATCH(Edges[[#This Row],[Vertex 1]],GroupVertices[Vertex],0)),1,1,"")</f>
        <v>3</v>
      </c>
      <c r="BB289" t="str">
        <f>REPLACE(INDEX(GroupVertices[Group],MATCH(Edges[[#This Row],[Vertex 2]],GroupVertices[Vertex],0)),1,1,"")</f>
        <v>4</v>
      </c>
    </row>
    <row r="290" spans="1:54" ht="15">
      <c r="A290" s="11" t="s">
        <v>293</v>
      </c>
      <c r="B290" s="11" t="s">
        <v>265</v>
      </c>
      <c r="C290" s="12"/>
      <c r="D290" s="60"/>
      <c r="E290" s="61"/>
      <c r="F290" s="62"/>
      <c r="G290" s="12"/>
      <c r="H290" s="13"/>
      <c r="I290" s="45"/>
      <c r="J290" s="45"/>
      <c r="K290" s="31" t="s">
        <v>66</v>
      </c>
      <c r="L290" s="67">
        <v>290</v>
      </c>
      <c r="M290" s="67"/>
      <c r="N290" s="14"/>
      <c r="O290" t="s">
        <v>339</v>
      </c>
      <c r="P290" s="68">
        <v>43537.86070601852</v>
      </c>
      <c r="Q290" t="s">
        <v>562</v>
      </c>
      <c r="T290" t="s">
        <v>697</v>
      </c>
      <c r="V290" s="69" t="s">
        <v>781</v>
      </c>
      <c r="W290" s="68">
        <v>43537.86070601852</v>
      </c>
      <c r="X290" s="69" t="s">
        <v>1254</v>
      </c>
      <c r="AA290" s="70" t="s">
        <v>1810</v>
      </c>
      <c r="AB290" s="70" t="s">
        <v>1904</v>
      </c>
      <c r="AC290" t="b">
        <v>0</v>
      </c>
      <c r="AD290">
        <v>1</v>
      </c>
      <c r="AE290" s="70" t="s">
        <v>1944</v>
      </c>
      <c r="AF290" t="b">
        <v>0</v>
      </c>
      <c r="AG290" t="s">
        <v>1972</v>
      </c>
      <c r="AI290" s="70" t="s">
        <v>1943</v>
      </c>
      <c r="AJ290" t="b">
        <v>0</v>
      </c>
      <c r="AK290">
        <v>1</v>
      </c>
      <c r="AL290" s="70" t="s">
        <v>1943</v>
      </c>
      <c r="AM290" t="s">
        <v>1979</v>
      </c>
      <c r="AN290" t="b">
        <v>0</v>
      </c>
      <c r="AO290" s="70" t="s">
        <v>1904</v>
      </c>
      <c r="AP290" t="s">
        <v>178</v>
      </c>
      <c r="AQ290">
        <v>0</v>
      </c>
      <c r="AR290">
        <v>0</v>
      </c>
      <c r="BA290" t="str">
        <f>REPLACE(INDEX(GroupVertices[Group],MATCH(Edges[[#This Row],[Vertex 1]],GroupVertices[Vertex],0)),1,1,"")</f>
        <v>3</v>
      </c>
      <c r="BB290" t="str">
        <f>REPLACE(INDEX(GroupVertices[Group],MATCH(Edges[[#This Row],[Vertex 2]],GroupVertices[Vertex],0)),1,1,"")</f>
        <v>2</v>
      </c>
    </row>
    <row r="291" spans="1:54" ht="15">
      <c r="A291" s="11" t="s">
        <v>293</v>
      </c>
      <c r="B291" s="11" t="s">
        <v>265</v>
      </c>
      <c r="C291" s="12"/>
      <c r="D291" s="60"/>
      <c r="E291" s="61"/>
      <c r="F291" s="62"/>
      <c r="G291" s="12"/>
      <c r="H291" s="13"/>
      <c r="I291" s="45"/>
      <c r="J291" s="45"/>
      <c r="K291" s="31" t="s">
        <v>66</v>
      </c>
      <c r="L291" s="67">
        <v>291</v>
      </c>
      <c r="M291" s="67"/>
      <c r="N291" s="14"/>
      <c r="O291" t="s">
        <v>339</v>
      </c>
      <c r="P291" s="68">
        <v>43537.857986111114</v>
      </c>
      <c r="Q291" t="s">
        <v>363</v>
      </c>
      <c r="V291" s="69" t="s">
        <v>781</v>
      </c>
      <c r="W291" s="68">
        <v>43537.857986111114</v>
      </c>
      <c r="X291" s="69" t="s">
        <v>1108</v>
      </c>
      <c r="AA291" s="70" t="s">
        <v>1662</v>
      </c>
      <c r="AC291" t="b">
        <v>0</v>
      </c>
      <c r="AD291">
        <v>0</v>
      </c>
      <c r="AE291" s="70" t="s">
        <v>1943</v>
      </c>
      <c r="AF291" t="b">
        <v>0</v>
      </c>
      <c r="AG291" t="s">
        <v>1972</v>
      </c>
      <c r="AI291" s="70" t="s">
        <v>1943</v>
      </c>
      <c r="AJ291" t="b">
        <v>0</v>
      </c>
      <c r="AK291">
        <v>5</v>
      </c>
      <c r="AL291" s="70" t="s">
        <v>1647</v>
      </c>
      <c r="AM291" t="s">
        <v>1979</v>
      </c>
      <c r="AN291" t="b">
        <v>0</v>
      </c>
      <c r="AO291" s="70" t="s">
        <v>1647</v>
      </c>
      <c r="AP291" t="s">
        <v>178</v>
      </c>
      <c r="AQ291">
        <v>0</v>
      </c>
      <c r="AR291">
        <v>0</v>
      </c>
      <c r="BA291" t="str">
        <f>REPLACE(INDEX(GroupVertices[Group],MATCH(Edges[[#This Row],[Vertex 1]],GroupVertices[Vertex],0)),1,1,"")</f>
        <v>3</v>
      </c>
      <c r="BB291" t="str">
        <f>REPLACE(INDEX(GroupVertices[Group],MATCH(Edges[[#This Row],[Vertex 2]],GroupVertices[Vertex],0)),1,1,"")</f>
        <v>2</v>
      </c>
    </row>
    <row r="292" spans="1:54" ht="15">
      <c r="A292" s="11" t="s">
        <v>293</v>
      </c>
      <c r="B292" s="11" t="s">
        <v>265</v>
      </c>
      <c r="C292" s="12"/>
      <c r="D292" s="60"/>
      <c r="E292" s="61"/>
      <c r="F292" s="62"/>
      <c r="G292" s="12"/>
      <c r="H292" s="13"/>
      <c r="I292" s="45"/>
      <c r="J292" s="45"/>
      <c r="K292" s="31" t="s">
        <v>66</v>
      </c>
      <c r="L292" s="67">
        <v>292</v>
      </c>
      <c r="M292" s="67"/>
      <c r="N292" s="14"/>
      <c r="O292" t="s">
        <v>339</v>
      </c>
      <c r="P292" s="68">
        <v>43537.856400462966</v>
      </c>
      <c r="Q292" t="s">
        <v>481</v>
      </c>
      <c r="V292" s="69" t="s">
        <v>781</v>
      </c>
      <c r="W292" s="68">
        <v>43537.856400462966</v>
      </c>
      <c r="X292" s="69" t="s">
        <v>1107</v>
      </c>
      <c r="AA292" s="70" t="s">
        <v>1661</v>
      </c>
      <c r="AC292" t="b">
        <v>0</v>
      </c>
      <c r="AD292">
        <v>0</v>
      </c>
      <c r="AE292" s="70" t="s">
        <v>1943</v>
      </c>
      <c r="AF292" t="b">
        <v>0</v>
      </c>
      <c r="AG292" t="s">
        <v>1972</v>
      </c>
      <c r="AI292" s="70" t="s">
        <v>1943</v>
      </c>
      <c r="AJ292" t="b">
        <v>0</v>
      </c>
      <c r="AK292">
        <v>3</v>
      </c>
      <c r="AL292" s="70" t="s">
        <v>1645</v>
      </c>
      <c r="AM292" t="s">
        <v>1979</v>
      </c>
      <c r="AN292" t="b">
        <v>0</v>
      </c>
      <c r="AO292" s="70" t="s">
        <v>1645</v>
      </c>
      <c r="AP292" t="s">
        <v>178</v>
      </c>
      <c r="AQ292">
        <v>0</v>
      </c>
      <c r="AR292">
        <v>0</v>
      </c>
      <c r="BA292" t="str">
        <f>REPLACE(INDEX(GroupVertices[Group],MATCH(Edges[[#This Row],[Vertex 1]],GroupVertices[Vertex],0)),1,1,"")</f>
        <v>3</v>
      </c>
      <c r="BB292" t="str">
        <f>REPLACE(INDEX(GroupVertices[Group],MATCH(Edges[[#This Row],[Vertex 2]],GroupVertices[Vertex],0)),1,1,"")</f>
        <v>2</v>
      </c>
    </row>
    <row r="293" spans="1:54" ht="15">
      <c r="A293" s="11" t="s">
        <v>293</v>
      </c>
      <c r="B293" s="11" t="s">
        <v>265</v>
      </c>
      <c r="C293" s="12"/>
      <c r="D293" s="60"/>
      <c r="E293" s="61"/>
      <c r="F293" s="62"/>
      <c r="G293" s="12"/>
      <c r="H293" s="13"/>
      <c r="I293" s="45"/>
      <c r="J293" s="45"/>
      <c r="K293" s="31" t="s">
        <v>66</v>
      </c>
      <c r="L293" s="67">
        <v>293</v>
      </c>
      <c r="M293" s="67"/>
      <c r="N293" s="14"/>
      <c r="O293" t="s">
        <v>339</v>
      </c>
      <c r="P293" s="68">
        <v>43538.83513888889</v>
      </c>
      <c r="Q293" t="s">
        <v>563</v>
      </c>
      <c r="T293" t="s">
        <v>265</v>
      </c>
      <c r="V293" s="69" t="s">
        <v>781</v>
      </c>
      <c r="W293" s="68">
        <v>43538.83513888889</v>
      </c>
      <c r="X293" s="69" t="s">
        <v>1255</v>
      </c>
      <c r="AA293" s="70" t="s">
        <v>1811</v>
      </c>
      <c r="AB293" s="70" t="s">
        <v>1917</v>
      </c>
      <c r="AC293" t="b">
        <v>0</v>
      </c>
      <c r="AD293">
        <v>0</v>
      </c>
      <c r="AE293" s="70" t="s">
        <v>1944</v>
      </c>
      <c r="AF293" t="b">
        <v>0</v>
      </c>
      <c r="AG293" t="s">
        <v>1972</v>
      </c>
      <c r="AI293" s="70" t="s">
        <v>1943</v>
      </c>
      <c r="AJ293" t="b">
        <v>0</v>
      </c>
      <c r="AK293">
        <v>0</v>
      </c>
      <c r="AL293" s="70" t="s">
        <v>1943</v>
      </c>
      <c r="AM293" t="s">
        <v>1979</v>
      </c>
      <c r="AN293" t="b">
        <v>0</v>
      </c>
      <c r="AO293" s="70" t="s">
        <v>1917</v>
      </c>
      <c r="AP293" t="s">
        <v>178</v>
      </c>
      <c r="AQ293">
        <v>0</v>
      </c>
      <c r="AR293">
        <v>0</v>
      </c>
      <c r="BA293" t="str">
        <f>REPLACE(INDEX(GroupVertices[Group],MATCH(Edges[[#This Row],[Vertex 1]],GroupVertices[Vertex],0)),1,1,"")</f>
        <v>3</v>
      </c>
      <c r="BB293" t="str">
        <f>REPLACE(INDEX(GroupVertices[Group],MATCH(Edges[[#This Row],[Vertex 2]],GroupVertices[Vertex],0)),1,1,"")</f>
        <v>2</v>
      </c>
    </row>
    <row r="294" spans="1:54" ht="15">
      <c r="A294" s="11" t="s">
        <v>293</v>
      </c>
      <c r="B294" s="11" t="s">
        <v>265</v>
      </c>
      <c r="C294" s="12"/>
      <c r="D294" s="60"/>
      <c r="E294" s="61"/>
      <c r="F294" s="62"/>
      <c r="G294" s="12"/>
      <c r="H294" s="13"/>
      <c r="I294" s="45"/>
      <c r="J294" s="45"/>
      <c r="K294" s="31" t="s">
        <v>66</v>
      </c>
      <c r="L294" s="67">
        <v>294</v>
      </c>
      <c r="M294" s="67"/>
      <c r="N294" s="14"/>
      <c r="O294" t="s">
        <v>339</v>
      </c>
      <c r="P294" s="68">
        <v>43537.856087962966</v>
      </c>
      <c r="Q294" t="s">
        <v>559</v>
      </c>
      <c r="T294" t="s">
        <v>694</v>
      </c>
      <c r="V294" s="69" t="s">
        <v>781</v>
      </c>
      <c r="W294" s="68">
        <v>43537.856087962966</v>
      </c>
      <c r="X294" s="69" t="s">
        <v>1251</v>
      </c>
      <c r="AA294" s="70" t="s">
        <v>1807</v>
      </c>
      <c r="AB294" s="70" t="s">
        <v>1908</v>
      </c>
      <c r="AC294" t="b">
        <v>0</v>
      </c>
      <c r="AD294">
        <v>2</v>
      </c>
      <c r="AE294" s="70" t="s">
        <v>1944</v>
      </c>
      <c r="AF294" t="b">
        <v>0</v>
      </c>
      <c r="AG294" t="s">
        <v>1972</v>
      </c>
      <c r="AI294" s="70" t="s">
        <v>1943</v>
      </c>
      <c r="AJ294" t="b">
        <v>0</v>
      </c>
      <c r="AK294">
        <v>2</v>
      </c>
      <c r="AL294" s="70" t="s">
        <v>1943</v>
      </c>
      <c r="AM294" t="s">
        <v>1979</v>
      </c>
      <c r="AN294" t="b">
        <v>0</v>
      </c>
      <c r="AO294" s="70" t="s">
        <v>1908</v>
      </c>
      <c r="AP294" t="s">
        <v>178</v>
      </c>
      <c r="AQ294">
        <v>0</v>
      </c>
      <c r="AR294">
        <v>0</v>
      </c>
      <c r="BA294" t="str">
        <f>REPLACE(INDEX(GroupVertices[Group],MATCH(Edges[[#This Row],[Vertex 1]],GroupVertices[Vertex],0)),1,1,"")</f>
        <v>3</v>
      </c>
      <c r="BB294" t="str">
        <f>REPLACE(INDEX(GroupVertices[Group],MATCH(Edges[[#This Row],[Vertex 2]],GroupVertices[Vertex],0)),1,1,"")</f>
        <v>2</v>
      </c>
    </row>
    <row r="295" spans="1:54" ht="15">
      <c r="A295" s="11" t="s">
        <v>293</v>
      </c>
      <c r="B295" s="11" t="s">
        <v>265</v>
      </c>
      <c r="C295" s="12"/>
      <c r="D295" s="60"/>
      <c r="E295" s="61"/>
      <c r="F295" s="62"/>
      <c r="G295" s="12"/>
      <c r="H295" s="13"/>
      <c r="I295" s="45"/>
      <c r="J295" s="45"/>
      <c r="K295" s="31" t="s">
        <v>66</v>
      </c>
      <c r="L295" s="67">
        <v>295</v>
      </c>
      <c r="M295" s="67"/>
      <c r="N295" s="14"/>
      <c r="O295" t="s">
        <v>339</v>
      </c>
      <c r="P295" s="68">
        <v>43537.85790509259</v>
      </c>
      <c r="Q295" t="s">
        <v>560</v>
      </c>
      <c r="T295" t="s">
        <v>695</v>
      </c>
      <c r="V295" s="69" t="s">
        <v>781</v>
      </c>
      <c r="W295" s="68">
        <v>43537.85790509259</v>
      </c>
      <c r="X295" s="69" t="s">
        <v>1252</v>
      </c>
      <c r="AA295" s="70" t="s">
        <v>1808</v>
      </c>
      <c r="AB295" s="70" t="s">
        <v>1916</v>
      </c>
      <c r="AC295" t="b">
        <v>0</v>
      </c>
      <c r="AD295">
        <v>4</v>
      </c>
      <c r="AE295" s="70" t="s">
        <v>1944</v>
      </c>
      <c r="AF295" t="b">
        <v>0</v>
      </c>
      <c r="AG295" t="s">
        <v>1972</v>
      </c>
      <c r="AI295" s="70" t="s">
        <v>1943</v>
      </c>
      <c r="AJ295" t="b">
        <v>0</v>
      </c>
      <c r="AK295">
        <v>0</v>
      </c>
      <c r="AL295" s="70" t="s">
        <v>1943</v>
      </c>
      <c r="AM295" t="s">
        <v>1979</v>
      </c>
      <c r="AN295" t="b">
        <v>0</v>
      </c>
      <c r="AO295" s="70" t="s">
        <v>1916</v>
      </c>
      <c r="AP295" t="s">
        <v>178</v>
      </c>
      <c r="AQ295">
        <v>0</v>
      </c>
      <c r="AR295">
        <v>0</v>
      </c>
      <c r="BA295" t="str">
        <f>REPLACE(INDEX(GroupVertices[Group],MATCH(Edges[[#This Row],[Vertex 1]],GroupVertices[Vertex],0)),1,1,"")</f>
        <v>3</v>
      </c>
      <c r="BB295" t="str">
        <f>REPLACE(INDEX(GroupVertices[Group],MATCH(Edges[[#This Row],[Vertex 2]],GroupVertices[Vertex],0)),1,1,"")</f>
        <v>2</v>
      </c>
    </row>
    <row r="296" spans="1:54" ht="15">
      <c r="A296" s="11" t="s">
        <v>293</v>
      </c>
      <c r="B296" s="11" t="s">
        <v>265</v>
      </c>
      <c r="C296" s="12"/>
      <c r="D296" s="60"/>
      <c r="E296" s="61"/>
      <c r="F296" s="62"/>
      <c r="G296" s="12"/>
      <c r="H296" s="13"/>
      <c r="I296" s="45"/>
      <c r="J296" s="45"/>
      <c r="K296" s="31" t="s">
        <v>66</v>
      </c>
      <c r="L296" s="67">
        <v>296</v>
      </c>
      <c r="M296" s="67"/>
      <c r="N296" s="14"/>
      <c r="O296" t="s">
        <v>339</v>
      </c>
      <c r="P296" s="68">
        <v>43537.85949074074</v>
      </c>
      <c r="Q296" t="s">
        <v>561</v>
      </c>
      <c r="T296" t="s">
        <v>696</v>
      </c>
      <c r="V296" s="69" t="s">
        <v>781</v>
      </c>
      <c r="W296" s="68">
        <v>43537.85949074074</v>
      </c>
      <c r="X296" s="69" t="s">
        <v>1253</v>
      </c>
      <c r="AA296" s="70" t="s">
        <v>1809</v>
      </c>
      <c r="AB296" s="70" t="s">
        <v>1907</v>
      </c>
      <c r="AC296" t="b">
        <v>0</v>
      </c>
      <c r="AD296">
        <v>2</v>
      </c>
      <c r="AE296" s="70" t="s">
        <v>1944</v>
      </c>
      <c r="AF296" t="b">
        <v>0</v>
      </c>
      <c r="AG296" t="s">
        <v>1972</v>
      </c>
      <c r="AI296" s="70" t="s">
        <v>1943</v>
      </c>
      <c r="AJ296" t="b">
        <v>0</v>
      </c>
      <c r="AK296">
        <v>1</v>
      </c>
      <c r="AL296" s="70" t="s">
        <v>1943</v>
      </c>
      <c r="AM296" t="s">
        <v>1979</v>
      </c>
      <c r="AN296" t="b">
        <v>0</v>
      </c>
      <c r="AO296" s="70" t="s">
        <v>1907</v>
      </c>
      <c r="AP296" t="s">
        <v>178</v>
      </c>
      <c r="AQ296">
        <v>0</v>
      </c>
      <c r="AR296">
        <v>0</v>
      </c>
      <c r="BA296" t="str">
        <f>REPLACE(INDEX(GroupVertices[Group],MATCH(Edges[[#This Row],[Vertex 1]],GroupVertices[Vertex],0)),1,1,"")</f>
        <v>3</v>
      </c>
      <c r="BB296" t="str">
        <f>REPLACE(INDEX(GroupVertices[Group],MATCH(Edges[[#This Row],[Vertex 2]],GroupVertices[Vertex],0)),1,1,"")</f>
        <v>2</v>
      </c>
    </row>
    <row r="297" spans="1:54" ht="15">
      <c r="A297" s="11" t="s">
        <v>293</v>
      </c>
      <c r="B297" s="11" t="s">
        <v>306</v>
      </c>
      <c r="C297" s="12"/>
      <c r="D297" s="60"/>
      <c r="E297" s="61"/>
      <c r="F297" s="62"/>
      <c r="G297" s="12"/>
      <c r="H297" s="13"/>
      <c r="I297" s="45"/>
      <c r="J297" s="45"/>
      <c r="K297" s="31" t="s">
        <v>65</v>
      </c>
      <c r="L297" s="67">
        <v>297</v>
      </c>
      <c r="M297" s="67"/>
      <c r="N297" s="14"/>
      <c r="O297" t="s">
        <v>337</v>
      </c>
      <c r="P297" s="68">
        <v>43537.857986111114</v>
      </c>
      <c r="Q297" t="s">
        <v>363</v>
      </c>
      <c r="V297" s="69" t="s">
        <v>781</v>
      </c>
      <c r="W297" s="68">
        <v>43537.857986111114</v>
      </c>
      <c r="X297" s="69" t="s">
        <v>1108</v>
      </c>
      <c r="AA297" s="70" t="s">
        <v>1662</v>
      </c>
      <c r="AC297" t="b">
        <v>0</v>
      </c>
      <c r="AD297">
        <v>0</v>
      </c>
      <c r="AE297" s="70" t="s">
        <v>1943</v>
      </c>
      <c r="AF297" t="b">
        <v>0</v>
      </c>
      <c r="AG297" t="s">
        <v>1972</v>
      </c>
      <c r="AI297" s="70" t="s">
        <v>1943</v>
      </c>
      <c r="AJ297" t="b">
        <v>0</v>
      </c>
      <c r="AK297">
        <v>5</v>
      </c>
      <c r="AL297" s="70" t="s">
        <v>1647</v>
      </c>
      <c r="AM297" t="s">
        <v>1979</v>
      </c>
      <c r="AN297" t="b">
        <v>0</v>
      </c>
      <c r="AO297" s="70" t="s">
        <v>1647</v>
      </c>
      <c r="AP297" t="s">
        <v>178</v>
      </c>
      <c r="AQ297">
        <v>0</v>
      </c>
      <c r="AR297">
        <v>0</v>
      </c>
      <c r="BA297" t="str">
        <f>REPLACE(INDEX(GroupVertices[Group],MATCH(Edges[[#This Row],[Vertex 1]],GroupVertices[Vertex],0)),1,1,"")</f>
        <v>3</v>
      </c>
      <c r="BB297" t="str">
        <f>REPLACE(INDEX(GroupVertices[Group],MATCH(Edges[[#This Row],[Vertex 2]],GroupVertices[Vertex],0)),1,1,"")</f>
        <v>3</v>
      </c>
    </row>
    <row r="298" spans="1:54" ht="15">
      <c r="A298" s="11" t="s">
        <v>293</v>
      </c>
      <c r="B298" s="11" t="s">
        <v>306</v>
      </c>
      <c r="C298" s="12"/>
      <c r="D298" s="60"/>
      <c r="E298" s="61"/>
      <c r="F298" s="62"/>
      <c r="G298" s="12"/>
      <c r="H298" s="13"/>
      <c r="I298" s="45"/>
      <c r="J298" s="45"/>
      <c r="K298" s="31" t="s">
        <v>65</v>
      </c>
      <c r="L298" s="67">
        <v>298</v>
      </c>
      <c r="M298" s="67"/>
      <c r="N298" s="14"/>
      <c r="O298" t="s">
        <v>337</v>
      </c>
      <c r="P298" s="68">
        <v>43537.856400462966</v>
      </c>
      <c r="Q298" t="s">
        <v>481</v>
      </c>
      <c r="V298" s="69" t="s">
        <v>781</v>
      </c>
      <c r="W298" s="68">
        <v>43537.856400462966</v>
      </c>
      <c r="X298" s="69" t="s">
        <v>1107</v>
      </c>
      <c r="AA298" s="70" t="s">
        <v>1661</v>
      </c>
      <c r="AC298" t="b">
        <v>0</v>
      </c>
      <c r="AD298">
        <v>0</v>
      </c>
      <c r="AE298" s="70" t="s">
        <v>1943</v>
      </c>
      <c r="AF298" t="b">
        <v>0</v>
      </c>
      <c r="AG298" t="s">
        <v>1972</v>
      </c>
      <c r="AI298" s="70" t="s">
        <v>1943</v>
      </c>
      <c r="AJ298" t="b">
        <v>0</v>
      </c>
      <c r="AK298">
        <v>3</v>
      </c>
      <c r="AL298" s="70" t="s">
        <v>1645</v>
      </c>
      <c r="AM298" t="s">
        <v>1979</v>
      </c>
      <c r="AN298" t="b">
        <v>0</v>
      </c>
      <c r="AO298" s="70" t="s">
        <v>1645</v>
      </c>
      <c r="AP298" t="s">
        <v>178</v>
      </c>
      <c r="AQ298">
        <v>0</v>
      </c>
      <c r="AR298">
        <v>0</v>
      </c>
      <c r="BA298" t="str">
        <f>REPLACE(INDEX(GroupVertices[Group],MATCH(Edges[[#This Row],[Vertex 1]],GroupVertices[Vertex],0)),1,1,"")</f>
        <v>3</v>
      </c>
      <c r="BB298" t="str">
        <f>REPLACE(INDEX(GroupVertices[Group],MATCH(Edges[[#This Row],[Vertex 2]],GroupVertices[Vertex],0)),1,1,"")</f>
        <v>3</v>
      </c>
    </row>
    <row r="299" spans="1:54" ht="15">
      <c r="A299" s="11" t="s">
        <v>293</v>
      </c>
      <c r="B299" s="11" t="s">
        <v>265</v>
      </c>
      <c r="C299" s="12"/>
      <c r="D299" s="60"/>
      <c r="E299" s="61"/>
      <c r="F299" s="62"/>
      <c r="G299" s="12"/>
      <c r="H299" s="13"/>
      <c r="I299" s="45"/>
      <c r="J299" s="45"/>
      <c r="K299" s="31" t="s">
        <v>66</v>
      </c>
      <c r="L299" s="67">
        <v>299</v>
      </c>
      <c r="M299" s="67"/>
      <c r="N299" s="14"/>
      <c r="O299" t="s">
        <v>337</v>
      </c>
      <c r="P299" s="68">
        <v>43537.80244212963</v>
      </c>
      <c r="Q299" t="s">
        <v>519</v>
      </c>
      <c r="T299" t="s">
        <v>265</v>
      </c>
      <c r="V299" s="69" t="s">
        <v>781</v>
      </c>
      <c r="W299" s="68">
        <v>43537.80244212963</v>
      </c>
      <c r="X299" s="69" t="s">
        <v>1250</v>
      </c>
      <c r="AA299" s="70" t="s">
        <v>1806</v>
      </c>
      <c r="AC299" t="b">
        <v>0</v>
      </c>
      <c r="AD299">
        <v>0</v>
      </c>
      <c r="AE299" s="70" t="s">
        <v>1943</v>
      </c>
      <c r="AF299" t="b">
        <v>0</v>
      </c>
      <c r="AG299" t="s">
        <v>1972</v>
      </c>
      <c r="AI299" s="70" t="s">
        <v>1943</v>
      </c>
      <c r="AJ299" t="b">
        <v>0</v>
      </c>
      <c r="AK299">
        <v>4</v>
      </c>
      <c r="AL299" s="70" t="s">
        <v>1876</v>
      </c>
      <c r="AM299" t="s">
        <v>1979</v>
      </c>
      <c r="AN299" t="b">
        <v>0</v>
      </c>
      <c r="AO299" s="70" t="s">
        <v>1876</v>
      </c>
      <c r="AP299" t="s">
        <v>178</v>
      </c>
      <c r="AQ299">
        <v>0</v>
      </c>
      <c r="AR299">
        <v>0</v>
      </c>
      <c r="BA299" t="str">
        <f>REPLACE(INDEX(GroupVertices[Group],MATCH(Edges[[#This Row],[Vertex 1]],GroupVertices[Vertex],0)),1,1,"")</f>
        <v>3</v>
      </c>
      <c r="BB299" t="str">
        <f>REPLACE(INDEX(GroupVertices[Group],MATCH(Edges[[#This Row],[Vertex 2]],GroupVertices[Vertex],0)),1,1,"")</f>
        <v>2</v>
      </c>
    </row>
    <row r="300" spans="1:54" ht="15">
      <c r="A300" s="11" t="s">
        <v>293</v>
      </c>
      <c r="B300" s="11" t="s">
        <v>265</v>
      </c>
      <c r="C300" s="12"/>
      <c r="D300" s="60"/>
      <c r="E300" s="61"/>
      <c r="F300" s="62"/>
      <c r="G300" s="12"/>
      <c r="H300" s="13"/>
      <c r="I300" s="45"/>
      <c r="J300" s="45"/>
      <c r="K300" s="31" t="s">
        <v>66</v>
      </c>
      <c r="L300" s="67">
        <v>300</v>
      </c>
      <c r="M300" s="67"/>
      <c r="N300" s="14"/>
      <c r="O300" t="s">
        <v>337</v>
      </c>
      <c r="P300" s="68">
        <v>43537.804618055554</v>
      </c>
      <c r="Q300" t="s">
        <v>408</v>
      </c>
      <c r="T300" t="s">
        <v>265</v>
      </c>
      <c r="V300" s="69" t="s">
        <v>781</v>
      </c>
      <c r="W300" s="68">
        <v>43537.804618055554</v>
      </c>
      <c r="X300" s="69" t="s">
        <v>950</v>
      </c>
      <c r="AA300" s="70" t="s">
        <v>1500</v>
      </c>
      <c r="AC300" t="b">
        <v>0</v>
      </c>
      <c r="AD300">
        <v>0</v>
      </c>
      <c r="AE300" s="70" t="s">
        <v>1943</v>
      </c>
      <c r="AF300" t="b">
        <v>0</v>
      </c>
      <c r="AG300" t="s">
        <v>1972</v>
      </c>
      <c r="AI300" s="70" t="s">
        <v>1943</v>
      </c>
      <c r="AJ300" t="b">
        <v>0</v>
      </c>
      <c r="AK300">
        <v>1</v>
      </c>
      <c r="AL300" s="70" t="s">
        <v>1501</v>
      </c>
      <c r="AM300" t="s">
        <v>1979</v>
      </c>
      <c r="AN300" t="b">
        <v>0</v>
      </c>
      <c r="AO300" s="70" t="s">
        <v>1501</v>
      </c>
      <c r="AP300" t="s">
        <v>178</v>
      </c>
      <c r="AQ300">
        <v>0</v>
      </c>
      <c r="AR300">
        <v>0</v>
      </c>
      <c r="BA300" t="str">
        <f>REPLACE(INDEX(GroupVertices[Group],MATCH(Edges[[#This Row],[Vertex 1]],GroupVertices[Vertex],0)),1,1,"")</f>
        <v>3</v>
      </c>
      <c r="BB300" t="str">
        <f>REPLACE(INDEX(GroupVertices[Group],MATCH(Edges[[#This Row],[Vertex 2]],GroupVertices[Vertex],0)),1,1,"")</f>
        <v>2</v>
      </c>
    </row>
    <row r="301" spans="1:54" ht="15">
      <c r="A301" s="11" t="s">
        <v>293</v>
      </c>
      <c r="B301" s="11" t="s">
        <v>265</v>
      </c>
      <c r="C301" s="12"/>
      <c r="D301" s="60"/>
      <c r="E301" s="61"/>
      <c r="F301" s="62"/>
      <c r="G301" s="12"/>
      <c r="H301" s="13"/>
      <c r="I301" s="45"/>
      <c r="J301" s="45"/>
      <c r="K301" s="31" t="s">
        <v>66</v>
      </c>
      <c r="L301" s="67">
        <v>301</v>
      </c>
      <c r="M301" s="67"/>
      <c r="N301" s="14"/>
      <c r="O301" t="s">
        <v>337</v>
      </c>
      <c r="P301" s="68">
        <v>43541.9353587963</v>
      </c>
      <c r="Q301" t="s">
        <v>425</v>
      </c>
      <c r="V301" s="69" t="s">
        <v>781</v>
      </c>
      <c r="W301" s="68">
        <v>43541.9353587963</v>
      </c>
      <c r="X301" s="69" t="s">
        <v>1256</v>
      </c>
      <c r="AA301" s="70" t="s">
        <v>1812</v>
      </c>
      <c r="AC301" t="b">
        <v>0</v>
      </c>
      <c r="AD301">
        <v>0</v>
      </c>
      <c r="AE301" s="70" t="s">
        <v>1943</v>
      </c>
      <c r="AF301" t="b">
        <v>0</v>
      </c>
      <c r="AG301" t="s">
        <v>1972</v>
      </c>
      <c r="AI301" s="70" t="s">
        <v>1943</v>
      </c>
      <c r="AJ301" t="b">
        <v>0</v>
      </c>
      <c r="AK301">
        <v>23</v>
      </c>
      <c r="AL301" s="70" t="s">
        <v>1922</v>
      </c>
      <c r="AM301" t="s">
        <v>1979</v>
      </c>
      <c r="AN301" t="b">
        <v>0</v>
      </c>
      <c r="AO301" s="70" t="s">
        <v>1922</v>
      </c>
      <c r="AP301" t="s">
        <v>178</v>
      </c>
      <c r="AQ301">
        <v>0</v>
      </c>
      <c r="AR301">
        <v>0</v>
      </c>
      <c r="BA301" t="str">
        <f>REPLACE(INDEX(GroupVertices[Group],MATCH(Edges[[#This Row],[Vertex 1]],GroupVertices[Vertex],0)),1,1,"")</f>
        <v>3</v>
      </c>
      <c r="BB301" t="str">
        <f>REPLACE(INDEX(GroupVertices[Group],MATCH(Edges[[#This Row],[Vertex 2]],GroupVertices[Vertex],0)),1,1,"")</f>
        <v>2</v>
      </c>
    </row>
    <row r="302" spans="1:54" ht="15">
      <c r="A302" s="11" t="s">
        <v>293</v>
      </c>
      <c r="B302" s="11" t="s">
        <v>265</v>
      </c>
      <c r="C302" s="12"/>
      <c r="D302" s="60"/>
      <c r="E302" s="61"/>
      <c r="F302" s="62"/>
      <c r="G302" s="12"/>
      <c r="H302" s="13"/>
      <c r="I302" s="45"/>
      <c r="J302" s="45"/>
      <c r="K302" s="31" t="s">
        <v>66</v>
      </c>
      <c r="L302" s="67">
        <v>302</v>
      </c>
      <c r="M302" s="67"/>
      <c r="N302" s="14"/>
      <c r="O302" t="s">
        <v>337</v>
      </c>
      <c r="P302" s="68">
        <v>43534.423101851855</v>
      </c>
      <c r="Q302" t="s">
        <v>502</v>
      </c>
      <c r="V302" s="69" t="s">
        <v>781</v>
      </c>
      <c r="W302" s="68">
        <v>43534.423101851855</v>
      </c>
      <c r="X302" s="69" t="s">
        <v>1249</v>
      </c>
      <c r="AA302" s="70" t="s">
        <v>1805</v>
      </c>
      <c r="AC302" t="b">
        <v>0</v>
      </c>
      <c r="AD302">
        <v>0</v>
      </c>
      <c r="AE302" s="70" t="s">
        <v>1943</v>
      </c>
      <c r="AF302" t="b">
        <v>0</v>
      </c>
      <c r="AG302" t="s">
        <v>1972</v>
      </c>
      <c r="AI302" s="70" t="s">
        <v>1943</v>
      </c>
      <c r="AJ302" t="b">
        <v>0</v>
      </c>
      <c r="AK302">
        <v>3</v>
      </c>
      <c r="AL302" s="70" t="s">
        <v>1900</v>
      </c>
      <c r="AM302" t="s">
        <v>1979</v>
      </c>
      <c r="AN302" t="b">
        <v>0</v>
      </c>
      <c r="AO302" s="70" t="s">
        <v>1900</v>
      </c>
      <c r="AP302" t="s">
        <v>178</v>
      </c>
      <c r="AQ302">
        <v>0</v>
      </c>
      <c r="AR302">
        <v>0</v>
      </c>
      <c r="BA302" t="str">
        <f>REPLACE(INDEX(GroupVertices[Group],MATCH(Edges[[#This Row],[Vertex 1]],GroupVertices[Vertex],0)),1,1,"")</f>
        <v>3</v>
      </c>
      <c r="BB302" t="str">
        <f>REPLACE(INDEX(GroupVertices[Group],MATCH(Edges[[#This Row],[Vertex 2]],GroupVertices[Vertex],0)),1,1,"")</f>
        <v>2</v>
      </c>
    </row>
    <row r="303" spans="1:54" ht="15">
      <c r="A303" s="11" t="s">
        <v>295</v>
      </c>
      <c r="B303" s="11" t="s">
        <v>247</v>
      </c>
      <c r="C303" s="12"/>
      <c r="D303" s="60"/>
      <c r="E303" s="61"/>
      <c r="F303" s="62"/>
      <c r="G303" s="12"/>
      <c r="H303" s="13"/>
      <c r="I303" s="45"/>
      <c r="J303" s="45"/>
      <c r="K303" s="31" t="s">
        <v>66</v>
      </c>
      <c r="L303" s="67">
        <v>303</v>
      </c>
      <c r="M303" s="67"/>
      <c r="N303" s="14"/>
      <c r="O303" t="s">
        <v>338</v>
      </c>
      <c r="P303" s="68">
        <v>43534.80898148148</v>
      </c>
      <c r="Q303" t="s">
        <v>341</v>
      </c>
      <c r="V303" s="69" t="s">
        <v>783</v>
      </c>
      <c r="W303" s="68">
        <v>43534.80898148148</v>
      </c>
      <c r="X303" s="69" t="s">
        <v>956</v>
      </c>
      <c r="AA303" s="70" t="s">
        <v>1506</v>
      </c>
      <c r="AC303" t="b">
        <v>0</v>
      </c>
      <c r="AD303">
        <v>0</v>
      </c>
      <c r="AE303" s="70" t="s">
        <v>1943</v>
      </c>
      <c r="AF303" t="b">
        <v>0</v>
      </c>
      <c r="AG303" t="s">
        <v>1972</v>
      </c>
      <c r="AI303" s="70" t="s">
        <v>1943</v>
      </c>
      <c r="AJ303" t="b">
        <v>0</v>
      </c>
      <c r="AK303">
        <v>45</v>
      </c>
      <c r="AL303" s="70" t="s">
        <v>1871</v>
      </c>
      <c r="AM303" t="s">
        <v>1984</v>
      </c>
      <c r="AN303" t="b">
        <v>0</v>
      </c>
      <c r="AO303" s="70" t="s">
        <v>1871</v>
      </c>
      <c r="AP303" t="s">
        <v>178</v>
      </c>
      <c r="AQ303">
        <v>0</v>
      </c>
      <c r="AR303">
        <v>0</v>
      </c>
      <c r="BA303" t="str">
        <f>REPLACE(INDEX(GroupVertices[Group],MATCH(Edges[[#This Row],[Vertex 1]],GroupVertices[Vertex],0)),1,1,"")</f>
        <v>1</v>
      </c>
      <c r="BB303" t="str">
        <f>REPLACE(INDEX(GroupVertices[Group],MATCH(Edges[[#This Row],[Vertex 2]],GroupVertices[Vertex],0)),1,1,"")</f>
        <v>1</v>
      </c>
    </row>
    <row r="304" spans="1:54" ht="15">
      <c r="A304" s="11" t="s">
        <v>295</v>
      </c>
      <c r="B304" s="11" t="s">
        <v>265</v>
      </c>
      <c r="C304" s="12"/>
      <c r="D304" s="60"/>
      <c r="E304" s="61"/>
      <c r="F304" s="62"/>
      <c r="G304" s="12"/>
      <c r="H304" s="13"/>
      <c r="I304" s="45"/>
      <c r="J304" s="45"/>
      <c r="K304" s="31" t="s">
        <v>66</v>
      </c>
      <c r="L304" s="67">
        <v>304</v>
      </c>
      <c r="M304" s="67"/>
      <c r="N304" s="14"/>
      <c r="O304" t="s">
        <v>337</v>
      </c>
      <c r="P304" s="68">
        <v>43534.80898148148</v>
      </c>
      <c r="Q304" t="s">
        <v>341</v>
      </c>
      <c r="V304" s="69" t="s">
        <v>783</v>
      </c>
      <c r="W304" s="68">
        <v>43534.80898148148</v>
      </c>
      <c r="X304" s="69" t="s">
        <v>956</v>
      </c>
      <c r="AA304" s="70" t="s">
        <v>1506</v>
      </c>
      <c r="AC304" t="b">
        <v>0</v>
      </c>
      <c r="AD304">
        <v>0</v>
      </c>
      <c r="AE304" s="70" t="s">
        <v>1943</v>
      </c>
      <c r="AF304" t="b">
        <v>0</v>
      </c>
      <c r="AG304" t="s">
        <v>1972</v>
      </c>
      <c r="AI304" s="70" t="s">
        <v>1943</v>
      </c>
      <c r="AJ304" t="b">
        <v>0</v>
      </c>
      <c r="AK304">
        <v>45</v>
      </c>
      <c r="AL304" s="70" t="s">
        <v>1871</v>
      </c>
      <c r="AM304" t="s">
        <v>1984</v>
      </c>
      <c r="AN304" t="b">
        <v>0</v>
      </c>
      <c r="AO304" s="70" t="s">
        <v>1871</v>
      </c>
      <c r="AP304" t="s">
        <v>178</v>
      </c>
      <c r="AQ304">
        <v>0</v>
      </c>
      <c r="AR304">
        <v>0</v>
      </c>
      <c r="BA304" t="str">
        <f>REPLACE(INDEX(GroupVertices[Group],MATCH(Edges[[#This Row],[Vertex 1]],GroupVertices[Vertex],0)),1,1,"")</f>
        <v>1</v>
      </c>
      <c r="BB304" t="str">
        <f>REPLACE(INDEX(GroupVertices[Group],MATCH(Edges[[#This Row],[Vertex 2]],GroupVertices[Vertex],0)),1,1,"")</f>
        <v>2</v>
      </c>
    </row>
    <row r="305" spans="1:54" ht="15">
      <c r="A305" s="11" t="s">
        <v>295</v>
      </c>
      <c r="B305" s="11" t="s">
        <v>295</v>
      </c>
      <c r="C305" s="12"/>
      <c r="D305" s="60"/>
      <c r="E305" s="61"/>
      <c r="F305" s="62"/>
      <c r="G305" s="12"/>
      <c r="H305" s="13"/>
      <c r="I305" s="45"/>
      <c r="J305" s="45"/>
      <c r="K305" s="31" t="s">
        <v>65</v>
      </c>
      <c r="L305" s="67">
        <v>305</v>
      </c>
      <c r="M305" s="67"/>
      <c r="N305" s="14"/>
      <c r="O305" t="s">
        <v>178</v>
      </c>
      <c r="P305" s="68">
        <v>43537.857777777775</v>
      </c>
      <c r="Q305" t="s">
        <v>414</v>
      </c>
      <c r="T305" t="s">
        <v>265</v>
      </c>
      <c r="V305" s="69" t="s">
        <v>783</v>
      </c>
      <c r="W305" s="68">
        <v>43537.857777777775</v>
      </c>
      <c r="X305" s="69" t="s">
        <v>658</v>
      </c>
      <c r="AA305" s="70" t="s">
        <v>1510</v>
      </c>
      <c r="AC305" t="b">
        <v>0</v>
      </c>
      <c r="AD305">
        <v>3</v>
      </c>
      <c r="AE305" s="70" t="s">
        <v>1943</v>
      </c>
      <c r="AF305" t="b">
        <v>0</v>
      </c>
      <c r="AG305" t="s">
        <v>1972</v>
      </c>
      <c r="AI305" s="70" t="s">
        <v>1943</v>
      </c>
      <c r="AJ305" t="b">
        <v>0</v>
      </c>
      <c r="AK305">
        <v>0</v>
      </c>
      <c r="AL305" s="70" t="s">
        <v>1943</v>
      </c>
      <c r="AM305" t="s">
        <v>1984</v>
      </c>
      <c r="AN305" t="b">
        <v>0</v>
      </c>
      <c r="AO305" s="70" t="s">
        <v>1510</v>
      </c>
      <c r="AP305" t="s">
        <v>178</v>
      </c>
      <c r="AQ305">
        <v>0</v>
      </c>
      <c r="AR305">
        <v>0</v>
      </c>
      <c r="BA305" t="str">
        <f>REPLACE(INDEX(GroupVertices[Group],MATCH(Edges[[#This Row],[Vertex 1]],GroupVertices[Vertex],0)),1,1,"")</f>
        <v>1</v>
      </c>
      <c r="BB305" t="str">
        <f>REPLACE(INDEX(GroupVertices[Group],MATCH(Edges[[#This Row],[Vertex 2]],GroupVertices[Vertex],0)),1,1,"")</f>
        <v>1</v>
      </c>
    </row>
    <row r="306" spans="1:54" ht="15">
      <c r="A306" s="11" t="s">
        <v>295</v>
      </c>
      <c r="B306" s="11" t="s">
        <v>295</v>
      </c>
      <c r="C306" s="12"/>
      <c r="D306" s="60"/>
      <c r="E306" s="61"/>
      <c r="F306" s="62"/>
      <c r="G306" s="12"/>
      <c r="H306" s="13"/>
      <c r="I306" s="45"/>
      <c r="J306" s="45"/>
      <c r="K306" s="31" t="s">
        <v>65</v>
      </c>
      <c r="L306" s="67">
        <v>306</v>
      </c>
      <c r="M306" s="67"/>
      <c r="N306" s="14"/>
      <c r="O306" t="s">
        <v>178</v>
      </c>
      <c r="P306" s="68">
        <v>43537.853796296295</v>
      </c>
      <c r="Q306" t="s">
        <v>413</v>
      </c>
      <c r="T306" t="s">
        <v>265</v>
      </c>
      <c r="V306" s="69" t="s">
        <v>783</v>
      </c>
      <c r="W306" s="68">
        <v>43537.853796296295</v>
      </c>
      <c r="X306" s="69" t="s">
        <v>959</v>
      </c>
      <c r="AA306" s="70" t="s">
        <v>1509</v>
      </c>
      <c r="AC306" t="b">
        <v>0</v>
      </c>
      <c r="AD306">
        <v>0</v>
      </c>
      <c r="AE306" s="70" t="s">
        <v>1943</v>
      </c>
      <c r="AF306" t="b">
        <v>0</v>
      </c>
      <c r="AG306" t="s">
        <v>1972</v>
      </c>
      <c r="AI306" s="70" t="s">
        <v>1943</v>
      </c>
      <c r="AJ306" t="b">
        <v>0</v>
      </c>
      <c r="AK306">
        <v>0</v>
      </c>
      <c r="AL306" s="70" t="s">
        <v>1943</v>
      </c>
      <c r="AM306" t="s">
        <v>1984</v>
      </c>
      <c r="AN306" t="b">
        <v>0</v>
      </c>
      <c r="AO306" s="70" t="s">
        <v>1509</v>
      </c>
      <c r="AP306" t="s">
        <v>178</v>
      </c>
      <c r="AQ306">
        <v>0</v>
      </c>
      <c r="AR306">
        <v>0</v>
      </c>
      <c r="BA306" t="str">
        <f>REPLACE(INDEX(GroupVertices[Group],MATCH(Edges[[#This Row],[Vertex 1]],GroupVertices[Vertex],0)),1,1,"")</f>
        <v>1</v>
      </c>
      <c r="BB306" t="str">
        <f>REPLACE(INDEX(GroupVertices[Group],MATCH(Edges[[#This Row],[Vertex 2]],GroupVertices[Vertex],0)),1,1,"")</f>
        <v>1</v>
      </c>
    </row>
    <row r="307" spans="1:54" ht="15">
      <c r="A307" s="11" t="s">
        <v>295</v>
      </c>
      <c r="B307" s="11" t="s">
        <v>295</v>
      </c>
      <c r="C307" s="12"/>
      <c r="D307" s="60"/>
      <c r="E307" s="61"/>
      <c r="F307" s="62"/>
      <c r="G307" s="12"/>
      <c r="H307" s="13"/>
      <c r="I307" s="45"/>
      <c r="J307" s="45"/>
      <c r="K307" s="31" t="s">
        <v>65</v>
      </c>
      <c r="L307" s="67">
        <v>307</v>
      </c>
      <c r="M307" s="67"/>
      <c r="N307" s="14"/>
      <c r="O307" t="s">
        <v>178</v>
      </c>
      <c r="P307" s="68">
        <v>43537.83660879629</v>
      </c>
      <c r="Q307" t="s">
        <v>352</v>
      </c>
      <c r="T307" t="s">
        <v>265</v>
      </c>
      <c r="V307" s="69" t="s">
        <v>783</v>
      </c>
      <c r="W307" s="68">
        <v>43537.83660879629</v>
      </c>
      <c r="X307" s="69" t="s">
        <v>957</v>
      </c>
      <c r="AA307" s="70" t="s">
        <v>1507</v>
      </c>
      <c r="AC307" t="b">
        <v>0</v>
      </c>
      <c r="AD307">
        <v>3</v>
      </c>
      <c r="AE307" s="70" t="s">
        <v>1943</v>
      </c>
      <c r="AF307" t="b">
        <v>0</v>
      </c>
      <c r="AG307" t="s">
        <v>1972</v>
      </c>
      <c r="AI307" s="70" t="s">
        <v>1943</v>
      </c>
      <c r="AJ307" t="b">
        <v>0</v>
      </c>
      <c r="AK307">
        <v>2</v>
      </c>
      <c r="AL307" s="70" t="s">
        <v>1943</v>
      </c>
      <c r="AM307" t="s">
        <v>1984</v>
      </c>
      <c r="AN307" t="b">
        <v>0</v>
      </c>
      <c r="AO307" s="70" t="s">
        <v>1507</v>
      </c>
      <c r="AP307" t="s">
        <v>178</v>
      </c>
      <c r="AQ307">
        <v>0</v>
      </c>
      <c r="AR307">
        <v>0</v>
      </c>
      <c r="BA307" t="str">
        <f>REPLACE(INDEX(GroupVertices[Group],MATCH(Edges[[#This Row],[Vertex 1]],GroupVertices[Vertex],0)),1,1,"")</f>
        <v>1</v>
      </c>
      <c r="BB307" t="str">
        <f>REPLACE(INDEX(GroupVertices[Group],MATCH(Edges[[#This Row],[Vertex 2]],GroupVertices[Vertex],0)),1,1,"")</f>
        <v>1</v>
      </c>
    </row>
    <row r="308" spans="1:54" ht="15">
      <c r="A308" s="11" t="s">
        <v>295</v>
      </c>
      <c r="B308" s="11" t="s">
        <v>295</v>
      </c>
      <c r="C308" s="12"/>
      <c r="D308" s="60"/>
      <c r="E308" s="61"/>
      <c r="F308" s="62"/>
      <c r="G308" s="12"/>
      <c r="H308" s="13"/>
      <c r="I308" s="45"/>
      <c r="J308" s="45"/>
      <c r="K308" s="31" t="s">
        <v>65</v>
      </c>
      <c r="L308" s="67">
        <v>308</v>
      </c>
      <c r="M308" s="67"/>
      <c r="N308" s="14"/>
      <c r="O308" t="s">
        <v>178</v>
      </c>
      <c r="P308" s="68">
        <v>43537.8419212963</v>
      </c>
      <c r="Q308" t="s">
        <v>412</v>
      </c>
      <c r="T308" t="s">
        <v>265</v>
      </c>
      <c r="V308" s="69" t="s">
        <v>783</v>
      </c>
      <c r="W308" s="68">
        <v>43537.8419212963</v>
      </c>
      <c r="X308" s="69" t="s">
        <v>958</v>
      </c>
      <c r="AA308" s="70" t="s">
        <v>1508</v>
      </c>
      <c r="AC308" t="b">
        <v>0</v>
      </c>
      <c r="AD308">
        <v>3</v>
      </c>
      <c r="AE308" s="70" t="s">
        <v>1943</v>
      </c>
      <c r="AF308" t="b">
        <v>0</v>
      </c>
      <c r="AG308" t="s">
        <v>1972</v>
      </c>
      <c r="AI308" s="70" t="s">
        <v>1943</v>
      </c>
      <c r="AJ308" t="b">
        <v>0</v>
      </c>
      <c r="AK308">
        <v>0</v>
      </c>
      <c r="AL308" s="70" t="s">
        <v>1943</v>
      </c>
      <c r="AM308" t="s">
        <v>1984</v>
      </c>
      <c r="AN308" t="b">
        <v>0</v>
      </c>
      <c r="AO308" s="70" t="s">
        <v>1508</v>
      </c>
      <c r="AP308" t="s">
        <v>178</v>
      </c>
      <c r="AQ308">
        <v>0</v>
      </c>
      <c r="AR308">
        <v>0</v>
      </c>
      <c r="BA308" t="str">
        <f>REPLACE(INDEX(GroupVertices[Group],MATCH(Edges[[#This Row],[Vertex 1]],GroupVertices[Vertex],0)),1,1,"")</f>
        <v>1</v>
      </c>
      <c r="BB308" t="str">
        <f>REPLACE(INDEX(GroupVertices[Group],MATCH(Edges[[#This Row],[Vertex 2]],GroupVertices[Vertex],0)),1,1,"")</f>
        <v>1</v>
      </c>
    </row>
    <row r="309" spans="1:54" ht="15">
      <c r="A309" s="11" t="s">
        <v>295</v>
      </c>
      <c r="B309" s="11" t="s">
        <v>295</v>
      </c>
      <c r="C309" s="12"/>
      <c r="D309" s="60"/>
      <c r="E309" s="61"/>
      <c r="F309" s="62"/>
      <c r="G309" s="12"/>
      <c r="H309" s="13"/>
      <c r="I309" s="45"/>
      <c r="J309" s="45"/>
      <c r="K309" s="31" t="s">
        <v>65</v>
      </c>
      <c r="L309" s="67">
        <v>309</v>
      </c>
      <c r="M309" s="67"/>
      <c r="N309" s="14"/>
      <c r="O309" t="s">
        <v>178</v>
      </c>
      <c r="P309" s="68">
        <v>43537.85953703704</v>
      </c>
      <c r="Q309" t="s">
        <v>415</v>
      </c>
      <c r="T309" t="s">
        <v>265</v>
      </c>
      <c r="V309" s="69" t="s">
        <v>783</v>
      </c>
      <c r="W309" s="68">
        <v>43537.85953703704</v>
      </c>
      <c r="X309" s="69" t="s">
        <v>960</v>
      </c>
      <c r="AA309" s="70" t="s">
        <v>1511</v>
      </c>
      <c r="AC309" t="b">
        <v>0</v>
      </c>
      <c r="AD309">
        <v>0</v>
      </c>
      <c r="AE309" s="70" t="s">
        <v>1943</v>
      </c>
      <c r="AF309" t="b">
        <v>0</v>
      </c>
      <c r="AG309" t="s">
        <v>1972</v>
      </c>
      <c r="AI309" s="70" t="s">
        <v>1943</v>
      </c>
      <c r="AJ309" t="b">
        <v>0</v>
      </c>
      <c r="AK309">
        <v>0</v>
      </c>
      <c r="AL309" s="70" t="s">
        <v>1943</v>
      </c>
      <c r="AM309" t="s">
        <v>1984</v>
      </c>
      <c r="AN309" t="b">
        <v>0</v>
      </c>
      <c r="AO309" s="70" t="s">
        <v>1511</v>
      </c>
      <c r="AP309" t="s">
        <v>178</v>
      </c>
      <c r="AQ309">
        <v>0</v>
      </c>
      <c r="AR309">
        <v>0</v>
      </c>
      <c r="BA309" t="str">
        <f>REPLACE(INDEX(GroupVertices[Group],MATCH(Edges[[#This Row],[Vertex 1]],GroupVertices[Vertex],0)),1,1,"")</f>
        <v>1</v>
      </c>
      <c r="BB309" t="str">
        <f>REPLACE(INDEX(GroupVertices[Group],MATCH(Edges[[#This Row],[Vertex 2]],GroupVertices[Vertex],0)),1,1,"")</f>
        <v>1</v>
      </c>
    </row>
    <row r="310" spans="1:54" ht="15">
      <c r="A310" s="11" t="s">
        <v>257</v>
      </c>
      <c r="B310" s="11" t="s">
        <v>257</v>
      </c>
      <c r="C310" s="12"/>
      <c r="D310" s="60"/>
      <c r="E310" s="61"/>
      <c r="F310" s="62"/>
      <c r="G310" s="12"/>
      <c r="H310" s="13"/>
      <c r="I310" s="45"/>
      <c r="J310" s="45"/>
      <c r="K310" s="31" t="s">
        <v>65</v>
      </c>
      <c r="L310" s="67">
        <v>310</v>
      </c>
      <c r="M310" s="67"/>
      <c r="N310" s="14"/>
      <c r="O310" t="s">
        <v>178</v>
      </c>
      <c r="P310" s="68">
        <v>43542.3153125</v>
      </c>
      <c r="Q310" t="s">
        <v>381</v>
      </c>
      <c r="T310" t="s">
        <v>265</v>
      </c>
      <c r="V310" s="69" t="s">
        <v>747</v>
      </c>
      <c r="W310" s="68">
        <v>43542.3153125</v>
      </c>
      <c r="X310" s="69" t="s">
        <v>882</v>
      </c>
      <c r="AA310" s="70" t="s">
        <v>1432</v>
      </c>
      <c r="AC310" t="b">
        <v>0</v>
      </c>
      <c r="AD310">
        <v>1</v>
      </c>
      <c r="AE310" s="70" t="s">
        <v>1943</v>
      </c>
      <c r="AF310" t="b">
        <v>0</v>
      </c>
      <c r="AG310" t="s">
        <v>1972</v>
      </c>
      <c r="AI310" s="70" t="s">
        <v>1943</v>
      </c>
      <c r="AJ310" t="b">
        <v>0</v>
      </c>
      <c r="AK310">
        <v>0</v>
      </c>
      <c r="AL310" s="70" t="s">
        <v>1943</v>
      </c>
      <c r="AM310" t="s">
        <v>1979</v>
      </c>
      <c r="AN310" t="b">
        <v>0</v>
      </c>
      <c r="AO310" s="70" t="s">
        <v>1432</v>
      </c>
      <c r="AP310" t="s">
        <v>178</v>
      </c>
      <c r="AQ310">
        <v>0</v>
      </c>
      <c r="AR310">
        <v>0</v>
      </c>
      <c r="BA310" t="str">
        <f>REPLACE(INDEX(GroupVertices[Group],MATCH(Edges[[#This Row],[Vertex 1]],GroupVertices[Vertex],0)),1,1,"")</f>
        <v>9</v>
      </c>
      <c r="BB310" t="str">
        <f>REPLACE(INDEX(GroupVertices[Group],MATCH(Edges[[#This Row],[Vertex 2]],GroupVertices[Vertex],0)),1,1,"")</f>
        <v>9</v>
      </c>
    </row>
    <row r="311" spans="1:54" ht="15">
      <c r="A311" s="11" t="s">
        <v>229</v>
      </c>
      <c r="B311" s="11" t="s">
        <v>231</v>
      </c>
      <c r="C311" s="12"/>
      <c r="D311" s="60"/>
      <c r="E311" s="61"/>
      <c r="F311" s="62"/>
      <c r="G311" s="12"/>
      <c r="H311" s="13"/>
      <c r="I311" s="45"/>
      <c r="J311" s="45"/>
      <c r="K311" s="31" t="s">
        <v>65</v>
      </c>
      <c r="L311" s="67">
        <v>311</v>
      </c>
      <c r="M311" s="67"/>
      <c r="N311" s="14"/>
      <c r="O311" t="s">
        <v>337</v>
      </c>
      <c r="P311" s="68">
        <v>43537.97195601852</v>
      </c>
      <c r="Q311" t="s">
        <v>361</v>
      </c>
      <c r="R311" s="69" t="s">
        <v>622</v>
      </c>
      <c r="S311" t="s">
        <v>668</v>
      </c>
      <c r="V311" s="69" t="s">
        <v>728</v>
      </c>
      <c r="W311" s="68">
        <v>43537.97195601852</v>
      </c>
      <c r="X311" s="69" t="s">
        <v>838</v>
      </c>
      <c r="AA311" s="70" t="s">
        <v>1388</v>
      </c>
      <c r="AC311" t="b">
        <v>0</v>
      </c>
      <c r="AD311">
        <v>0</v>
      </c>
      <c r="AE311" s="70" t="s">
        <v>1943</v>
      </c>
      <c r="AF311" t="b">
        <v>0</v>
      </c>
      <c r="AG311" t="s">
        <v>1972</v>
      </c>
      <c r="AI311" s="70" t="s">
        <v>1943</v>
      </c>
      <c r="AJ311" t="b">
        <v>0</v>
      </c>
      <c r="AK311">
        <v>2</v>
      </c>
      <c r="AL311" s="70" t="s">
        <v>1393</v>
      </c>
      <c r="AM311" t="s">
        <v>1984</v>
      </c>
      <c r="AN311" t="b">
        <v>0</v>
      </c>
      <c r="AO311" s="70" t="s">
        <v>1393</v>
      </c>
      <c r="AP311" t="s">
        <v>178</v>
      </c>
      <c r="AQ311">
        <v>0</v>
      </c>
      <c r="AR311">
        <v>0</v>
      </c>
      <c r="BA311" t="str">
        <f>REPLACE(INDEX(GroupVertices[Group],MATCH(Edges[[#This Row],[Vertex 1]],GroupVertices[Vertex],0)),1,1,"")</f>
        <v>8</v>
      </c>
      <c r="BB311" t="str">
        <f>REPLACE(INDEX(GroupVertices[Group],MATCH(Edges[[#This Row],[Vertex 2]],GroupVertices[Vertex],0)),1,1,"")</f>
        <v>8</v>
      </c>
    </row>
    <row r="312" spans="1:54" ht="15">
      <c r="A312" s="11" t="s">
        <v>258</v>
      </c>
      <c r="B312" s="11" t="s">
        <v>259</v>
      </c>
      <c r="C312" s="12"/>
      <c r="D312" s="60"/>
      <c r="E312" s="61"/>
      <c r="F312" s="62"/>
      <c r="G312" s="12"/>
      <c r="H312" s="13"/>
      <c r="I312" s="45"/>
      <c r="J312" s="45"/>
      <c r="K312" s="31" t="s">
        <v>65</v>
      </c>
      <c r="L312" s="67">
        <v>312</v>
      </c>
      <c r="M312" s="67"/>
      <c r="N312" s="14"/>
      <c r="O312" t="s">
        <v>337</v>
      </c>
      <c r="P312" s="68">
        <v>43542.31875</v>
      </c>
      <c r="Q312" t="s">
        <v>380</v>
      </c>
      <c r="V312" s="69" t="s">
        <v>748</v>
      </c>
      <c r="W312" s="68">
        <v>43542.31875</v>
      </c>
      <c r="X312" s="69" t="s">
        <v>883</v>
      </c>
      <c r="AA312" s="70" t="s">
        <v>1433</v>
      </c>
      <c r="AC312" t="b">
        <v>0</v>
      </c>
      <c r="AD312">
        <v>0</v>
      </c>
      <c r="AE312" s="70" t="s">
        <v>1943</v>
      </c>
      <c r="AF312" t="b">
        <v>0</v>
      </c>
      <c r="AG312" t="s">
        <v>1972</v>
      </c>
      <c r="AI312" s="70" t="s">
        <v>1943</v>
      </c>
      <c r="AJ312" t="b">
        <v>0</v>
      </c>
      <c r="AK312">
        <v>4</v>
      </c>
      <c r="AL312" s="70" t="s">
        <v>1434</v>
      </c>
      <c r="AM312" t="s">
        <v>1979</v>
      </c>
      <c r="AN312" t="b">
        <v>0</v>
      </c>
      <c r="AO312" s="70" t="s">
        <v>1434</v>
      </c>
      <c r="AP312" t="s">
        <v>178</v>
      </c>
      <c r="AQ312">
        <v>0</v>
      </c>
      <c r="AR312">
        <v>0</v>
      </c>
      <c r="BA312" t="str">
        <f>REPLACE(INDEX(GroupVertices[Group],MATCH(Edges[[#This Row],[Vertex 1]],GroupVertices[Vertex],0)),1,1,"")</f>
        <v>6</v>
      </c>
      <c r="BB312" t="str">
        <f>REPLACE(INDEX(GroupVertices[Group],MATCH(Edges[[#This Row],[Vertex 2]],GroupVertices[Vertex],0)),1,1,"")</f>
        <v>6</v>
      </c>
    </row>
    <row r="313" spans="1:54" ht="15">
      <c r="A313" s="11" t="s">
        <v>234</v>
      </c>
      <c r="B313" s="11" t="s">
        <v>247</v>
      </c>
      <c r="C313" s="12"/>
      <c r="D313" s="60"/>
      <c r="E313" s="61"/>
      <c r="F313" s="62"/>
      <c r="G313" s="12"/>
      <c r="H313" s="13"/>
      <c r="I313" s="45"/>
      <c r="J313" s="45"/>
      <c r="K313" s="31" t="s">
        <v>65</v>
      </c>
      <c r="L313" s="67">
        <v>313</v>
      </c>
      <c r="M313" s="67"/>
      <c r="N313" s="14"/>
      <c r="O313" t="s">
        <v>338</v>
      </c>
      <c r="P313" s="68">
        <v>43538.337905092594</v>
      </c>
      <c r="Q313" t="s">
        <v>341</v>
      </c>
      <c r="V313" s="69" t="s">
        <v>733</v>
      </c>
      <c r="W313" s="68">
        <v>43538.337905092594</v>
      </c>
      <c r="X313" s="69" t="s">
        <v>849</v>
      </c>
      <c r="AA313" s="70" t="s">
        <v>1399</v>
      </c>
      <c r="AC313" t="b">
        <v>0</v>
      </c>
      <c r="AD313">
        <v>0</v>
      </c>
      <c r="AE313" s="70" t="s">
        <v>1943</v>
      </c>
      <c r="AF313" t="b">
        <v>0</v>
      </c>
      <c r="AG313" t="s">
        <v>1972</v>
      </c>
      <c r="AI313" s="70" t="s">
        <v>1943</v>
      </c>
      <c r="AJ313" t="b">
        <v>0</v>
      </c>
      <c r="AK313">
        <v>45</v>
      </c>
      <c r="AL313" s="70" t="s">
        <v>1871</v>
      </c>
      <c r="AM313" t="s">
        <v>1979</v>
      </c>
      <c r="AN313" t="b">
        <v>0</v>
      </c>
      <c r="AO313" s="70" t="s">
        <v>1871</v>
      </c>
      <c r="AP313" t="s">
        <v>178</v>
      </c>
      <c r="AQ313">
        <v>0</v>
      </c>
      <c r="AR313">
        <v>0</v>
      </c>
      <c r="BA313" t="str">
        <f>REPLACE(INDEX(GroupVertices[Group],MATCH(Edges[[#This Row],[Vertex 1]],GroupVertices[Vertex],0)),1,1,"")</f>
        <v>3</v>
      </c>
      <c r="BB313" t="str">
        <f>REPLACE(INDEX(GroupVertices[Group],MATCH(Edges[[#This Row],[Vertex 2]],GroupVertices[Vertex],0)),1,1,"")</f>
        <v>1</v>
      </c>
    </row>
    <row r="314" spans="1:54" ht="15">
      <c r="A314" s="11" t="s">
        <v>234</v>
      </c>
      <c r="B314" s="11" t="s">
        <v>265</v>
      </c>
      <c r="C314" s="12"/>
      <c r="D314" s="60"/>
      <c r="E314" s="61"/>
      <c r="F314" s="62"/>
      <c r="G314" s="12"/>
      <c r="H314" s="13"/>
      <c r="I314" s="45"/>
      <c r="J314" s="45"/>
      <c r="K314" s="31" t="s">
        <v>65</v>
      </c>
      <c r="L314" s="67">
        <v>314</v>
      </c>
      <c r="M314" s="67"/>
      <c r="N314" s="14"/>
      <c r="O314" t="s">
        <v>339</v>
      </c>
      <c r="P314" s="68">
        <v>43538.33907407407</v>
      </c>
      <c r="Q314" t="s">
        <v>368</v>
      </c>
      <c r="V314" s="69" t="s">
        <v>733</v>
      </c>
      <c r="W314" s="68">
        <v>43538.33907407407</v>
      </c>
      <c r="X314" s="69" t="s">
        <v>851</v>
      </c>
      <c r="AA314" s="70" t="s">
        <v>1401</v>
      </c>
      <c r="AC314" t="b">
        <v>0</v>
      </c>
      <c r="AD314">
        <v>0</v>
      </c>
      <c r="AE314" s="70" t="s">
        <v>1943</v>
      </c>
      <c r="AF314" t="b">
        <v>0</v>
      </c>
      <c r="AG314" t="s">
        <v>1972</v>
      </c>
      <c r="AI314" s="70" t="s">
        <v>1943</v>
      </c>
      <c r="AJ314" t="b">
        <v>0</v>
      </c>
      <c r="AK314">
        <v>4</v>
      </c>
      <c r="AL314" s="70" t="s">
        <v>1649</v>
      </c>
      <c r="AM314" t="s">
        <v>1979</v>
      </c>
      <c r="AN314" t="b">
        <v>0</v>
      </c>
      <c r="AO314" s="70" t="s">
        <v>1649</v>
      </c>
      <c r="AP314" t="s">
        <v>178</v>
      </c>
      <c r="AQ314">
        <v>0</v>
      </c>
      <c r="AR314">
        <v>0</v>
      </c>
      <c r="BA314" t="str">
        <f>REPLACE(INDEX(GroupVertices[Group],MATCH(Edges[[#This Row],[Vertex 1]],GroupVertices[Vertex],0)),1,1,"")</f>
        <v>3</v>
      </c>
      <c r="BB314" t="str">
        <f>REPLACE(INDEX(GroupVertices[Group],MATCH(Edges[[#This Row],[Vertex 2]],GroupVertices[Vertex],0)),1,1,"")</f>
        <v>2</v>
      </c>
    </row>
    <row r="315" spans="1:54" ht="15">
      <c r="A315" s="11" t="s">
        <v>234</v>
      </c>
      <c r="B315" s="11" t="s">
        <v>265</v>
      </c>
      <c r="C315" s="12"/>
      <c r="D315" s="60"/>
      <c r="E315" s="61"/>
      <c r="F315" s="62"/>
      <c r="G315" s="12"/>
      <c r="H315" s="13"/>
      <c r="I315" s="45"/>
      <c r="J315" s="45"/>
      <c r="K315" s="31" t="s">
        <v>65</v>
      </c>
      <c r="L315" s="67">
        <v>315</v>
      </c>
      <c r="M315" s="67"/>
      <c r="N315" s="14"/>
      <c r="O315" t="s">
        <v>339</v>
      </c>
      <c r="P315" s="68">
        <v>43538.245729166665</v>
      </c>
      <c r="Q315" t="s">
        <v>366</v>
      </c>
      <c r="V315" s="69" t="s">
        <v>733</v>
      </c>
      <c r="W315" s="68">
        <v>43538.245729166665</v>
      </c>
      <c r="X315" s="69" t="s">
        <v>847</v>
      </c>
      <c r="AA315" s="70" t="s">
        <v>1397</v>
      </c>
      <c r="AC315" t="b">
        <v>0</v>
      </c>
      <c r="AD315">
        <v>0</v>
      </c>
      <c r="AE315" s="70" t="s">
        <v>1943</v>
      </c>
      <c r="AF315" t="b">
        <v>0</v>
      </c>
      <c r="AG315" t="s">
        <v>1972</v>
      </c>
      <c r="AI315" s="70" t="s">
        <v>1943</v>
      </c>
      <c r="AJ315" t="b">
        <v>0</v>
      </c>
      <c r="AK315">
        <v>1</v>
      </c>
      <c r="AL315" s="70" t="s">
        <v>1695</v>
      </c>
      <c r="AM315" t="s">
        <v>1979</v>
      </c>
      <c r="AN315" t="b">
        <v>0</v>
      </c>
      <c r="AO315" s="70" t="s">
        <v>1695</v>
      </c>
      <c r="AP315" t="s">
        <v>178</v>
      </c>
      <c r="AQ315">
        <v>0</v>
      </c>
      <c r="AR315">
        <v>0</v>
      </c>
      <c r="BA315" t="str">
        <f>REPLACE(INDEX(GroupVertices[Group],MATCH(Edges[[#This Row],[Vertex 1]],GroupVertices[Vertex],0)),1,1,"")</f>
        <v>3</v>
      </c>
      <c r="BB315" t="str">
        <f>REPLACE(INDEX(GroupVertices[Group],MATCH(Edges[[#This Row],[Vertex 2]],GroupVertices[Vertex],0)),1,1,"")</f>
        <v>2</v>
      </c>
    </row>
    <row r="316" spans="1:54" ht="15">
      <c r="A316" s="11" t="s">
        <v>234</v>
      </c>
      <c r="B316" s="11" t="s">
        <v>265</v>
      </c>
      <c r="C316" s="12"/>
      <c r="D316" s="60"/>
      <c r="E316" s="61"/>
      <c r="F316" s="62"/>
      <c r="G316" s="12"/>
      <c r="H316" s="13"/>
      <c r="I316" s="45"/>
      <c r="J316" s="45"/>
      <c r="K316" s="31" t="s">
        <v>65</v>
      </c>
      <c r="L316" s="67">
        <v>316</v>
      </c>
      <c r="M316" s="67"/>
      <c r="N316" s="14"/>
      <c r="O316" t="s">
        <v>339</v>
      </c>
      <c r="P316" s="68">
        <v>43538.33844907407</v>
      </c>
      <c r="Q316" t="s">
        <v>367</v>
      </c>
      <c r="V316" s="69" t="s">
        <v>733</v>
      </c>
      <c r="W316" s="68">
        <v>43538.33844907407</v>
      </c>
      <c r="X316" s="69" t="s">
        <v>850</v>
      </c>
      <c r="AA316" s="70" t="s">
        <v>1400</v>
      </c>
      <c r="AC316" t="b">
        <v>0</v>
      </c>
      <c r="AD316">
        <v>0</v>
      </c>
      <c r="AE316" s="70" t="s">
        <v>1943</v>
      </c>
      <c r="AF316" t="b">
        <v>0</v>
      </c>
      <c r="AG316" t="s">
        <v>1972</v>
      </c>
      <c r="AI316" s="70" t="s">
        <v>1943</v>
      </c>
      <c r="AJ316" t="b">
        <v>0</v>
      </c>
      <c r="AK316">
        <v>2</v>
      </c>
      <c r="AL316" s="70" t="s">
        <v>1593</v>
      </c>
      <c r="AM316" t="s">
        <v>1979</v>
      </c>
      <c r="AN316" t="b">
        <v>0</v>
      </c>
      <c r="AO316" s="70" t="s">
        <v>1593</v>
      </c>
      <c r="AP316" t="s">
        <v>178</v>
      </c>
      <c r="AQ316">
        <v>0</v>
      </c>
      <c r="AR316">
        <v>0</v>
      </c>
      <c r="BA316" t="str">
        <f>REPLACE(INDEX(GroupVertices[Group],MATCH(Edges[[#This Row],[Vertex 1]],GroupVertices[Vertex],0)),1,1,"")</f>
        <v>3</v>
      </c>
      <c r="BB316" t="str">
        <f>REPLACE(INDEX(GroupVertices[Group],MATCH(Edges[[#This Row],[Vertex 2]],GroupVertices[Vertex],0)),1,1,"")</f>
        <v>2</v>
      </c>
    </row>
    <row r="317" spans="1:54" ht="15">
      <c r="A317" s="11" t="s">
        <v>234</v>
      </c>
      <c r="B317" s="11" t="s">
        <v>306</v>
      </c>
      <c r="C317" s="12"/>
      <c r="D317" s="60"/>
      <c r="E317" s="61"/>
      <c r="F317" s="62"/>
      <c r="G317" s="12"/>
      <c r="H317" s="13"/>
      <c r="I317" s="45"/>
      <c r="J317" s="45"/>
      <c r="K317" s="31" t="s">
        <v>65</v>
      </c>
      <c r="L317" s="67">
        <v>317</v>
      </c>
      <c r="M317" s="67"/>
      <c r="N317" s="14"/>
      <c r="O317" t="s">
        <v>337</v>
      </c>
      <c r="P317" s="68">
        <v>43538.33907407407</v>
      </c>
      <c r="Q317" t="s">
        <v>368</v>
      </c>
      <c r="V317" s="69" t="s">
        <v>733</v>
      </c>
      <c r="W317" s="68">
        <v>43538.33907407407</v>
      </c>
      <c r="X317" s="69" t="s">
        <v>851</v>
      </c>
      <c r="AA317" s="70" t="s">
        <v>1401</v>
      </c>
      <c r="AC317" t="b">
        <v>0</v>
      </c>
      <c r="AD317">
        <v>0</v>
      </c>
      <c r="AE317" s="70" t="s">
        <v>1943</v>
      </c>
      <c r="AF317" t="b">
        <v>0</v>
      </c>
      <c r="AG317" t="s">
        <v>1972</v>
      </c>
      <c r="AI317" s="70" t="s">
        <v>1943</v>
      </c>
      <c r="AJ317" t="b">
        <v>0</v>
      </c>
      <c r="AK317">
        <v>4</v>
      </c>
      <c r="AL317" s="70" t="s">
        <v>1649</v>
      </c>
      <c r="AM317" t="s">
        <v>1979</v>
      </c>
      <c r="AN317" t="b">
        <v>0</v>
      </c>
      <c r="AO317" s="70" t="s">
        <v>1649</v>
      </c>
      <c r="AP317" t="s">
        <v>178</v>
      </c>
      <c r="AQ317">
        <v>0</v>
      </c>
      <c r="AR317">
        <v>0</v>
      </c>
      <c r="BA317" t="str">
        <f>REPLACE(INDEX(GroupVertices[Group],MATCH(Edges[[#This Row],[Vertex 1]],GroupVertices[Vertex],0)),1,1,"")</f>
        <v>3</v>
      </c>
      <c r="BB317" t="str">
        <f>REPLACE(INDEX(GroupVertices[Group],MATCH(Edges[[#This Row],[Vertex 2]],GroupVertices[Vertex],0)),1,1,"")</f>
        <v>3</v>
      </c>
    </row>
    <row r="318" spans="1:54" ht="15">
      <c r="A318" s="11" t="s">
        <v>234</v>
      </c>
      <c r="B318" s="11" t="s">
        <v>311</v>
      </c>
      <c r="C318" s="12"/>
      <c r="D318" s="60"/>
      <c r="E318" s="61"/>
      <c r="F318" s="62"/>
      <c r="G318" s="12"/>
      <c r="H318" s="13"/>
      <c r="I318" s="45"/>
      <c r="J318" s="45"/>
      <c r="K318" s="31" t="s">
        <v>65</v>
      </c>
      <c r="L318" s="67">
        <v>318</v>
      </c>
      <c r="M318" s="67"/>
      <c r="N318" s="14"/>
      <c r="O318" t="s">
        <v>337</v>
      </c>
      <c r="P318" s="68">
        <v>43538.245729166665</v>
      </c>
      <c r="Q318" t="s">
        <v>366</v>
      </c>
      <c r="V318" s="69" t="s">
        <v>733</v>
      </c>
      <c r="W318" s="68">
        <v>43538.245729166665</v>
      </c>
      <c r="X318" s="69" t="s">
        <v>847</v>
      </c>
      <c r="AA318" s="70" t="s">
        <v>1397</v>
      </c>
      <c r="AC318" t="b">
        <v>0</v>
      </c>
      <c r="AD318">
        <v>0</v>
      </c>
      <c r="AE318" s="70" t="s">
        <v>1943</v>
      </c>
      <c r="AF318" t="b">
        <v>0</v>
      </c>
      <c r="AG318" t="s">
        <v>1972</v>
      </c>
      <c r="AI318" s="70" t="s">
        <v>1943</v>
      </c>
      <c r="AJ318" t="b">
        <v>0</v>
      </c>
      <c r="AK318">
        <v>1</v>
      </c>
      <c r="AL318" s="70" t="s">
        <v>1695</v>
      </c>
      <c r="AM318" t="s">
        <v>1979</v>
      </c>
      <c r="AN318" t="b">
        <v>0</v>
      </c>
      <c r="AO318" s="70" t="s">
        <v>1695</v>
      </c>
      <c r="AP318" t="s">
        <v>178</v>
      </c>
      <c r="AQ318">
        <v>0</v>
      </c>
      <c r="AR318">
        <v>0</v>
      </c>
      <c r="BA318" t="str">
        <f>REPLACE(INDEX(GroupVertices[Group],MATCH(Edges[[#This Row],[Vertex 1]],GroupVertices[Vertex],0)),1,1,"")</f>
        <v>3</v>
      </c>
      <c r="BB318" t="str">
        <f>REPLACE(INDEX(GroupVertices[Group],MATCH(Edges[[#This Row],[Vertex 2]],GroupVertices[Vertex],0)),1,1,"")</f>
        <v>3</v>
      </c>
    </row>
    <row r="319" spans="1:54" ht="15">
      <c r="A319" s="11" t="s">
        <v>234</v>
      </c>
      <c r="B319" s="11" t="s">
        <v>305</v>
      </c>
      <c r="C319" s="12"/>
      <c r="D319" s="60"/>
      <c r="E319" s="61"/>
      <c r="F319" s="62"/>
      <c r="G319" s="12"/>
      <c r="H319" s="13"/>
      <c r="I319" s="45"/>
      <c r="J319" s="45"/>
      <c r="K319" s="31" t="s">
        <v>65</v>
      </c>
      <c r="L319" s="67">
        <v>319</v>
      </c>
      <c r="M319" s="67"/>
      <c r="N319" s="14"/>
      <c r="O319" t="s">
        <v>337</v>
      </c>
      <c r="P319" s="68">
        <v>43538.33844907407</v>
      </c>
      <c r="Q319" t="s">
        <v>367</v>
      </c>
      <c r="V319" s="69" t="s">
        <v>733</v>
      </c>
      <c r="W319" s="68">
        <v>43538.33844907407</v>
      </c>
      <c r="X319" s="69" t="s">
        <v>850</v>
      </c>
      <c r="AA319" s="70" t="s">
        <v>1400</v>
      </c>
      <c r="AC319" t="b">
        <v>0</v>
      </c>
      <c r="AD319">
        <v>0</v>
      </c>
      <c r="AE319" s="70" t="s">
        <v>1943</v>
      </c>
      <c r="AF319" t="b">
        <v>0</v>
      </c>
      <c r="AG319" t="s">
        <v>1972</v>
      </c>
      <c r="AI319" s="70" t="s">
        <v>1943</v>
      </c>
      <c r="AJ319" t="b">
        <v>0</v>
      </c>
      <c r="AK319">
        <v>2</v>
      </c>
      <c r="AL319" s="70" t="s">
        <v>1593</v>
      </c>
      <c r="AM319" t="s">
        <v>1979</v>
      </c>
      <c r="AN319" t="b">
        <v>0</v>
      </c>
      <c r="AO319" s="70" t="s">
        <v>1593</v>
      </c>
      <c r="AP319" t="s">
        <v>178</v>
      </c>
      <c r="AQ319">
        <v>0</v>
      </c>
      <c r="AR319">
        <v>0</v>
      </c>
      <c r="BA319" t="str">
        <f>REPLACE(INDEX(GroupVertices[Group],MATCH(Edges[[#This Row],[Vertex 1]],GroupVertices[Vertex],0)),1,1,"")</f>
        <v>3</v>
      </c>
      <c r="BB319" t="str">
        <f>REPLACE(INDEX(GroupVertices[Group],MATCH(Edges[[#This Row],[Vertex 2]],GroupVertices[Vertex],0)),1,1,"")</f>
        <v>3</v>
      </c>
    </row>
    <row r="320" spans="1:54" ht="15">
      <c r="A320" s="11" t="s">
        <v>234</v>
      </c>
      <c r="B320" s="11" t="s">
        <v>247</v>
      </c>
      <c r="C320" s="12"/>
      <c r="D320" s="60"/>
      <c r="E320" s="61"/>
      <c r="F320" s="62"/>
      <c r="G320" s="12"/>
      <c r="H320" s="13"/>
      <c r="I320" s="45"/>
      <c r="J320" s="45"/>
      <c r="K320" s="31" t="s">
        <v>65</v>
      </c>
      <c r="L320" s="67">
        <v>320</v>
      </c>
      <c r="M320" s="67"/>
      <c r="N320" s="14"/>
      <c r="O320" t="s">
        <v>337</v>
      </c>
      <c r="P320" s="68">
        <v>43538.33987268519</v>
      </c>
      <c r="Q320" t="s">
        <v>345</v>
      </c>
      <c r="V320" s="69" t="s">
        <v>733</v>
      </c>
      <c r="W320" s="68">
        <v>43538.33987268519</v>
      </c>
      <c r="X320" s="69" t="s">
        <v>852</v>
      </c>
      <c r="AA320" s="70" t="s">
        <v>1402</v>
      </c>
      <c r="AC320" t="b">
        <v>0</v>
      </c>
      <c r="AD320">
        <v>0</v>
      </c>
      <c r="AE320" s="70" t="s">
        <v>1943</v>
      </c>
      <c r="AF320" t="b">
        <v>1</v>
      </c>
      <c r="AG320" t="s">
        <v>1972</v>
      </c>
      <c r="AI320" s="70" t="s">
        <v>1915</v>
      </c>
      <c r="AJ320" t="b">
        <v>0</v>
      </c>
      <c r="AK320">
        <v>6</v>
      </c>
      <c r="AL320" s="70" t="s">
        <v>1852</v>
      </c>
      <c r="AM320" t="s">
        <v>1979</v>
      </c>
      <c r="AN320" t="b">
        <v>0</v>
      </c>
      <c r="AO320" s="70" t="s">
        <v>1852</v>
      </c>
      <c r="AP320" t="s">
        <v>178</v>
      </c>
      <c r="AQ320">
        <v>0</v>
      </c>
      <c r="AR320">
        <v>0</v>
      </c>
      <c r="BA320" t="str">
        <f>REPLACE(INDEX(GroupVertices[Group],MATCH(Edges[[#This Row],[Vertex 1]],GroupVertices[Vertex],0)),1,1,"")</f>
        <v>3</v>
      </c>
      <c r="BB320" t="str">
        <f>REPLACE(INDEX(GroupVertices[Group],MATCH(Edges[[#This Row],[Vertex 2]],GroupVertices[Vertex],0)),1,1,"")</f>
        <v>1</v>
      </c>
    </row>
    <row r="321" spans="1:54" ht="15">
      <c r="A321" s="11" t="s">
        <v>234</v>
      </c>
      <c r="B321" s="11" t="s">
        <v>265</v>
      </c>
      <c r="C321" s="12"/>
      <c r="D321" s="60"/>
      <c r="E321" s="61"/>
      <c r="F321" s="62"/>
      <c r="G321" s="12"/>
      <c r="H321" s="13"/>
      <c r="I321" s="45"/>
      <c r="J321" s="45"/>
      <c r="K321" s="31" t="s">
        <v>65</v>
      </c>
      <c r="L321" s="67">
        <v>321</v>
      </c>
      <c r="M321" s="67"/>
      <c r="N321" s="14"/>
      <c r="O321" t="s">
        <v>337</v>
      </c>
      <c r="P321" s="68">
        <v>43538.337905092594</v>
      </c>
      <c r="Q321" t="s">
        <v>341</v>
      </c>
      <c r="V321" s="69" t="s">
        <v>733</v>
      </c>
      <c r="W321" s="68">
        <v>43538.337905092594</v>
      </c>
      <c r="X321" s="69" t="s">
        <v>849</v>
      </c>
      <c r="AA321" s="70" t="s">
        <v>1399</v>
      </c>
      <c r="AC321" t="b">
        <v>0</v>
      </c>
      <c r="AD321">
        <v>0</v>
      </c>
      <c r="AE321" s="70" t="s">
        <v>1943</v>
      </c>
      <c r="AF321" t="b">
        <v>0</v>
      </c>
      <c r="AG321" t="s">
        <v>1972</v>
      </c>
      <c r="AI321" s="70" t="s">
        <v>1943</v>
      </c>
      <c r="AJ321" t="b">
        <v>0</v>
      </c>
      <c r="AK321">
        <v>45</v>
      </c>
      <c r="AL321" s="70" t="s">
        <v>1871</v>
      </c>
      <c r="AM321" t="s">
        <v>1979</v>
      </c>
      <c r="AN321" t="b">
        <v>0</v>
      </c>
      <c r="AO321" s="70" t="s">
        <v>1871</v>
      </c>
      <c r="AP321" t="s">
        <v>178</v>
      </c>
      <c r="AQ321">
        <v>0</v>
      </c>
      <c r="AR321">
        <v>0</v>
      </c>
      <c r="BA321" t="str">
        <f>REPLACE(INDEX(GroupVertices[Group],MATCH(Edges[[#This Row],[Vertex 1]],GroupVertices[Vertex],0)),1,1,"")</f>
        <v>3</v>
      </c>
      <c r="BB321" t="str">
        <f>REPLACE(INDEX(GroupVertices[Group],MATCH(Edges[[#This Row],[Vertex 2]],GroupVertices[Vertex],0)),1,1,"")</f>
        <v>2</v>
      </c>
    </row>
    <row r="322" spans="1:54" ht="15">
      <c r="A322" s="11" t="s">
        <v>234</v>
      </c>
      <c r="B322" s="11" t="s">
        <v>265</v>
      </c>
      <c r="C322" s="12"/>
      <c r="D322" s="60"/>
      <c r="E322" s="61"/>
      <c r="F322" s="62"/>
      <c r="G322" s="12"/>
      <c r="H322" s="13"/>
      <c r="I322" s="45"/>
      <c r="J322" s="45"/>
      <c r="K322" s="31" t="s">
        <v>65</v>
      </c>
      <c r="L322" s="67">
        <v>322</v>
      </c>
      <c r="M322" s="67"/>
      <c r="N322" s="14"/>
      <c r="O322" t="s">
        <v>337</v>
      </c>
      <c r="P322" s="68">
        <v>43538.24560185185</v>
      </c>
      <c r="Q322" t="s">
        <v>365</v>
      </c>
      <c r="V322" s="69" t="s">
        <v>733</v>
      </c>
      <c r="W322" s="68">
        <v>43538.24560185185</v>
      </c>
      <c r="X322" s="69" t="s">
        <v>846</v>
      </c>
      <c r="AA322" s="70" t="s">
        <v>1396</v>
      </c>
      <c r="AC322" t="b">
        <v>0</v>
      </c>
      <c r="AD322">
        <v>0</v>
      </c>
      <c r="AE322" s="70" t="s">
        <v>1943</v>
      </c>
      <c r="AF322" t="b">
        <v>0</v>
      </c>
      <c r="AG322" t="s">
        <v>1972</v>
      </c>
      <c r="AI322" s="70" t="s">
        <v>1943</v>
      </c>
      <c r="AJ322" t="b">
        <v>0</v>
      </c>
      <c r="AK322">
        <v>2</v>
      </c>
      <c r="AL322" s="70" t="s">
        <v>1910</v>
      </c>
      <c r="AM322" t="s">
        <v>1979</v>
      </c>
      <c r="AN322" t="b">
        <v>0</v>
      </c>
      <c r="AO322" s="70" t="s">
        <v>1910</v>
      </c>
      <c r="AP322" t="s">
        <v>178</v>
      </c>
      <c r="AQ322">
        <v>0</v>
      </c>
      <c r="AR322">
        <v>0</v>
      </c>
      <c r="BA322" t="str">
        <f>REPLACE(INDEX(GroupVertices[Group],MATCH(Edges[[#This Row],[Vertex 1]],GroupVertices[Vertex],0)),1,1,"")</f>
        <v>3</v>
      </c>
      <c r="BB322" t="str">
        <f>REPLACE(INDEX(GroupVertices[Group],MATCH(Edges[[#This Row],[Vertex 2]],GroupVertices[Vertex],0)),1,1,"")</f>
        <v>2</v>
      </c>
    </row>
    <row r="323" spans="1:54" ht="15">
      <c r="A323" s="11" t="s">
        <v>234</v>
      </c>
      <c r="B323" s="11" t="s">
        <v>265</v>
      </c>
      <c r="C323" s="12"/>
      <c r="D323" s="60"/>
      <c r="E323" s="61"/>
      <c r="F323" s="62"/>
      <c r="G323" s="12"/>
      <c r="H323" s="13"/>
      <c r="I323" s="45"/>
      <c r="J323" s="45"/>
      <c r="K323" s="31" t="s">
        <v>65</v>
      </c>
      <c r="L323" s="67">
        <v>323</v>
      </c>
      <c r="M323" s="67"/>
      <c r="N323" s="14"/>
      <c r="O323" t="s">
        <v>337</v>
      </c>
      <c r="P323" s="68">
        <v>43538.34030092593</v>
      </c>
      <c r="Q323" t="s">
        <v>349</v>
      </c>
      <c r="V323" s="69" t="s">
        <v>733</v>
      </c>
      <c r="W323" s="68">
        <v>43538.34030092593</v>
      </c>
      <c r="X323" s="69" t="s">
        <v>853</v>
      </c>
      <c r="AA323" s="70" t="s">
        <v>1403</v>
      </c>
      <c r="AC323" t="b">
        <v>0</v>
      </c>
      <c r="AD323">
        <v>0</v>
      </c>
      <c r="AE323" s="70" t="s">
        <v>1943</v>
      </c>
      <c r="AF323" t="b">
        <v>0</v>
      </c>
      <c r="AG323" t="s">
        <v>1972</v>
      </c>
      <c r="AI323" s="70" t="s">
        <v>1943</v>
      </c>
      <c r="AJ323" t="b">
        <v>0</v>
      </c>
      <c r="AK323">
        <v>4</v>
      </c>
      <c r="AL323" s="70" t="s">
        <v>1915</v>
      </c>
      <c r="AM323" t="s">
        <v>1979</v>
      </c>
      <c r="AN323" t="b">
        <v>0</v>
      </c>
      <c r="AO323" s="70" t="s">
        <v>1915</v>
      </c>
      <c r="AP323" t="s">
        <v>178</v>
      </c>
      <c r="AQ323">
        <v>0</v>
      </c>
      <c r="AR323">
        <v>0</v>
      </c>
      <c r="BA323" t="str">
        <f>REPLACE(INDEX(GroupVertices[Group],MATCH(Edges[[#This Row],[Vertex 1]],GroupVertices[Vertex],0)),1,1,"")</f>
        <v>3</v>
      </c>
      <c r="BB323" t="str">
        <f>REPLACE(INDEX(GroupVertices[Group],MATCH(Edges[[#This Row],[Vertex 2]],GroupVertices[Vertex],0)),1,1,"")</f>
        <v>2</v>
      </c>
    </row>
    <row r="324" spans="1:54" ht="15">
      <c r="A324" s="11" t="s">
        <v>234</v>
      </c>
      <c r="B324" s="11" t="s">
        <v>265</v>
      </c>
      <c r="C324" s="12"/>
      <c r="D324" s="60"/>
      <c r="E324" s="61"/>
      <c r="F324" s="62"/>
      <c r="G324" s="12"/>
      <c r="H324" s="13"/>
      <c r="I324" s="45"/>
      <c r="J324" s="45"/>
      <c r="K324" s="31" t="s">
        <v>65</v>
      </c>
      <c r="L324" s="67">
        <v>324</v>
      </c>
      <c r="M324" s="67"/>
      <c r="N324" s="14"/>
      <c r="O324" t="s">
        <v>337</v>
      </c>
      <c r="P324" s="68">
        <v>43538.33777777778</v>
      </c>
      <c r="Q324" t="s">
        <v>357</v>
      </c>
      <c r="V324" s="69" t="s">
        <v>733</v>
      </c>
      <c r="W324" s="68">
        <v>43538.33777777778</v>
      </c>
      <c r="X324" s="69" t="s">
        <v>848</v>
      </c>
      <c r="AA324" s="70" t="s">
        <v>1398</v>
      </c>
      <c r="AC324" t="b">
        <v>0</v>
      </c>
      <c r="AD324">
        <v>0</v>
      </c>
      <c r="AE324" s="70" t="s">
        <v>1943</v>
      </c>
      <c r="AF324" t="b">
        <v>0</v>
      </c>
      <c r="AG324" t="s">
        <v>1972</v>
      </c>
      <c r="AI324" s="70" t="s">
        <v>1943</v>
      </c>
      <c r="AJ324" t="b">
        <v>0</v>
      </c>
      <c r="AK324">
        <v>5</v>
      </c>
      <c r="AL324" s="70" t="s">
        <v>1916</v>
      </c>
      <c r="AM324" t="s">
        <v>1979</v>
      </c>
      <c r="AN324" t="b">
        <v>0</v>
      </c>
      <c r="AO324" s="70" t="s">
        <v>1916</v>
      </c>
      <c r="AP324" t="s">
        <v>178</v>
      </c>
      <c r="AQ324">
        <v>0</v>
      </c>
      <c r="AR324">
        <v>0</v>
      </c>
      <c r="BA324" t="str">
        <f>REPLACE(INDEX(GroupVertices[Group],MATCH(Edges[[#This Row],[Vertex 1]],GroupVertices[Vertex],0)),1,1,"")</f>
        <v>3</v>
      </c>
      <c r="BB324" t="str">
        <f>REPLACE(INDEX(GroupVertices[Group],MATCH(Edges[[#This Row],[Vertex 2]],GroupVertices[Vertex],0)),1,1,"")</f>
        <v>2</v>
      </c>
    </row>
    <row r="325" spans="1:54" ht="15">
      <c r="A325" s="11" t="s">
        <v>270</v>
      </c>
      <c r="B325" s="11" t="s">
        <v>247</v>
      </c>
      <c r="C325" s="12"/>
      <c r="D325" s="60"/>
      <c r="E325" s="61"/>
      <c r="F325" s="62"/>
      <c r="G325" s="12"/>
      <c r="H325" s="13"/>
      <c r="I325" s="45"/>
      <c r="J325" s="45"/>
      <c r="K325" s="31" t="s">
        <v>65</v>
      </c>
      <c r="L325" s="67">
        <v>325</v>
      </c>
      <c r="M325" s="67"/>
      <c r="N325" s="14"/>
      <c r="O325" t="s">
        <v>338</v>
      </c>
      <c r="P325" s="68">
        <v>43534.726006944446</v>
      </c>
      <c r="Q325" t="s">
        <v>341</v>
      </c>
      <c r="V325" s="69" t="s">
        <v>759</v>
      </c>
      <c r="W325" s="68">
        <v>43534.726006944446</v>
      </c>
      <c r="X325" s="69" t="s">
        <v>902</v>
      </c>
      <c r="AA325" s="70" t="s">
        <v>1452</v>
      </c>
      <c r="AC325" t="b">
        <v>0</v>
      </c>
      <c r="AD325">
        <v>0</v>
      </c>
      <c r="AE325" s="70" t="s">
        <v>1943</v>
      </c>
      <c r="AF325" t="b">
        <v>0</v>
      </c>
      <c r="AG325" t="s">
        <v>1972</v>
      </c>
      <c r="AI325" s="70" t="s">
        <v>1943</v>
      </c>
      <c r="AJ325" t="b">
        <v>0</v>
      </c>
      <c r="AK325">
        <v>45</v>
      </c>
      <c r="AL325" s="70" t="s">
        <v>1871</v>
      </c>
      <c r="AM325" t="s">
        <v>1984</v>
      </c>
      <c r="AN325" t="b">
        <v>0</v>
      </c>
      <c r="AO325" s="70" t="s">
        <v>1871</v>
      </c>
      <c r="AP325" t="s">
        <v>178</v>
      </c>
      <c r="AQ325">
        <v>0</v>
      </c>
      <c r="AR325">
        <v>0</v>
      </c>
      <c r="BA325" t="str">
        <f>REPLACE(INDEX(GroupVertices[Group],MATCH(Edges[[#This Row],[Vertex 1]],GroupVertices[Vertex],0)),1,1,"")</f>
        <v>1</v>
      </c>
      <c r="BB325" t="str">
        <f>REPLACE(INDEX(GroupVertices[Group],MATCH(Edges[[#This Row],[Vertex 2]],GroupVertices[Vertex],0)),1,1,"")</f>
        <v>1</v>
      </c>
    </row>
    <row r="326" spans="1:54" ht="15">
      <c r="A326" s="11" t="s">
        <v>270</v>
      </c>
      <c r="B326" s="11" t="s">
        <v>265</v>
      </c>
      <c r="C326" s="12"/>
      <c r="D326" s="60"/>
      <c r="E326" s="61"/>
      <c r="F326" s="62"/>
      <c r="G326" s="12"/>
      <c r="H326" s="13"/>
      <c r="I326" s="45"/>
      <c r="J326" s="45"/>
      <c r="K326" s="31" t="s">
        <v>66</v>
      </c>
      <c r="L326" s="67">
        <v>326</v>
      </c>
      <c r="M326" s="67"/>
      <c r="N326" s="14"/>
      <c r="O326" t="s">
        <v>337</v>
      </c>
      <c r="P326" s="68">
        <v>43534.726006944446</v>
      </c>
      <c r="Q326" t="s">
        <v>341</v>
      </c>
      <c r="V326" s="69" t="s">
        <v>759</v>
      </c>
      <c r="W326" s="68">
        <v>43534.726006944446</v>
      </c>
      <c r="X326" s="69" t="s">
        <v>902</v>
      </c>
      <c r="AA326" s="70" t="s">
        <v>1452</v>
      </c>
      <c r="AC326" t="b">
        <v>0</v>
      </c>
      <c r="AD326">
        <v>0</v>
      </c>
      <c r="AE326" s="70" t="s">
        <v>1943</v>
      </c>
      <c r="AF326" t="b">
        <v>0</v>
      </c>
      <c r="AG326" t="s">
        <v>1972</v>
      </c>
      <c r="AI326" s="70" t="s">
        <v>1943</v>
      </c>
      <c r="AJ326" t="b">
        <v>0</v>
      </c>
      <c r="AK326">
        <v>45</v>
      </c>
      <c r="AL326" s="70" t="s">
        <v>1871</v>
      </c>
      <c r="AM326" t="s">
        <v>1984</v>
      </c>
      <c r="AN326" t="b">
        <v>0</v>
      </c>
      <c r="AO326" s="70" t="s">
        <v>1871</v>
      </c>
      <c r="AP326" t="s">
        <v>178</v>
      </c>
      <c r="AQ326">
        <v>0</v>
      </c>
      <c r="AR326">
        <v>0</v>
      </c>
      <c r="BA326" t="str">
        <f>REPLACE(INDEX(GroupVertices[Group],MATCH(Edges[[#This Row],[Vertex 1]],GroupVertices[Vertex],0)),1,1,"")</f>
        <v>1</v>
      </c>
      <c r="BB326" t="str">
        <f>REPLACE(INDEX(GroupVertices[Group],MATCH(Edges[[#This Row],[Vertex 2]],GroupVertices[Vertex],0)),1,1,"")</f>
        <v>2</v>
      </c>
    </row>
    <row r="327" spans="1:54" ht="15">
      <c r="A327" s="11" t="s">
        <v>298</v>
      </c>
      <c r="B327" s="11" t="s">
        <v>247</v>
      </c>
      <c r="C327" s="12"/>
      <c r="D327" s="60"/>
      <c r="E327" s="61"/>
      <c r="F327" s="62"/>
      <c r="G327" s="12"/>
      <c r="H327" s="13"/>
      <c r="I327" s="45"/>
      <c r="J327" s="45"/>
      <c r="K327" s="31" t="s">
        <v>66</v>
      </c>
      <c r="L327" s="67">
        <v>327</v>
      </c>
      <c r="M327" s="67"/>
      <c r="N327" s="14"/>
      <c r="O327" t="s">
        <v>338</v>
      </c>
      <c r="P327" s="68">
        <v>43534.674259259256</v>
      </c>
      <c r="Q327" t="s">
        <v>341</v>
      </c>
      <c r="V327" s="69" t="s">
        <v>786</v>
      </c>
      <c r="W327" s="68">
        <v>43534.674259259256</v>
      </c>
      <c r="X327" s="69" t="s">
        <v>970</v>
      </c>
      <c r="AA327" s="70" t="s">
        <v>1521</v>
      </c>
      <c r="AC327" t="b">
        <v>0</v>
      </c>
      <c r="AD327">
        <v>0</v>
      </c>
      <c r="AE327" s="70" t="s">
        <v>1943</v>
      </c>
      <c r="AF327" t="b">
        <v>0</v>
      </c>
      <c r="AG327" t="s">
        <v>1972</v>
      </c>
      <c r="AI327" s="70" t="s">
        <v>1943</v>
      </c>
      <c r="AJ327" t="b">
        <v>0</v>
      </c>
      <c r="AK327">
        <v>45</v>
      </c>
      <c r="AL327" s="70" t="s">
        <v>1871</v>
      </c>
      <c r="AM327" t="s">
        <v>1979</v>
      </c>
      <c r="AN327" t="b">
        <v>0</v>
      </c>
      <c r="AO327" s="70" t="s">
        <v>1871</v>
      </c>
      <c r="AP327" t="s">
        <v>178</v>
      </c>
      <c r="AQ327">
        <v>0</v>
      </c>
      <c r="AR327">
        <v>0</v>
      </c>
      <c r="BA327" t="str">
        <f>REPLACE(INDEX(GroupVertices[Group],MATCH(Edges[[#This Row],[Vertex 1]],GroupVertices[Vertex],0)),1,1,"")</f>
        <v>1</v>
      </c>
      <c r="BB327" t="str">
        <f>REPLACE(INDEX(GroupVertices[Group],MATCH(Edges[[#This Row],[Vertex 2]],GroupVertices[Vertex],0)),1,1,"")</f>
        <v>1</v>
      </c>
    </row>
    <row r="328" spans="1:54" ht="15">
      <c r="A328" s="11" t="s">
        <v>298</v>
      </c>
      <c r="B328" s="11" t="s">
        <v>315</v>
      </c>
      <c r="C328" s="12"/>
      <c r="D328" s="60"/>
      <c r="E328" s="61"/>
      <c r="F328" s="62"/>
      <c r="G328" s="12"/>
      <c r="H328" s="13"/>
      <c r="I328" s="45"/>
      <c r="J328" s="45"/>
      <c r="K328" s="31" t="s">
        <v>65</v>
      </c>
      <c r="L328" s="67">
        <v>328</v>
      </c>
      <c r="M328" s="67"/>
      <c r="N328" s="14"/>
      <c r="O328" t="s">
        <v>338</v>
      </c>
      <c r="P328" s="68">
        <v>43541.72025462963</v>
      </c>
      <c r="Q328" t="s">
        <v>425</v>
      </c>
      <c r="V328" s="69" t="s">
        <v>786</v>
      </c>
      <c r="W328" s="68">
        <v>43541.72025462963</v>
      </c>
      <c r="X328" s="69" t="s">
        <v>975</v>
      </c>
      <c r="AA328" s="70" t="s">
        <v>1526</v>
      </c>
      <c r="AC328" t="b">
        <v>0</v>
      </c>
      <c r="AD328">
        <v>0</v>
      </c>
      <c r="AE328" s="70" t="s">
        <v>1943</v>
      </c>
      <c r="AF328" t="b">
        <v>0</v>
      </c>
      <c r="AG328" t="s">
        <v>1972</v>
      </c>
      <c r="AI328" s="70" t="s">
        <v>1943</v>
      </c>
      <c r="AJ328" t="b">
        <v>0</v>
      </c>
      <c r="AK328">
        <v>23</v>
      </c>
      <c r="AL328" s="70" t="s">
        <v>1922</v>
      </c>
      <c r="AM328" t="s">
        <v>1980</v>
      </c>
      <c r="AN328" t="b">
        <v>0</v>
      </c>
      <c r="AO328" s="70" t="s">
        <v>1922</v>
      </c>
      <c r="AP328" t="s">
        <v>178</v>
      </c>
      <c r="AQ328">
        <v>0</v>
      </c>
      <c r="AR328">
        <v>0</v>
      </c>
      <c r="BA328" t="str">
        <f>REPLACE(INDEX(GroupVertices[Group],MATCH(Edges[[#This Row],[Vertex 1]],GroupVertices[Vertex],0)),1,1,"")</f>
        <v>1</v>
      </c>
      <c r="BB328" t="str">
        <f>REPLACE(INDEX(GroupVertices[Group],MATCH(Edges[[#This Row],[Vertex 2]],GroupVertices[Vertex],0)),1,1,"")</f>
        <v>4</v>
      </c>
    </row>
    <row r="329" spans="1:54" ht="15">
      <c r="A329" s="11" t="s">
        <v>298</v>
      </c>
      <c r="B329" s="11" t="s">
        <v>314</v>
      </c>
      <c r="C329" s="12"/>
      <c r="D329" s="60"/>
      <c r="E329" s="61"/>
      <c r="F329" s="62"/>
      <c r="G329" s="12"/>
      <c r="H329" s="13"/>
      <c r="I329" s="45"/>
      <c r="J329" s="45"/>
      <c r="K329" s="31" t="s">
        <v>65</v>
      </c>
      <c r="L329" s="67">
        <v>329</v>
      </c>
      <c r="M329" s="67"/>
      <c r="N329" s="14"/>
      <c r="O329" t="s">
        <v>339</v>
      </c>
      <c r="P329" s="68">
        <v>43537.83846064815</v>
      </c>
      <c r="Q329" t="s">
        <v>421</v>
      </c>
      <c r="T329" t="s">
        <v>265</v>
      </c>
      <c r="V329" s="69" t="s">
        <v>786</v>
      </c>
      <c r="W329" s="68">
        <v>43537.83846064815</v>
      </c>
      <c r="X329" s="69" t="s">
        <v>971</v>
      </c>
      <c r="AA329" s="70" t="s">
        <v>1522</v>
      </c>
      <c r="AB329" s="70" t="s">
        <v>1729</v>
      </c>
      <c r="AC329" t="b">
        <v>0</v>
      </c>
      <c r="AD329">
        <v>3</v>
      </c>
      <c r="AE329" s="70" t="s">
        <v>1950</v>
      </c>
      <c r="AF329" t="b">
        <v>0</v>
      </c>
      <c r="AG329" t="s">
        <v>1972</v>
      </c>
      <c r="AI329" s="70" t="s">
        <v>1943</v>
      </c>
      <c r="AJ329" t="b">
        <v>0</v>
      </c>
      <c r="AK329">
        <v>1</v>
      </c>
      <c r="AL329" s="70" t="s">
        <v>1943</v>
      </c>
      <c r="AM329" t="s">
        <v>1980</v>
      </c>
      <c r="AN329" t="b">
        <v>0</v>
      </c>
      <c r="AO329" s="70" t="s">
        <v>1729</v>
      </c>
      <c r="AP329" t="s">
        <v>178</v>
      </c>
      <c r="AQ329">
        <v>0</v>
      </c>
      <c r="AR329">
        <v>0</v>
      </c>
      <c r="BA329" t="str">
        <f>REPLACE(INDEX(GroupVertices[Group],MATCH(Edges[[#This Row],[Vertex 1]],GroupVertices[Vertex],0)),1,1,"")</f>
        <v>1</v>
      </c>
      <c r="BB329" t="str">
        <f>REPLACE(INDEX(GroupVertices[Group],MATCH(Edges[[#This Row],[Vertex 2]],GroupVertices[Vertex],0)),1,1,"")</f>
        <v>1</v>
      </c>
    </row>
    <row r="330" spans="1:54" ht="15">
      <c r="A330" s="11" t="s">
        <v>298</v>
      </c>
      <c r="B330" s="11" t="s">
        <v>265</v>
      </c>
      <c r="C330" s="12"/>
      <c r="D330" s="60"/>
      <c r="E330" s="61"/>
      <c r="F330" s="62"/>
      <c r="G330" s="12"/>
      <c r="H330" s="13"/>
      <c r="I330" s="45"/>
      <c r="J330" s="45"/>
      <c r="K330" s="31" t="s">
        <v>66</v>
      </c>
      <c r="L330" s="67">
        <v>330</v>
      </c>
      <c r="M330" s="67"/>
      <c r="N330" s="14"/>
      <c r="O330" t="s">
        <v>339</v>
      </c>
      <c r="P330" s="68">
        <v>43537.83971064815</v>
      </c>
      <c r="Q330" t="s">
        <v>422</v>
      </c>
      <c r="T330" t="s">
        <v>265</v>
      </c>
      <c r="V330" s="69" t="s">
        <v>786</v>
      </c>
      <c r="W330" s="68">
        <v>43537.83971064815</v>
      </c>
      <c r="X330" s="69" t="s">
        <v>972</v>
      </c>
      <c r="AA330" s="70" t="s">
        <v>1523</v>
      </c>
      <c r="AB330" s="70" t="s">
        <v>1907</v>
      </c>
      <c r="AC330" t="b">
        <v>0</v>
      </c>
      <c r="AD330">
        <v>1</v>
      </c>
      <c r="AE330" s="70" t="s">
        <v>1944</v>
      </c>
      <c r="AF330" t="b">
        <v>0</v>
      </c>
      <c r="AG330" t="s">
        <v>1972</v>
      </c>
      <c r="AI330" s="70" t="s">
        <v>1943</v>
      </c>
      <c r="AJ330" t="b">
        <v>0</v>
      </c>
      <c r="AK330">
        <v>1</v>
      </c>
      <c r="AL330" s="70" t="s">
        <v>1943</v>
      </c>
      <c r="AM330" t="s">
        <v>1980</v>
      </c>
      <c r="AN330" t="b">
        <v>0</v>
      </c>
      <c r="AO330" s="70" t="s">
        <v>1907</v>
      </c>
      <c r="AP330" t="s">
        <v>178</v>
      </c>
      <c r="AQ330">
        <v>0</v>
      </c>
      <c r="AR330">
        <v>0</v>
      </c>
      <c r="BA330" t="str">
        <f>REPLACE(INDEX(GroupVertices[Group],MATCH(Edges[[#This Row],[Vertex 1]],GroupVertices[Vertex],0)),1,1,"")</f>
        <v>1</v>
      </c>
      <c r="BB330" t="str">
        <f>REPLACE(INDEX(GroupVertices[Group],MATCH(Edges[[#This Row],[Vertex 2]],GroupVertices[Vertex],0)),1,1,"")</f>
        <v>2</v>
      </c>
    </row>
    <row r="331" spans="1:54" ht="15">
      <c r="A331" s="11" t="s">
        <v>298</v>
      </c>
      <c r="B331" s="11" t="s">
        <v>265</v>
      </c>
      <c r="C331" s="12"/>
      <c r="D331" s="60"/>
      <c r="E331" s="61"/>
      <c r="F331" s="62"/>
      <c r="G331" s="12"/>
      <c r="H331" s="13"/>
      <c r="I331" s="45"/>
      <c r="J331" s="45"/>
      <c r="K331" s="31" t="s">
        <v>66</v>
      </c>
      <c r="L331" s="67">
        <v>331</v>
      </c>
      <c r="M331" s="67"/>
      <c r="N331" s="14"/>
      <c r="O331" t="s">
        <v>339</v>
      </c>
      <c r="P331" s="68">
        <v>43537.845185185186</v>
      </c>
      <c r="Q331" t="s">
        <v>424</v>
      </c>
      <c r="T331" t="s">
        <v>265</v>
      </c>
      <c r="V331" s="69" t="s">
        <v>786</v>
      </c>
      <c r="W331" s="68">
        <v>43537.845185185186</v>
      </c>
      <c r="X331" s="69" t="s">
        <v>974</v>
      </c>
      <c r="AA331" s="70" t="s">
        <v>1525</v>
      </c>
      <c r="AB331" s="70" t="s">
        <v>1910</v>
      </c>
      <c r="AC331" t="b">
        <v>0</v>
      </c>
      <c r="AD331">
        <v>8</v>
      </c>
      <c r="AE331" s="70" t="s">
        <v>1944</v>
      </c>
      <c r="AF331" t="b">
        <v>0</v>
      </c>
      <c r="AG331" t="s">
        <v>1972</v>
      </c>
      <c r="AI331" s="70" t="s">
        <v>1943</v>
      </c>
      <c r="AJ331" t="b">
        <v>0</v>
      </c>
      <c r="AK331">
        <v>2</v>
      </c>
      <c r="AL331" s="70" t="s">
        <v>1943</v>
      </c>
      <c r="AM331" t="s">
        <v>1980</v>
      </c>
      <c r="AN331" t="b">
        <v>0</v>
      </c>
      <c r="AO331" s="70" t="s">
        <v>1910</v>
      </c>
      <c r="AP331" t="s">
        <v>178</v>
      </c>
      <c r="AQ331">
        <v>0</v>
      </c>
      <c r="AR331">
        <v>0</v>
      </c>
      <c r="BA331" t="str">
        <f>REPLACE(INDEX(GroupVertices[Group],MATCH(Edges[[#This Row],[Vertex 1]],GroupVertices[Vertex],0)),1,1,"")</f>
        <v>1</v>
      </c>
      <c r="BB331" t="str">
        <f>REPLACE(INDEX(GroupVertices[Group],MATCH(Edges[[#This Row],[Vertex 2]],GroupVertices[Vertex],0)),1,1,"")</f>
        <v>2</v>
      </c>
    </row>
    <row r="332" spans="1:54" ht="15">
      <c r="A332" s="11" t="s">
        <v>298</v>
      </c>
      <c r="B332" s="11" t="s">
        <v>265</v>
      </c>
      <c r="C332" s="12"/>
      <c r="D332" s="60"/>
      <c r="E332" s="61"/>
      <c r="F332" s="62"/>
      <c r="G332" s="12"/>
      <c r="H332" s="13"/>
      <c r="I332" s="45"/>
      <c r="J332" s="45"/>
      <c r="K332" s="31" t="s">
        <v>66</v>
      </c>
      <c r="L332" s="67">
        <v>332</v>
      </c>
      <c r="M332" s="67"/>
      <c r="N332" s="14"/>
      <c r="O332" t="s">
        <v>339</v>
      </c>
      <c r="P332" s="68">
        <v>43537.84274305555</v>
      </c>
      <c r="Q332" t="s">
        <v>423</v>
      </c>
      <c r="T332" t="s">
        <v>265</v>
      </c>
      <c r="V332" s="69" t="s">
        <v>786</v>
      </c>
      <c r="W332" s="68">
        <v>43537.84274305555</v>
      </c>
      <c r="X332" s="69" t="s">
        <v>973</v>
      </c>
      <c r="AA332" s="70" t="s">
        <v>1524</v>
      </c>
      <c r="AB332" s="70" t="s">
        <v>1908</v>
      </c>
      <c r="AC332" t="b">
        <v>0</v>
      </c>
      <c r="AD332">
        <v>5</v>
      </c>
      <c r="AE332" s="70" t="s">
        <v>1944</v>
      </c>
      <c r="AF332" t="b">
        <v>0</v>
      </c>
      <c r="AG332" t="s">
        <v>1972</v>
      </c>
      <c r="AI332" s="70" t="s">
        <v>1943</v>
      </c>
      <c r="AJ332" t="b">
        <v>0</v>
      </c>
      <c r="AK332">
        <v>1</v>
      </c>
      <c r="AL332" s="70" t="s">
        <v>1943</v>
      </c>
      <c r="AM332" t="s">
        <v>1980</v>
      </c>
      <c r="AN332" t="b">
        <v>0</v>
      </c>
      <c r="AO332" s="70" t="s">
        <v>1908</v>
      </c>
      <c r="AP332" t="s">
        <v>178</v>
      </c>
      <c r="AQ332">
        <v>0</v>
      </c>
      <c r="AR332">
        <v>0</v>
      </c>
      <c r="BA332" t="str">
        <f>REPLACE(INDEX(GroupVertices[Group],MATCH(Edges[[#This Row],[Vertex 1]],GroupVertices[Vertex],0)),1,1,"")</f>
        <v>1</v>
      </c>
      <c r="BB332" t="str">
        <f>REPLACE(INDEX(GroupVertices[Group],MATCH(Edges[[#This Row],[Vertex 2]],GroupVertices[Vertex],0)),1,1,"")</f>
        <v>2</v>
      </c>
    </row>
    <row r="333" spans="1:54" ht="15">
      <c r="A333" s="11" t="s">
        <v>298</v>
      </c>
      <c r="B333" s="11" t="s">
        <v>265</v>
      </c>
      <c r="C333" s="12"/>
      <c r="D333" s="60"/>
      <c r="E333" s="61"/>
      <c r="F333" s="62"/>
      <c r="G333" s="12"/>
      <c r="H333" s="13"/>
      <c r="I333" s="45"/>
      <c r="J333" s="45"/>
      <c r="K333" s="31" t="s">
        <v>66</v>
      </c>
      <c r="L333" s="67">
        <v>333</v>
      </c>
      <c r="M333" s="67"/>
      <c r="N333" s="14"/>
      <c r="O333" t="s">
        <v>337</v>
      </c>
      <c r="P333" s="68">
        <v>43534.674259259256</v>
      </c>
      <c r="Q333" t="s">
        <v>341</v>
      </c>
      <c r="V333" s="69" t="s">
        <v>786</v>
      </c>
      <c r="W333" s="68">
        <v>43534.674259259256</v>
      </c>
      <c r="X333" s="69" t="s">
        <v>970</v>
      </c>
      <c r="AA333" s="70" t="s">
        <v>1521</v>
      </c>
      <c r="AC333" t="b">
        <v>0</v>
      </c>
      <c r="AD333">
        <v>0</v>
      </c>
      <c r="AE333" s="70" t="s">
        <v>1943</v>
      </c>
      <c r="AF333" t="b">
        <v>0</v>
      </c>
      <c r="AG333" t="s">
        <v>1972</v>
      </c>
      <c r="AI333" s="70" t="s">
        <v>1943</v>
      </c>
      <c r="AJ333" t="b">
        <v>0</v>
      </c>
      <c r="AK333">
        <v>45</v>
      </c>
      <c r="AL333" s="70" t="s">
        <v>1871</v>
      </c>
      <c r="AM333" t="s">
        <v>1979</v>
      </c>
      <c r="AN333" t="b">
        <v>0</v>
      </c>
      <c r="AO333" s="70" t="s">
        <v>1871</v>
      </c>
      <c r="AP333" t="s">
        <v>178</v>
      </c>
      <c r="AQ333">
        <v>0</v>
      </c>
      <c r="AR333">
        <v>0</v>
      </c>
      <c r="BA333" t="str">
        <f>REPLACE(INDEX(GroupVertices[Group],MATCH(Edges[[#This Row],[Vertex 1]],GroupVertices[Vertex],0)),1,1,"")</f>
        <v>1</v>
      </c>
      <c r="BB333" t="str">
        <f>REPLACE(INDEX(GroupVertices[Group],MATCH(Edges[[#This Row],[Vertex 2]],GroupVertices[Vertex],0)),1,1,"")</f>
        <v>2</v>
      </c>
    </row>
    <row r="334" spans="1:54" ht="15">
      <c r="A334" s="11" t="s">
        <v>298</v>
      </c>
      <c r="B334" s="11" t="s">
        <v>265</v>
      </c>
      <c r="C334" s="12"/>
      <c r="D334" s="60"/>
      <c r="E334" s="61"/>
      <c r="F334" s="62"/>
      <c r="G334" s="12"/>
      <c r="H334" s="13"/>
      <c r="I334" s="45"/>
      <c r="J334" s="45"/>
      <c r="K334" s="31" t="s">
        <v>66</v>
      </c>
      <c r="L334" s="67">
        <v>334</v>
      </c>
      <c r="M334" s="67"/>
      <c r="N334" s="14"/>
      <c r="O334" t="s">
        <v>337</v>
      </c>
      <c r="P334" s="68">
        <v>43541.72025462963</v>
      </c>
      <c r="Q334" t="s">
        <v>425</v>
      </c>
      <c r="V334" s="69" t="s">
        <v>786</v>
      </c>
      <c r="W334" s="68">
        <v>43541.72025462963</v>
      </c>
      <c r="X334" s="69" t="s">
        <v>975</v>
      </c>
      <c r="AA334" s="70" t="s">
        <v>1526</v>
      </c>
      <c r="AC334" t="b">
        <v>0</v>
      </c>
      <c r="AD334">
        <v>0</v>
      </c>
      <c r="AE334" s="70" t="s">
        <v>1943</v>
      </c>
      <c r="AF334" t="b">
        <v>0</v>
      </c>
      <c r="AG334" t="s">
        <v>1972</v>
      </c>
      <c r="AI334" s="70" t="s">
        <v>1943</v>
      </c>
      <c r="AJ334" t="b">
        <v>0</v>
      </c>
      <c r="AK334">
        <v>23</v>
      </c>
      <c r="AL334" s="70" t="s">
        <v>1922</v>
      </c>
      <c r="AM334" t="s">
        <v>1980</v>
      </c>
      <c r="AN334" t="b">
        <v>0</v>
      </c>
      <c r="AO334" s="70" t="s">
        <v>1922</v>
      </c>
      <c r="AP334" t="s">
        <v>178</v>
      </c>
      <c r="AQ334">
        <v>0</v>
      </c>
      <c r="AR334">
        <v>0</v>
      </c>
      <c r="BA334" t="str">
        <f>REPLACE(INDEX(GroupVertices[Group],MATCH(Edges[[#This Row],[Vertex 1]],GroupVertices[Vertex],0)),1,1,"")</f>
        <v>1</v>
      </c>
      <c r="BB334" t="str">
        <f>REPLACE(INDEX(GroupVertices[Group],MATCH(Edges[[#This Row],[Vertex 2]],GroupVertices[Vertex],0)),1,1,"")</f>
        <v>2</v>
      </c>
    </row>
    <row r="335" spans="1:54" ht="15">
      <c r="A335" s="11" t="s">
        <v>302</v>
      </c>
      <c r="B335" s="11" t="s">
        <v>247</v>
      </c>
      <c r="C335" s="12"/>
      <c r="D335" s="60"/>
      <c r="E335" s="61"/>
      <c r="F335" s="62"/>
      <c r="G335" s="12"/>
      <c r="H335" s="13"/>
      <c r="I335" s="45"/>
      <c r="J335" s="45"/>
      <c r="K335" s="31" t="s">
        <v>65</v>
      </c>
      <c r="L335" s="67">
        <v>335</v>
      </c>
      <c r="M335" s="67"/>
      <c r="N335" s="14"/>
      <c r="O335" t="s">
        <v>338</v>
      </c>
      <c r="P335" s="68">
        <v>43537.848599537036</v>
      </c>
      <c r="Q335" t="s">
        <v>437</v>
      </c>
      <c r="T335" t="s">
        <v>265</v>
      </c>
      <c r="V335" s="69" t="s">
        <v>790</v>
      </c>
      <c r="W335" s="68">
        <v>43537.848599537036</v>
      </c>
      <c r="X335" s="69" t="s">
        <v>995</v>
      </c>
      <c r="AA335" s="70" t="s">
        <v>1548</v>
      </c>
      <c r="AB335" s="70" t="s">
        <v>1664</v>
      </c>
      <c r="AC335" t="b">
        <v>0</v>
      </c>
      <c r="AD335">
        <v>4</v>
      </c>
      <c r="AE335" s="70" t="s">
        <v>1944</v>
      </c>
      <c r="AF335" t="b">
        <v>0</v>
      </c>
      <c r="AG335" t="s">
        <v>1972</v>
      </c>
      <c r="AI335" s="70" t="s">
        <v>1943</v>
      </c>
      <c r="AJ335" t="b">
        <v>0</v>
      </c>
      <c r="AK335">
        <v>1</v>
      </c>
      <c r="AL335" s="70" t="s">
        <v>1943</v>
      </c>
      <c r="AM335" t="s">
        <v>1984</v>
      </c>
      <c r="AN335" t="b">
        <v>0</v>
      </c>
      <c r="AO335" s="70" t="s">
        <v>1664</v>
      </c>
      <c r="AP335" t="s">
        <v>178</v>
      </c>
      <c r="AQ335">
        <v>0</v>
      </c>
      <c r="AR335">
        <v>0</v>
      </c>
      <c r="BA335" t="str">
        <f>REPLACE(INDEX(GroupVertices[Group],MATCH(Edges[[#This Row],[Vertex 1]],GroupVertices[Vertex],0)),1,1,"")</f>
        <v>3</v>
      </c>
      <c r="BB335" t="str">
        <f>REPLACE(INDEX(GroupVertices[Group],MATCH(Edges[[#This Row],[Vertex 2]],GroupVertices[Vertex],0)),1,1,"")</f>
        <v>1</v>
      </c>
    </row>
    <row r="336" spans="1:54" ht="15">
      <c r="A336" s="11" t="s">
        <v>302</v>
      </c>
      <c r="B336" s="11" t="s">
        <v>306</v>
      </c>
      <c r="C336" s="12"/>
      <c r="D336" s="60"/>
      <c r="E336" s="61"/>
      <c r="F336" s="62"/>
      <c r="G336" s="12"/>
      <c r="H336" s="13"/>
      <c r="I336" s="45"/>
      <c r="J336" s="45"/>
      <c r="K336" s="31" t="s">
        <v>65</v>
      </c>
      <c r="L336" s="67">
        <v>336</v>
      </c>
      <c r="M336" s="67"/>
      <c r="N336" s="14"/>
      <c r="O336" t="s">
        <v>338</v>
      </c>
      <c r="P336" s="68">
        <v>43537.848599537036</v>
      </c>
      <c r="Q336" t="s">
        <v>437</v>
      </c>
      <c r="T336" t="s">
        <v>265</v>
      </c>
      <c r="V336" s="69" t="s">
        <v>790</v>
      </c>
      <c r="W336" s="68">
        <v>43537.848599537036</v>
      </c>
      <c r="X336" s="69" t="s">
        <v>995</v>
      </c>
      <c r="AA336" s="70" t="s">
        <v>1548</v>
      </c>
      <c r="AB336" s="70" t="s">
        <v>1664</v>
      </c>
      <c r="AC336" t="b">
        <v>0</v>
      </c>
      <c r="AD336">
        <v>4</v>
      </c>
      <c r="AE336" s="70" t="s">
        <v>1944</v>
      </c>
      <c r="AF336" t="b">
        <v>0</v>
      </c>
      <c r="AG336" t="s">
        <v>1972</v>
      </c>
      <c r="AI336" s="70" t="s">
        <v>1943</v>
      </c>
      <c r="AJ336" t="b">
        <v>0</v>
      </c>
      <c r="AK336">
        <v>1</v>
      </c>
      <c r="AL336" s="70" t="s">
        <v>1943</v>
      </c>
      <c r="AM336" t="s">
        <v>1984</v>
      </c>
      <c r="AN336" t="b">
        <v>0</v>
      </c>
      <c r="AO336" s="70" t="s">
        <v>1664</v>
      </c>
      <c r="AP336" t="s">
        <v>178</v>
      </c>
      <c r="AQ336">
        <v>0</v>
      </c>
      <c r="AR336">
        <v>0</v>
      </c>
      <c r="BA336" t="str">
        <f>REPLACE(INDEX(GroupVertices[Group],MATCH(Edges[[#This Row],[Vertex 1]],GroupVertices[Vertex],0)),1,1,"")</f>
        <v>3</v>
      </c>
      <c r="BB336" t="str">
        <f>REPLACE(INDEX(GroupVertices[Group],MATCH(Edges[[#This Row],[Vertex 2]],GroupVertices[Vertex],0)),1,1,"")</f>
        <v>3</v>
      </c>
    </row>
    <row r="337" spans="1:54" ht="15">
      <c r="A337" s="11" t="s">
        <v>302</v>
      </c>
      <c r="B337" s="11" t="s">
        <v>265</v>
      </c>
      <c r="C337" s="12"/>
      <c r="D337" s="60"/>
      <c r="E337" s="61"/>
      <c r="F337" s="62"/>
      <c r="G337" s="12"/>
      <c r="H337" s="13"/>
      <c r="I337" s="45"/>
      <c r="J337" s="45"/>
      <c r="K337" s="31" t="s">
        <v>66</v>
      </c>
      <c r="L337" s="67">
        <v>337</v>
      </c>
      <c r="M337" s="67"/>
      <c r="N337" s="14"/>
      <c r="O337" t="s">
        <v>339</v>
      </c>
      <c r="P337" s="68">
        <v>43537.848599537036</v>
      </c>
      <c r="Q337" t="s">
        <v>437</v>
      </c>
      <c r="T337" t="s">
        <v>265</v>
      </c>
      <c r="V337" s="69" t="s">
        <v>790</v>
      </c>
      <c r="W337" s="68">
        <v>43537.848599537036</v>
      </c>
      <c r="X337" s="69" t="s">
        <v>995</v>
      </c>
      <c r="AA337" s="70" t="s">
        <v>1548</v>
      </c>
      <c r="AB337" s="70" t="s">
        <v>1664</v>
      </c>
      <c r="AC337" t="b">
        <v>0</v>
      </c>
      <c r="AD337">
        <v>4</v>
      </c>
      <c r="AE337" s="70" t="s">
        <v>1944</v>
      </c>
      <c r="AF337" t="b">
        <v>0</v>
      </c>
      <c r="AG337" t="s">
        <v>1972</v>
      </c>
      <c r="AI337" s="70" t="s">
        <v>1943</v>
      </c>
      <c r="AJ337" t="b">
        <v>0</v>
      </c>
      <c r="AK337">
        <v>1</v>
      </c>
      <c r="AL337" s="70" t="s">
        <v>1943</v>
      </c>
      <c r="AM337" t="s">
        <v>1984</v>
      </c>
      <c r="AN337" t="b">
        <v>0</v>
      </c>
      <c r="AO337" s="70" t="s">
        <v>1664</v>
      </c>
      <c r="AP337" t="s">
        <v>178</v>
      </c>
      <c r="AQ337">
        <v>0</v>
      </c>
      <c r="AR337">
        <v>0</v>
      </c>
      <c r="BA337" t="str">
        <f>REPLACE(INDEX(GroupVertices[Group],MATCH(Edges[[#This Row],[Vertex 1]],GroupVertices[Vertex],0)),1,1,"")</f>
        <v>3</v>
      </c>
      <c r="BB337" t="str">
        <f>REPLACE(INDEX(GroupVertices[Group],MATCH(Edges[[#This Row],[Vertex 2]],GroupVertices[Vertex],0)),1,1,"")</f>
        <v>2</v>
      </c>
    </row>
    <row r="338" spans="1:54" ht="15">
      <c r="A338" s="11" t="s">
        <v>221</v>
      </c>
      <c r="B338" s="11" t="s">
        <v>281</v>
      </c>
      <c r="C338" s="12"/>
      <c r="D338" s="60"/>
      <c r="E338" s="61"/>
      <c r="F338" s="62"/>
      <c r="G338" s="12"/>
      <c r="H338" s="13"/>
      <c r="I338" s="45"/>
      <c r="J338" s="45"/>
      <c r="K338" s="31" t="s">
        <v>65</v>
      </c>
      <c r="L338" s="67">
        <v>338</v>
      </c>
      <c r="M338" s="67"/>
      <c r="N338" s="14"/>
      <c r="O338" t="s">
        <v>338</v>
      </c>
      <c r="P338" s="68">
        <v>43537.87834490741</v>
      </c>
      <c r="Q338" t="s">
        <v>348</v>
      </c>
      <c r="T338" t="s">
        <v>265</v>
      </c>
      <c r="V338" s="69" t="s">
        <v>720</v>
      </c>
      <c r="W338" s="68">
        <v>43537.87834490741</v>
      </c>
      <c r="X338" s="69" t="s">
        <v>821</v>
      </c>
      <c r="AA338" s="70" t="s">
        <v>1371</v>
      </c>
      <c r="AB338" s="70" t="s">
        <v>1908</v>
      </c>
      <c r="AC338" t="b">
        <v>0</v>
      </c>
      <c r="AD338">
        <v>1</v>
      </c>
      <c r="AE338" s="70" t="s">
        <v>1944</v>
      </c>
      <c r="AF338" t="b">
        <v>0</v>
      </c>
      <c r="AG338" t="s">
        <v>1972</v>
      </c>
      <c r="AI338" s="70" t="s">
        <v>1943</v>
      </c>
      <c r="AJ338" t="b">
        <v>0</v>
      </c>
      <c r="AK338">
        <v>0</v>
      </c>
      <c r="AL338" s="70" t="s">
        <v>1943</v>
      </c>
      <c r="AM338" t="s">
        <v>1983</v>
      </c>
      <c r="AN338" t="b">
        <v>0</v>
      </c>
      <c r="AO338" s="70" t="s">
        <v>1908</v>
      </c>
      <c r="AP338" t="s">
        <v>178</v>
      </c>
      <c r="AQ338">
        <v>0</v>
      </c>
      <c r="AR338">
        <v>0</v>
      </c>
      <c r="BA338" t="str">
        <f>REPLACE(INDEX(GroupVertices[Group],MATCH(Edges[[#This Row],[Vertex 1]],GroupVertices[Vertex],0)),1,1,"")</f>
        <v>2</v>
      </c>
      <c r="BB338" t="str">
        <f>REPLACE(INDEX(GroupVertices[Group],MATCH(Edges[[#This Row],[Vertex 2]],GroupVertices[Vertex],0)),1,1,"")</f>
        <v>2</v>
      </c>
    </row>
    <row r="339" spans="1:54" ht="15">
      <c r="A339" s="11" t="s">
        <v>221</v>
      </c>
      <c r="B339" s="11" t="s">
        <v>265</v>
      </c>
      <c r="C339" s="12"/>
      <c r="D339" s="60"/>
      <c r="E339" s="61"/>
      <c r="F339" s="62"/>
      <c r="G339" s="12"/>
      <c r="H339" s="13"/>
      <c r="I339" s="45"/>
      <c r="J339" s="45"/>
      <c r="K339" s="31" t="s">
        <v>65</v>
      </c>
      <c r="L339" s="67">
        <v>339</v>
      </c>
      <c r="M339" s="67"/>
      <c r="N339" s="14"/>
      <c r="O339" t="s">
        <v>339</v>
      </c>
      <c r="P339" s="68">
        <v>43537.87834490741</v>
      </c>
      <c r="Q339" t="s">
        <v>348</v>
      </c>
      <c r="T339" t="s">
        <v>265</v>
      </c>
      <c r="V339" s="69" t="s">
        <v>720</v>
      </c>
      <c r="W339" s="68">
        <v>43537.87834490741</v>
      </c>
      <c r="X339" s="69" t="s">
        <v>821</v>
      </c>
      <c r="AA339" s="70" t="s">
        <v>1371</v>
      </c>
      <c r="AB339" s="70" t="s">
        <v>1908</v>
      </c>
      <c r="AC339" t="b">
        <v>0</v>
      </c>
      <c r="AD339">
        <v>1</v>
      </c>
      <c r="AE339" s="70" t="s">
        <v>1944</v>
      </c>
      <c r="AF339" t="b">
        <v>0</v>
      </c>
      <c r="AG339" t="s">
        <v>1972</v>
      </c>
      <c r="AI339" s="70" t="s">
        <v>1943</v>
      </c>
      <c r="AJ339" t="b">
        <v>0</v>
      </c>
      <c r="AK339">
        <v>0</v>
      </c>
      <c r="AL339" s="70" t="s">
        <v>1943</v>
      </c>
      <c r="AM339" t="s">
        <v>1983</v>
      </c>
      <c r="AN339" t="b">
        <v>0</v>
      </c>
      <c r="AO339" s="70" t="s">
        <v>1908</v>
      </c>
      <c r="AP339" t="s">
        <v>178</v>
      </c>
      <c r="AQ339">
        <v>0</v>
      </c>
      <c r="AR339">
        <v>0</v>
      </c>
      <c r="BA339" t="str">
        <f>REPLACE(INDEX(GroupVertices[Group],MATCH(Edges[[#This Row],[Vertex 1]],GroupVertices[Vertex],0)),1,1,"")</f>
        <v>2</v>
      </c>
      <c r="BB339" t="str">
        <f>REPLACE(INDEX(GroupVertices[Group],MATCH(Edges[[#This Row],[Vertex 2]],GroupVertices[Vertex],0)),1,1,"")</f>
        <v>2</v>
      </c>
    </row>
    <row r="340" spans="1:54" ht="15">
      <c r="A340" s="11" t="s">
        <v>237</v>
      </c>
      <c r="B340" s="11" t="s">
        <v>325</v>
      </c>
      <c r="C340" s="12"/>
      <c r="D340" s="60"/>
      <c r="E340" s="61"/>
      <c r="F340" s="62"/>
      <c r="G340" s="12"/>
      <c r="H340" s="13"/>
      <c r="I340" s="45"/>
      <c r="J340" s="45"/>
      <c r="K340" s="31" t="s">
        <v>65</v>
      </c>
      <c r="L340" s="67">
        <v>340</v>
      </c>
      <c r="M340" s="67"/>
      <c r="N340" s="14"/>
      <c r="O340" t="s">
        <v>339</v>
      </c>
      <c r="P340" s="68">
        <v>43538.49986111111</v>
      </c>
      <c r="Q340" t="s">
        <v>370</v>
      </c>
      <c r="T340" t="s">
        <v>678</v>
      </c>
      <c r="V340" s="69" t="s">
        <v>736</v>
      </c>
      <c r="W340" s="68">
        <v>43538.49986111111</v>
      </c>
      <c r="X340" s="69" t="s">
        <v>857</v>
      </c>
      <c r="AA340" s="70" t="s">
        <v>1407</v>
      </c>
      <c r="AB340" s="70" t="s">
        <v>1929</v>
      </c>
      <c r="AC340" t="b">
        <v>0</v>
      </c>
      <c r="AD340">
        <v>0</v>
      </c>
      <c r="AE340" s="70" t="s">
        <v>1947</v>
      </c>
      <c r="AF340" t="b">
        <v>0</v>
      </c>
      <c r="AG340" t="s">
        <v>1972</v>
      </c>
      <c r="AI340" s="70" t="s">
        <v>1943</v>
      </c>
      <c r="AJ340" t="b">
        <v>0</v>
      </c>
      <c r="AK340">
        <v>0</v>
      </c>
      <c r="AL340" s="70" t="s">
        <v>1943</v>
      </c>
      <c r="AM340" t="s">
        <v>1984</v>
      </c>
      <c r="AN340" t="b">
        <v>0</v>
      </c>
      <c r="AO340" s="70" t="s">
        <v>1929</v>
      </c>
      <c r="AP340" t="s">
        <v>178</v>
      </c>
      <c r="AQ340">
        <v>0</v>
      </c>
      <c r="AR340">
        <v>0</v>
      </c>
      <c r="BA340" t="str">
        <f>REPLACE(INDEX(GroupVertices[Group],MATCH(Edges[[#This Row],[Vertex 1]],GroupVertices[Vertex],0)),1,1,"")</f>
        <v>11</v>
      </c>
      <c r="BB340" t="str">
        <f>REPLACE(INDEX(GroupVertices[Group],MATCH(Edges[[#This Row],[Vertex 2]],GroupVertices[Vertex],0)),1,1,"")</f>
        <v>11</v>
      </c>
    </row>
    <row r="341" spans="1:54" ht="15">
      <c r="A341" s="11" t="s">
        <v>322</v>
      </c>
      <c r="B341" s="11" t="s">
        <v>247</v>
      </c>
      <c r="C341" s="12"/>
      <c r="D341" s="60"/>
      <c r="E341" s="61"/>
      <c r="F341" s="62"/>
      <c r="G341" s="12"/>
      <c r="H341" s="13"/>
      <c r="I341" s="45"/>
      <c r="J341" s="45"/>
      <c r="K341" s="31" t="s">
        <v>65</v>
      </c>
      <c r="L341" s="67">
        <v>341</v>
      </c>
      <c r="M341" s="67"/>
      <c r="N341" s="14"/>
      <c r="O341" t="s">
        <v>338</v>
      </c>
      <c r="P341" s="68">
        <v>43534.907326388886</v>
      </c>
      <c r="Q341" t="s">
        <v>341</v>
      </c>
      <c r="V341" s="69" t="s">
        <v>810</v>
      </c>
      <c r="W341" s="68">
        <v>43534.907326388886</v>
      </c>
      <c r="X341" s="69" t="s">
        <v>1262</v>
      </c>
      <c r="AA341" s="70" t="s">
        <v>1818</v>
      </c>
      <c r="AC341" t="b">
        <v>0</v>
      </c>
      <c r="AD341">
        <v>0</v>
      </c>
      <c r="AE341" s="70" t="s">
        <v>1943</v>
      </c>
      <c r="AF341" t="b">
        <v>0</v>
      </c>
      <c r="AG341" t="s">
        <v>1972</v>
      </c>
      <c r="AI341" s="70" t="s">
        <v>1943</v>
      </c>
      <c r="AJ341" t="b">
        <v>0</v>
      </c>
      <c r="AK341">
        <v>45</v>
      </c>
      <c r="AL341" s="70" t="s">
        <v>1871</v>
      </c>
      <c r="AM341" t="s">
        <v>1979</v>
      </c>
      <c r="AN341" t="b">
        <v>0</v>
      </c>
      <c r="AO341" s="70" t="s">
        <v>1871</v>
      </c>
      <c r="AP341" t="s">
        <v>178</v>
      </c>
      <c r="AQ341">
        <v>0</v>
      </c>
      <c r="AR341">
        <v>0</v>
      </c>
      <c r="BA341" t="str">
        <f>REPLACE(INDEX(GroupVertices[Group],MATCH(Edges[[#This Row],[Vertex 1]],GroupVertices[Vertex],0)),1,1,"")</f>
        <v>4</v>
      </c>
      <c r="BB341" t="str">
        <f>REPLACE(INDEX(GroupVertices[Group],MATCH(Edges[[#This Row],[Vertex 2]],GroupVertices[Vertex],0)),1,1,"")</f>
        <v>1</v>
      </c>
    </row>
    <row r="342" spans="1:54" ht="15">
      <c r="A342" s="11" t="s">
        <v>322</v>
      </c>
      <c r="B342" s="11" t="s">
        <v>315</v>
      </c>
      <c r="C342" s="12"/>
      <c r="D342" s="60"/>
      <c r="E342" s="61"/>
      <c r="F342" s="62"/>
      <c r="G342" s="12"/>
      <c r="H342" s="13"/>
      <c r="I342" s="45"/>
      <c r="J342" s="45"/>
      <c r="K342" s="31" t="s">
        <v>65</v>
      </c>
      <c r="L342" s="67">
        <v>342</v>
      </c>
      <c r="M342" s="67"/>
      <c r="N342" s="14"/>
      <c r="O342" t="s">
        <v>338</v>
      </c>
      <c r="P342" s="68">
        <v>43541.95646990741</v>
      </c>
      <c r="Q342" t="s">
        <v>425</v>
      </c>
      <c r="V342" s="69" t="s">
        <v>810</v>
      </c>
      <c r="W342" s="68">
        <v>43541.95646990741</v>
      </c>
      <c r="X342" s="69" t="s">
        <v>1264</v>
      </c>
      <c r="AA342" s="70" t="s">
        <v>1820</v>
      </c>
      <c r="AC342" t="b">
        <v>0</v>
      </c>
      <c r="AD342">
        <v>0</v>
      </c>
      <c r="AE342" s="70" t="s">
        <v>1943</v>
      </c>
      <c r="AF342" t="b">
        <v>0</v>
      </c>
      <c r="AG342" t="s">
        <v>1972</v>
      </c>
      <c r="AI342" s="70" t="s">
        <v>1943</v>
      </c>
      <c r="AJ342" t="b">
        <v>0</v>
      </c>
      <c r="AK342">
        <v>23</v>
      </c>
      <c r="AL342" s="70" t="s">
        <v>1922</v>
      </c>
      <c r="AM342" t="s">
        <v>1979</v>
      </c>
      <c r="AN342" t="b">
        <v>0</v>
      </c>
      <c r="AO342" s="70" t="s">
        <v>1922</v>
      </c>
      <c r="AP342" t="s">
        <v>178</v>
      </c>
      <c r="AQ342">
        <v>0</v>
      </c>
      <c r="AR342">
        <v>0</v>
      </c>
      <c r="BA342" t="str">
        <f>REPLACE(INDEX(GroupVertices[Group],MATCH(Edges[[#This Row],[Vertex 1]],GroupVertices[Vertex],0)),1,1,"")</f>
        <v>4</v>
      </c>
      <c r="BB342" t="str">
        <f>REPLACE(INDEX(GroupVertices[Group],MATCH(Edges[[#This Row],[Vertex 2]],GroupVertices[Vertex],0)),1,1,"")</f>
        <v>4</v>
      </c>
    </row>
    <row r="343" spans="1:54" ht="15">
      <c r="A343" s="11" t="s">
        <v>322</v>
      </c>
      <c r="B343" s="11" t="s">
        <v>265</v>
      </c>
      <c r="C343" s="12"/>
      <c r="D343" s="60"/>
      <c r="E343" s="61"/>
      <c r="F343" s="62"/>
      <c r="G343" s="12"/>
      <c r="H343" s="13"/>
      <c r="I343" s="45"/>
      <c r="J343" s="45"/>
      <c r="K343" s="31" t="s">
        <v>66</v>
      </c>
      <c r="L343" s="67">
        <v>343</v>
      </c>
      <c r="M343" s="67"/>
      <c r="N343" s="14"/>
      <c r="O343" t="s">
        <v>337</v>
      </c>
      <c r="P343" s="68">
        <v>43534.907326388886</v>
      </c>
      <c r="Q343" t="s">
        <v>341</v>
      </c>
      <c r="V343" s="69" t="s">
        <v>810</v>
      </c>
      <c r="W343" s="68">
        <v>43534.907326388886</v>
      </c>
      <c r="X343" s="69" t="s">
        <v>1262</v>
      </c>
      <c r="AA343" s="70" t="s">
        <v>1818</v>
      </c>
      <c r="AC343" t="b">
        <v>0</v>
      </c>
      <c r="AD343">
        <v>0</v>
      </c>
      <c r="AE343" s="70" t="s">
        <v>1943</v>
      </c>
      <c r="AF343" t="b">
        <v>0</v>
      </c>
      <c r="AG343" t="s">
        <v>1972</v>
      </c>
      <c r="AI343" s="70" t="s">
        <v>1943</v>
      </c>
      <c r="AJ343" t="b">
        <v>0</v>
      </c>
      <c r="AK343">
        <v>45</v>
      </c>
      <c r="AL343" s="70" t="s">
        <v>1871</v>
      </c>
      <c r="AM343" t="s">
        <v>1979</v>
      </c>
      <c r="AN343" t="b">
        <v>0</v>
      </c>
      <c r="AO343" s="70" t="s">
        <v>1871</v>
      </c>
      <c r="AP343" t="s">
        <v>178</v>
      </c>
      <c r="AQ343">
        <v>0</v>
      </c>
      <c r="AR343">
        <v>0</v>
      </c>
      <c r="BA343" t="str">
        <f>REPLACE(INDEX(GroupVertices[Group],MATCH(Edges[[#This Row],[Vertex 1]],GroupVertices[Vertex],0)),1,1,"")</f>
        <v>4</v>
      </c>
      <c r="BB343" t="str">
        <f>REPLACE(INDEX(GroupVertices[Group],MATCH(Edges[[#This Row],[Vertex 2]],GroupVertices[Vertex],0)),1,1,"")</f>
        <v>2</v>
      </c>
    </row>
    <row r="344" spans="1:54" ht="15">
      <c r="A344" s="11" t="s">
        <v>322</v>
      </c>
      <c r="B344" s="11" t="s">
        <v>265</v>
      </c>
      <c r="C344" s="12"/>
      <c r="D344" s="60"/>
      <c r="E344" s="61"/>
      <c r="F344" s="62"/>
      <c r="G344" s="12"/>
      <c r="H344" s="13"/>
      <c r="I344" s="45"/>
      <c r="J344" s="45"/>
      <c r="K344" s="31" t="s">
        <v>66</v>
      </c>
      <c r="L344" s="67">
        <v>344</v>
      </c>
      <c r="M344" s="67"/>
      <c r="N344" s="14"/>
      <c r="O344" t="s">
        <v>337</v>
      </c>
      <c r="P344" s="68">
        <v>43534.955555555556</v>
      </c>
      <c r="Q344" t="s">
        <v>566</v>
      </c>
      <c r="T344" t="s">
        <v>265</v>
      </c>
      <c r="V344" s="69" t="s">
        <v>810</v>
      </c>
      <c r="W344" s="68">
        <v>43534.955555555556</v>
      </c>
      <c r="X344" s="69" t="s">
        <v>1263</v>
      </c>
      <c r="AA344" s="70" t="s">
        <v>1819</v>
      </c>
      <c r="AC344" t="b">
        <v>0</v>
      </c>
      <c r="AD344">
        <v>0</v>
      </c>
      <c r="AE344" s="70" t="s">
        <v>1943</v>
      </c>
      <c r="AF344" t="b">
        <v>0</v>
      </c>
      <c r="AG344" t="s">
        <v>1972</v>
      </c>
      <c r="AI344" s="70" t="s">
        <v>1943</v>
      </c>
      <c r="AJ344" t="b">
        <v>0</v>
      </c>
      <c r="AK344">
        <v>1</v>
      </c>
      <c r="AL344" s="70" t="s">
        <v>1821</v>
      </c>
      <c r="AM344" t="s">
        <v>1979</v>
      </c>
      <c r="AN344" t="b">
        <v>0</v>
      </c>
      <c r="AO344" s="70" t="s">
        <v>1821</v>
      </c>
      <c r="AP344" t="s">
        <v>178</v>
      </c>
      <c r="AQ344">
        <v>0</v>
      </c>
      <c r="AR344">
        <v>0</v>
      </c>
      <c r="BA344" t="str">
        <f>REPLACE(INDEX(GroupVertices[Group],MATCH(Edges[[#This Row],[Vertex 1]],GroupVertices[Vertex],0)),1,1,"")</f>
        <v>4</v>
      </c>
      <c r="BB344" t="str">
        <f>REPLACE(INDEX(GroupVertices[Group],MATCH(Edges[[#This Row],[Vertex 2]],GroupVertices[Vertex],0)),1,1,"")</f>
        <v>2</v>
      </c>
    </row>
    <row r="345" spans="1:54" ht="15">
      <c r="A345" s="11" t="s">
        <v>322</v>
      </c>
      <c r="B345" s="11" t="s">
        <v>265</v>
      </c>
      <c r="C345" s="12"/>
      <c r="D345" s="60"/>
      <c r="E345" s="61"/>
      <c r="F345" s="62"/>
      <c r="G345" s="12"/>
      <c r="H345" s="13"/>
      <c r="I345" s="45"/>
      <c r="J345" s="45"/>
      <c r="K345" s="31" t="s">
        <v>66</v>
      </c>
      <c r="L345" s="67">
        <v>345</v>
      </c>
      <c r="M345" s="67"/>
      <c r="N345" s="14"/>
      <c r="O345" t="s">
        <v>337</v>
      </c>
      <c r="P345" s="68">
        <v>43541.95646990741</v>
      </c>
      <c r="Q345" t="s">
        <v>425</v>
      </c>
      <c r="V345" s="69" t="s">
        <v>810</v>
      </c>
      <c r="W345" s="68">
        <v>43541.95646990741</v>
      </c>
      <c r="X345" s="69" t="s">
        <v>1264</v>
      </c>
      <c r="AA345" s="70" t="s">
        <v>1820</v>
      </c>
      <c r="AC345" t="b">
        <v>0</v>
      </c>
      <c r="AD345">
        <v>0</v>
      </c>
      <c r="AE345" s="70" t="s">
        <v>1943</v>
      </c>
      <c r="AF345" t="b">
        <v>0</v>
      </c>
      <c r="AG345" t="s">
        <v>1972</v>
      </c>
      <c r="AI345" s="70" t="s">
        <v>1943</v>
      </c>
      <c r="AJ345" t="b">
        <v>0</v>
      </c>
      <c r="AK345">
        <v>23</v>
      </c>
      <c r="AL345" s="70" t="s">
        <v>1922</v>
      </c>
      <c r="AM345" t="s">
        <v>1979</v>
      </c>
      <c r="AN345" t="b">
        <v>0</v>
      </c>
      <c r="AO345" s="70" t="s">
        <v>1922</v>
      </c>
      <c r="AP345" t="s">
        <v>178</v>
      </c>
      <c r="AQ345">
        <v>0</v>
      </c>
      <c r="AR345">
        <v>0</v>
      </c>
      <c r="BA345" t="str">
        <f>REPLACE(INDEX(GroupVertices[Group],MATCH(Edges[[#This Row],[Vertex 1]],GroupVertices[Vertex],0)),1,1,"")</f>
        <v>4</v>
      </c>
      <c r="BB345" t="str">
        <f>REPLACE(INDEX(GroupVertices[Group],MATCH(Edges[[#This Row],[Vertex 2]],GroupVertices[Vertex],0)),1,1,"")</f>
        <v>2</v>
      </c>
    </row>
    <row r="346" spans="1:54" ht="15">
      <c r="A346" s="11" t="s">
        <v>217</v>
      </c>
      <c r="B346" s="11" t="s">
        <v>247</v>
      </c>
      <c r="C346" s="12"/>
      <c r="D346" s="60"/>
      <c r="E346" s="61"/>
      <c r="F346" s="62"/>
      <c r="G346" s="12"/>
      <c r="H346" s="13"/>
      <c r="I346" s="45"/>
      <c r="J346" s="45"/>
      <c r="K346" s="31" t="s">
        <v>65</v>
      </c>
      <c r="L346" s="67">
        <v>346</v>
      </c>
      <c r="M346" s="67"/>
      <c r="N346" s="14"/>
      <c r="O346" t="s">
        <v>338</v>
      </c>
      <c r="P346" s="68">
        <v>43537.32564814815</v>
      </c>
      <c r="Q346" t="s">
        <v>343</v>
      </c>
      <c r="T346" t="s">
        <v>265</v>
      </c>
      <c r="V346" s="69" t="s">
        <v>717</v>
      </c>
      <c r="W346" s="68">
        <v>43537.32564814815</v>
      </c>
      <c r="X346" s="69" t="s">
        <v>815</v>
      </c>
      <c r="AA346" s="70" t="s">
        <v>1365</v>
      </c>
      <c r="AC346" t="b">
        <v>0</v>
      </c>
      <c r="AD346">
        <v>0</v>
      </c>
      <c r="AE346" s="70" t="s">
        <v>1943</v>
      </c>
      <c r="AF346" t="b">
        <v>0</v>
      </c>
      <c r="AG346" t="s">
        <v>1972</v>
      </c>
      <c r="AI346" s="70" t="s">
        <v>1943</v>
      </c>
      <c r="AJ346" t="b">
        <v>0</v>
      </c>
      <c r="AK346">
        <v>2</v>
      </c>
      <c r="AL346" s="70" t="s">
        <v>1726</v>
      </c>
      <c r="AM346" t="s">
        <v>1979</v>
      </c>
      <c r="AN346" t="b">
        <v>0</v>
      </c>
      <c r="AO346" s="70" t="s">
        <v>1726</v>
      </c>
      <c r="AP346" t="s">
        <v>178</v>
      </c>
      <c r="AQ346">
        <v>0</v>
      </c>
      <c r="AR346">
        <v>0</v>
      </c>
      <c r="BA346" t="str">
        <f>REPLACE(INDEX(GroupVertices[Group],MATCH(Edges[[#This Row],[Vertex 1]],GroupVertices[Vertex],0)),1,1,"")</f>
        <v>1</v>
      </c>
      <c r="BB346" t="str">
        <f>REPLACE(INDEX(GroupVertices[Group],MATCH(Edges[[#This Row],[Vertex 2]],GroupVertices[Vertex],0)),1,1,"")</f>
        <v>1</v>
      </c>
    </row>
    <row r="347" spans="1:54" ht="15">
      <c r="A347" s="11" t="s">
        <v>217</v>
      </c>
      <c r="B347" s="11" t="s">
        <v>314</v>
      </c>
      <c r="C347" s="12"/>
      <c r="D347" s="60"/>
      <c r="E347" s="61"/>
      <c r="F347" s="62"/>
      <c r="G347" s="12"/>
      <c r="H347" s="13"/>
      <c r="I347" s="45"/>
      <c r="J347" s="45"/>
      <c r="K347" s="31" t="s">
        <v>65</v>
      </c>
      <c r="L347" s="67">
        <v>347</v>
      </c>
      <c r="M347" s="67"/>
      <c r="N347" s="14"/>
      <c r="O347" t="s">
        <v>337</v>
      </c>
      <c r="P347" s="68">
        <v>43537.32564814815</v>
      </c>
      <c r="Q347" t="s">
        <v>343</v>
      </c>
      <c r="T347" t="s">
        <v>265</v>
      </c>
      <c r="V347" s="69" t="s">
        <v>717</v>
      </c>
      <c r="W347" s="68">
        <v>43537.32564814815</v>
      </c>
      <c r="X347" s="69" t="s">
        <v>815</v>
      </c>
      <c r="AA347" s="70" t="s">
        <v>1365</v>
      </c>
      <c r="AC347" t="b">
        <v>0</v>
      </c>
      <c r="AD347">
        <v>0</v>
      </c>
      <c r="AE347" s="70" t="s">
        <v>1943</v>
      </c>
      <c r="AF347" t="b">
        <v>0</v>
      </c>
      <c r="AG347" t="s">
        <v>1972</v>
      </c>
      <c r="AI347" s="70" t="s">
        <v>1943</v>
      </c>
      <c r="AJ347" t="b">
        <v>0</v>
      </c>
      <c r="AK347">
        <v>2</v>
      </c>
      <c r="AL347" s="70" t="s">
        <v>1726</v>
      </c>
      <c r="AM347" t="s">
        <v>1979</v>
      </c>
      <c r="AN347" t="b">
        <v>0</v>
      </c>
      <c r="AO347" s="70" t="s">
        <v>1726</v>
      </c>
      <c r="AP347" t="s">
        <v>178</v>
      </c>
      <c r="AQ347">
        <v>0</v>
      </c>
      <c r="AR347">
        <v>0</v>
      </c>
      <c r="BA347" t="str">
        <f>REPLACE(INDEX(GroupVertices[Group],MATCH(Edges[[#This Row],[Vertex 1]],GroupVertices[Vertex],0)),1,1,"")</f>
        <v>1</v>
      </c>
      <c r="BB347" t="str">
        <f>REPLACE(INDEX(GroupVertices[Group],MATCH(Edges[[#This Row],[Vertex 2]],GroupVertices[Vertex],0)),1,1,"")</f>
        <v>1</v>
      </c>
    </row>
    <row r="348" spans="1:54" ht="15">
      <c r="A348" s="11" t="s">
        <v>317</v>
      </c>
      <c r="B348" s="11" t="s">
        <v>247</v>
      </c>
      <c r="C348" s="12"/>
      <c r="D348" s="60"/>
      <c r="E348" s="61"/>
      <c r="F348" s="62"/>
      <c r="G348" s="12"/>
      <c r="H348" s="13"/>
      <c r="I348" s="45"/>
      <c r="J348" s="45"/>
      <c r="K348" s="31" t="s">
        <v>65</v>
      </c>
      <c r="L348" s="67">
        <v>348</v>
      </c>
      <c r="M348" s="67"/>
      <c r="N348" s="14"/>
      <c r="O348" t="s">
        <v>338</v>
      </c>
      <c r="P348" s="68">
        <v>43534.886342592596</v>
      </c>
      <c r="Q348" t="s">
        <v>341</v>
      </c>
      <c r="V348" s="69" t="s">
        <v>805</v>
      </c>
      <c r="W348" s="68">
        <v>43534.886342592596</v>
      </c>
      <c r="X348" s="69" t="s">
        <v>1213</v>
      </c>
      <c r="AA348" s="70" t="s">
        <v>1769</v>
      </c>
      <c r="AC348" t="b">
        <v>0</v>
      </c>
      <c r="AD348">
        <v>0</v>
      </c>
      <c r="AE348" s="70" t="s">
        <v>1943</v>
      </c>
      <c r="AF348" t="b">
        <v>0</v>
      </c>
      <c r="AG348" t="s">
        <v>1972</v>
      </c>
      <c r="AI348" s="70" t="s">
        <v>1943</v>
      </c>
      <c r="AJ348" t="b">
        <v>0</v>
      </c>
      <c r="AK348">
        <v>45</v>
      </c>
      <c r="AL348" s="70" t="s">
        <v>1871</v>
      </c>
      <c r="AM348" t="s">
        <v>1979</v>
      </c>
      <c r="AN348" t="b">
        <v>0</v>
      </c>
      <c r="AO348" s="70" t="s">
        <v>1871</v>
      </c>
      <c r="AP348" t="s">
        <v>178</v>
      </c>
      <c r="AQ348">
        <v>0</v>
      </c>
      <c r="AR348">
        <v>0</v>
      </c>
      <c r="BA348" t="str">
        <f>REPLACE(INDEX(GroupVertices[Group],MATCH(Edges[[#This Row],[Vertex 1]],GroupVertices[Vertex],0)),1,1,"")</f>
        <v>4</v>
      </c>
      <c r="BB348" t="str">
        <f>REPLACE(INDEX(GroupVertices[Group],MATCH(Edges[[#This Row],[Vertex 2]],GroupVertices[Vertex],0)),1,1,"")</f>
        <v>1</v>
      </c>
    </row>
    <row r="349" spans="1:54" ht="15">
      <c r="A349" s="11" t="s">
        <v>317</v>
      </c>
      <c r="B349" s="11" t="s">
        <v>315</v>
      </c>
      <c r="C349" s="12"/>
      <c r="D349" s="60"/>
      <c r="E349" s="61"/>
      <c r="F349" s="62"/>
      <c r="G349" s="12"/>
      <c r="H349" s="13"/>
      <c r="I349" s="45"/>
      <c r="J349" s="45"/>
      <c r="K349" s="31" t="s">
        <v>65</v>
      </c>
      <c r="L349" s="67">
        <v>349</v>
      </c>
      <c r="M349" s="67"/>
      <c r="N349" s="14"/>
      <c r="O349" t="s">
        <v>338</v>
      </c>
      <c r="P349" s="68">
        <v>43541.80940972222</v>
      </c>
      <c r="Q349" t="s">
        <v>425</v>
      </c>
      <c r="V349" s="69" t="s">
        <v>805</v>
      </c>
      <c r="W349" s="68">
        <v>43541.80940972222</v>
      </c>
      <c r="X349" s="69" t="s">
        <v>1214</v>
      </c>
      <c r="AA349" s="70" t="s">
        <v>1770</v>
      </c>
      <c r="AC349" t="b">
        <v>0</v>
      </c>
      <c r="AD349">
        <v>0</v>
      </c>
      <c r="AE349" s="70" t="s">
        <v>1943</v>
      </c>
      <c r="AF349" t="b">
        <v>0</v>
      </c>
      <c r="AG349" t="s">
        <v>1972</v>
      </c>
      <c r="AI349" s="70" t="s">
        <v>1943</v>
      </c>
      <c r="AJ349" t="b">
        <v>0</v>
      </c>
      <c r="AK349">
        <v>23</v>
      </c>
      <c r="AL349" s="70" t="s">
        <v>1922</v>
      </c>
      <c r="AM349" t="s">
        <v>1980</v>
      </c>
      <c r="AN349" t="b">
        <v>0</v>
      </c>
      <c r="AO349" s="70" t="s">
        <v>1922</v>
      </c>
      <c r="AP349" t="s">
        <v>178</v>
      </c>
      <c r="AQ349">
        <v>0</v>
      </c>
      <c r="AR349">
        <v>0</v>
      </c>
      <c r="BA349" t="str">
        <f>REPLACE(INDEX(GroupVertices[Group],MATCH(Edges[[#This Row],[Vertex 1]],GroupVertices[Vertex],0)),1,1,"")</f>
        <v>4</v>
      </c>
      <c r="BB349" t="str">
        <f>REPLACE(INDEX(GroupVertices[Group],MATCH(Edges[[#This Row],[Vertex 2]],GroupVertices[Vertex],0)),1,1,"")</f>
        <v>4</v>
      </c>
    </row>
    <row r="350" spans="1:54" ht="15">
      <c r="A350" s="11" t="s">
        <v>317</v>
      </c>
      <c r="B350" s="11" t="s">
        <v>265</v>
      </c>
      <c r="C350" s="12"/>
      <c r="D350" s="60"/>
      <c r="E350" s="61"/>
      <c r="F350" s="62"/>
      <c r="G350" s="12"/>
      <c r="H350" s="13"/>
      <c r="I350" s="45"/>
      <c r="J350" s="45"/>
      <c r="K350" s="31" t="s">
        <v>66</v>
      </c>
      <c r="L350" s="67">
        <v>350</v>
      </c>
      <c r="M350" s="67"/>
      <c r="N350" s="14"/>
      <c r="O350" t="s">
        <v>337</v>
      </c>
      <c r="P350" s="68">
        <v>43534.886342592596</v>
      </c>
      <c r="Q350" t="s">
        <v>341</v>
      </c>
      <c r="V350" s="69" t="s">
        <v>805</v>
      </c>
      <c r="W350" s="68">
        <v>43534.886342592596</v>
      </c>
      <c r="X350" s="69" t="s">
        <v>1213</v>
      </c>
      <c r="AA350" s="70" t="s">
        <v>1769</v>
      </c>
      <c r="AC350" t="b">
        <v>0</v>
      </c>
      <c r="AD350">
        <v>0</v>
      </c>
      <c r="AE350" s="70" t="s">
        <v>1943</v>
      </c>
      <c r="AF350" t="b">
        <v>0</v>
      </c>
      <c r="AG350" t="s">
        <v>1972</v>
      </c>
      <c r="AI350" s="70" t="s">
        <v>1943</v>
      </c>
      <c r="AJ350" t="b">
        <v>0</v>
      </c>
      <c r="AK350">
        <v>45</v>
      </c>
      <c r="AL350" s="70" t="s">
        <v>1871</v>
      </c>
      <c r="AM350" t="s">
        <v>1979</v>
      </c>
      <c r="AN350" t="b">
        <v>0</v>
      </c>
      <c r="AO350" s="70" t="s">
        <v>1871</v>
      </c>
      <c r="AP350" t="s">
        <v>178</v>
      </c>
      <c r="AQ350">
        <v>0</v>
      </c>
      <c r="AR350">
        <v>0</v>
      </c>
      <c r="BA350" t="str">
        <f>REPLACE(INDEX(GroupVertices[Group],MATCH(Edges[[#This Row],[Vertex 1]],GroupVertices[Vertex],0)),1,1,"")</f>
        <v>4</v>
      </c>
      <c r="BB350" t="str">
        <f>REPLACE(INDEX(GroupVertices[Group],MATCH(Edges[[#This Row],[Vertex 2]],GroupVertices[Vertex],0)),1,1,"")</f>
        <v>2</v>
      </c>
    </row>
    <row r="351" spans="1:54" ht="15">
      <c r="A351" s="11" t="s">
        <v>317</v>
      </c>
      <c r="B351" s="11" t="s">
        <v>265</v>
      </c>
      <c r="C351" s="12"/>
      <c r="D351" s="60"/>
      <c r="E351" s="61"/>
      <c r="F351" s="62"/>
      <c r="G351" s="12"/>
      <c r="H351" s="13"/>
      <c r="I351" s="45"/>
      <c r="J351" s="45"/>
      <c r="K351" s="31" t="s">
        <v>66</v>
      </c>
      <c r="L351" s="67">
        <v>351</v>
      </c>
      <c r="M351" s="67"/>
      <c r="N351" s="14"/>
      <c r="O351" t="s">
        <v>337</v>
      </c>
      <c r="P351" s="68">
        <v>43541.80940972222</v>
      </c>
      <c r="Q351" t="s">
        <v>425</v>
      </c>
      <c r="V351" s="69" t="s">
        <v>805</v>
      </c>
      <c r="W351" s="68">
        <v>43541.80940972222</v>
      </c>
      <c r="X351" s="69" t="s">
        <v>1214</v>
      </c>
      <c r="AA351" s="70" t="s">
        <v>1770</v>
      </c>
      <c r="AC351" t="b">
        <v>0</v>
      </c>
      <c r="AD351">
        <v>0</v>
      </c>
      <c r="AE351" s="70" t="s">
        <v>1943</v>
      </c>
      <c r="AF351" t="b">
        <v>0</v>
      </c>
      <c r="AG351" t="s">
        <v>1972</v>
      </c>
      <c r="AI351" s="70" t="s">
        <v>1943</v>
      </c>
      <c r="AJ351" t="b">
        <v>0</v>
      </c>
      <c r="AK351">
        <v>23</v>
      </c>
      <c r="AL351" s="70" t="s">
        <v>1922</v>
      </c>
      <c r="AM351" t="s">
        <v>1980</v>
      </c>
      <c r="AN351" t="b">
        <v>0</v>
      </c>
      <c r="AO351" s="70" t="s">
        <v>1922</v>
      </c>
      <c r="AP351" t="s">
        <v>178</v>
      </c>
      <c r="AQ351">
        <v>0</v>
      </c>
      <c r="AR351">
        <v>0</v>
      </c>
      <c r="BA351" t="str">
        <f>REPLACE(INDEX(GroupVertices[Group],MATCH(Edges[[#This Row],[Vertex 1]],GroupVertices[Vertex],0)),1,1,"")</f>
        <v>4</v>
      </c>
      <c r="BB351" t="str">
        <f>REPLACE(INDEX(GroupVertices[Group],MATCH(Edges[[#This Row],[Vertex 2]],GroupVertices[Vertex],0)),1,1,"")</f>
        <v>2</v>
      </c>
    </row>
    <row r="352" spans="1:54" ht="15">
      <c r="A352" s="11" t="s">
        <v>245</v>
      </c>
      <c r="B352" s="11" t="s">
        <v>250</v>
      </c>
      <c r="C352" s="12"/>
      <c r="D352" s="60"/>
      <c r="E352" s="61"/>
      <c r="F352" s="62"/>
      <c r="G352" s="12"/>
      <c r="H352" s="13"/>
      <c r="I352" s="45"/>
      <c r="J352" s="45"/>
      <c r="K352" s="31" t="s">
        <v>65</v>
      </c>
      <c r="L352" s="67">
        <v>352</v>
      </c>
      <c r="M352" s="67"/>
      <c r="N352" s="14"/>
      <c r="O352" t="s">
        <v>337</v>
      </c>
      <c r="P352" s="68">
        <v>43541.78291666666</v>
      </c>
      <c r="Q352" t="s">
        <v>376</v>
      </c>
      <c r="T352" t="s">
        <v>681</v>
      </c>
      <c r="U352" s="69" t="s">
        <v>703</v>
      </c>
      <c r="V352" s="69" t="s">
        <v>703</v>
      </c>
      <c r="W352" s="68">
        <v>43541.78291666666</v>
      </c>
      <c r="X352" s="69" t="s">
        <v>865</v>
      </c>
      <c r="AA352" s="70" t="s">
        <v>1415</v>
      </c>
      <c r="AC352" t="b">
        <v>0</v>
      </c>
      <c r="AD352">
        <v>0</v>
      </c>
      <c r="AE352" s="70" t="s">
        <v>1943</v>
      </c>
      <c r="AF352" t="b">
        <v>0</v>
      </c>
      <c r="AG352" t="s">
        <v>1972</v>
      </c>
      <c r="AI352" s="70" t="s">
        <v>1943</v>
      </c>
      <c r="AJ352" t="b">
        <v>0</v>
      </c>
      <c r="AK352">
        <v>11</v>
      </c>
      <c r="AL352" s="70" t="s">
        <v>1741</v>
      </c>
      <c r="AM352" t="s">
        <v>1979</v>
      </c>
      <c r="AN352" t="b">
        <v>0</v>
      </c>
      <c r="AO352" s="70" t="s">
        <v>1741</v>
      </c>
      <c r="AP352" t="s">
        <v>178</v>
      </c>
      <c r="AQ352">
        <v>0</v>
      </c>
      <c r="AR352">
        <v>0</v>
      </c>
      <c r="BA352" t="str">
        <f>REPLACE(INDEX(GroupVertices[Group],MATCH(Edges[[#This Row],[Vertex 1]],GroupVertices[Vertex],0)),1,1,"")</f>
        <v>5</v>
      </c>
      <c r="BB352" t="str">
        <f>REPLACE(INDEX(GroupVertices[Group],MATCH(Edges[[#This Row],[Vertex 2]],GroupVertices[Vertex],0)),1,1,"")</f>
        <v>5</v>
      </c>
    </row>
    <row r="353" spans="1:54" ht="15">
      <c r="A353" s="11" t="s">
        <v>225</v>
      </c>
      <c r="B353" s="11" t="s">
        <v>303</v>
      </c>
      <c r="C353" s="12"/>
      <c r="D353" s="60"/>
      <c r="E353" s="61"/>
      <c r="F353" s="62"/>
      <c r="G353" s="12"/>
      <c r="H353" s="13"/>
      <c r="I353" s="45"/>
      <c r="J353" s="45"/>
      <c r="K353" s="31" t="s">
        <v>65</v>
      </c>
      <c r="L353" s="67">
        <v>353</v>
      </c>
      <c r="M353" s="67"/>
      <c r="N353" s="14"/>
      <c r="O353" t="s">
        <v>337</v>
      </c>
      <c r="P353" s="68">
        <v>43537.882939814815</v>
      </c>
      <c r="Q353" t="s">
        <v>355</v>
      </c>
      <c r="V353" s="69" t="s">
        <v>724</v>
      </c>
      <c r="W353" s="68">
        <v>43537.882939814815</v>
      </c>
      <c r="X353" s="69" t="s">
        <v>829</v>
      </c>
      <c r="AA353" s="70" t="s">
        <v>1379</v>
      </c>
      <c r="AC353" t="b">
        <v>0</v>
      </c>
      <c r="AD353">
        <v>0</v>
      </c>
      <c r="AE353" s="70" t="s">
        <v>1943</v>
      </c>
      <c r="AF353" t="b">
        <v>1</v>
      </c>
      <c r="AG353" t="s">
        <v>1972</v>
      </c>
      <c r="AI353" s="70" t="s">
        <v>1910</v>
      </c>
      <c r="AJ353" t="b">
        <v>0</v>
      </c>
      <c r="AK353">
        <v>4</v>
      </c>
      <c r="AL353" s="70" t="s">
        <v>1622</v>
      </c>
      <c r="AM353" t="s">
        <v>1980</v>
      </c>
      <c r="AN353" t="b">
        <v>0</v>
      </c>
      <c r="AO353" s="70" t="s">
        <v>1622</v>
      </c>
      <c r="AP353" t="s">
        <v>178</v>
      </c>
      <c r="AQ353">
        <v>0</v>
      </c>
      <c r="AR353">
        <v>0</v>
      </c>
      <c r="BA353" t="str">
        <f>REPLACE(INDEX(GroupVertices[Group],MATCH(Edges[[#This Row],[Vertex 1]],GroupVertices[Vertex],0)),1,1,"")</f>
        <v>3</v>
      </c>
      <c r="BB353" t="str">
        <f>REPLACE(INDEX(GroupVertices[Group],MATCH(Edges[[#This Row],[Vertex 2]],GroupVertices[Vertex],0)),1,1,"")</f>
        <v>3</v>
      </c>
    </row>
    <row r="354" spans="1:54" ht="15">
      <c r="A354" s="11" t="s">
        <v>233</v>
      </c>
      <c r="B354" s="11" t="s">
        <v>265</v>
      </c>
      <c r="C354" s="12"/>
      <c r="D354" s="60"/>
      <c r="E354" s="61"/>
      <c r="F354" s="62"/>
      <c r="G354" s="12"/>
      <c r="H354" s="13"/>
      <c r="I354" s="45"/>
      <c r="J354" s="45"/>
      <c r="K354" s="31" t="s">
        <v>65</v>
      </c>
      <c r="L354" s="67">
        <v>354</v>
      </c>
      <c r="M354" s="67"/>
      <c r="N354" s="14"/>
      <c r="O354" t="s">
        <v>337</v>
      </c>
      <c r="P354" s="68">
        <v>43538.32013888889</v>
      </c>
      <c r="Q354" t="s">
        <v>357</v>
      </c>
      <c r="V354" s="69" t="s">
        <v>732</v>
      </c>
      <c r="W354" s="68">
        <v>43538.32013888889</v>
      </c>
      <c r="X354" s="69" t="s">
        <v>845</v>
      </c>
      <c r="AA354" s="70" t="s">
        <v>1395</v>
      </c>
      <c r="AC354" t="b">
        <v>0</v>
      </c>
      <c r="AD354">
        <v>0</v>
      </c>
      <c r="AE354" s="70" t="s">
        <v>1943</v>
      </c>
      <c r="AF354" t="b">
        <v>0</v>
      </c>
      <c r="AG354" t="s">
        <v>1972</v>
      </c>
      <c r="AI354" s="70" t="s">
        <v>1943</v>
      </c>
      <c r="AJ354" t="b">
        <v>0</v>
      </c>
      <c r="AK354">
        <v>5</v>
      </c>
      <c r="AL354" s="70" t="s">
        <v>1916</v>
      </c>
      <c r="AM354" t="s">
        <v>1979</v>
      </c>
      <c r="AN354" t="b">
        <v>0</v>
      </c>
      <c r="AO354" s="70" t="s">
        <v>1916</v>
      </c>
      <c r="AP354" t="s">
        <v>178</v>
      </c>
      <c r="AQ354">
        <v>0</v>
      </c>
      <c r="AR354">
        <v>0</v>
      </c>
      <c r="BA354" t="str">
        <f>REPLACE(INDEX(GroupVertices[Group],MATCH(Edges[[#This Row],[Vertex 1]],GroupVertices[Vertex],0)),1,1,"")</f>
        <v>2</v>
      </c>
      <c r="BB354" t="str">
        <f>REPLACE(INDEX(GroupVertices[Group],MATCH(Edges[[#This Row],[Vertex 2]],GroupVertices[Vertex],0)),1,1,"")</f>
        <v>2</v>
      </c>
    </row>
    <row r="355" spans="1:54" ht="15">
      <c r="A355" s="11" t="s">
        <v>287</v>
      </c>
      <c r="B355" s="11" t="s">
        <v>328</v>
      </c>
      <c r="C355" s="12"/>
      <c r="D355" s="60"/>
      <c r="E355" s="61"/>
      <c r="F355" s="62"/>
      <c r="G355" s="12"/>
      <c r="H355" s="13"/>
      <c r="I355" s="45"/>
      <c r="J355" s="45"/>
      <c r="K355" s="31" t="s">
        <v>65</v>
      </c>
      <c r="L355" s="67">
        <v>355</v>
      </c>
      <c r="M355" s="67"/>
      <c r="N355" s="14"/>
      <c r="O355" t="s">
        <v>338</v>
      </c>
      <c r="P355" s="68">
        <v>43536.37538194445</v>
      </c>
      <c r="Q355" t="s">
        <v>401</v>
      </c>
      <c r="V355" s="69" t="s">
        <v>775</v>
      </c>
      <c r="W355" s="68">
        <v>43536.37538194445</v>
      </c>
      <c r="X355" s="69" t="s">
        <v>935</v>
      </c>
      <c r="AA355" s="70" t="s">
        <v>1485</v>
      </c>
      <c r="AC355" t="b">
        <v>0</v>
      </c>
      <c r="AD355">
        <v>0</v>
      </c>
      <c r="AE355" s="70" t="s">
        <v>1943</v>
      </c>
      <c r="AF355" t="b">
        <v>0</v>
      </c>
      <c r="AG355" t="s">
        <v>1972</v>
      </c>
      <c r="AI355" s="70" t="s">
        <v>1943</v>
      </c>
      <c r="AJ355" t="b">
        <v>0</v>
      </c>
      <c r="AK355">
        <v>2</v>
      </c>
      <c r="AL355" s="70" t="s">
        <v>1487</v>
      </c>
      <c r="AM355" t="s">
        <v>1985</v>
      </c>
      <c r="AN355" t="b">
        <v>0</v>
      </c>
      <c r="AO355" s="70" t="s">
        <v>1487</v>
      </c>
      <c r="AP355" t="s">
        <v>178</v>
      </c>
      <c r="AQ355">
        <v>0</v>
      </c>
      <c r="AR355">
        <v>0</v>
      </c>
      <c r="BA355" t="str">
        <f>REPLACE(INDEX(GroupVertices[Group],MATCH(Edges[[#This Row],[Vertex 1]],GroupVertices[Vertex],0)),1,1,"")</f>
        <v>2</v>
      </c>
      <c r="BB355" t="str">
        <f>REPLACE(INDEX(GroupVertices[Group],MATCH(Edges[[#This Row],[Vertex 2]],GroupVertices[Vertex],0)),1,1,"")</f>
        <v>2</v>
      </c>
    </row>
    <row r="356" spans="1:54" ht="15">
      <c r="A356" s="11" t="s">
        <v>287</v>
      </c>
      <c r="B356" s="11" t="s">
        <v>329</v>
      </c>
      <c r="C356" s="12"/>
      <c r="D356" s="60"/>
      <c r="E356" s="61"/>
      <c r="F356" s="62"/>
      <c r="G356" s="12"/>
      <c r="H356" s="13"/>
      <c r="I356" s="45"/>
      <c r="J356" s="45"/>
      <c r="K356" s="31" t="s">
        <v>65</v>
      </c>
      <c r="L356" s="67">
        <v>356</v>
      </c>
      <c r="M356" s="67"/>
      <c r="N356" s="14"/>
      <c r="O356" t="s">
        <v>338</v>
      </c>
      <c r="P356" s="68">
        <v>43536.37538194445</v>
      </c>
      <c r="Q356" t="s">
        <v>401</v>
      </c>
      <c r="V356" s="69" t="s">
        <v>775</v>
      </c>
      <c r="W356" s="68">
        <v>43536.37538194445</v>
      </c>
      <c r="X356" s="69" t="s">
        <v>935</v>
      </c>
      <c r="AA356" s="70" t="s">
        <v>1485</v>
      </c>
      <c r="AC356" t="b">
        <v>0</v>
      </c>
      <c r="AD356">
        <v>0</v>
      </c>
      <c r="AE356" s="70" t="s">
        <v>1943</v>
      </c>
      <c r="AF356" t="b">
        <v>0</v>
      </c>
      <c r="AG356" t="s">
        <v>1972</v>
      </c>
      <c r="AI356" s="70" t="s">
        <v>1943</v>
      </c>
      <c r="AJ356" t="b">
        <v>0</v>
      </c>
      <c r="AK356">
        <v>2</v>
      </c>
      <c r="AL356" s="70" t="s">
        <v>1487</v>
      </c>
      <c r="AM356" t="s">
        <v>1985</v>
      </c>
      <c r="AN356" t="b">
        <v>0</v>
      </c>
      <c r="AO356" s="70" t="s">
        <v>1487</v>
      </c>
      <c r="AP356" t="s">
        <v>178</v>
      </c>
      <c r="AQ356">
        <v>0</v>
      </c>
      <c r="AR356">
        <v>0</v>
      </c>
      <c r="BA356" t="str">
        <f>REPLACE(INDEX(GroupVertices[Group],MATCH(Edges[[#This Row],[Vertex 1]],GroupVertices[Vertex],0)),1,1,"")</f>
        <v>2</v>
      </c>
      <c r="BB356" t="str">
        <f>REPLACE(INDEX(GroupVertices[Group],MATCH(Edges[[#This Row],[Vertex 2]],GroupVertices[Vertex],0)),1,1,"")</f>
        <v>2</v>
      </c>
    </row>
    <row r="357" spans="1:54" ht="15">
      <c r="A357" s="11" t="s">
        <v>287</v>
      </c>
      <c r="B357" s="11" t="s">
        <v>330</v>
      </c>
      <c r="C357" s="12"/>
      <c r="D357" s="60"/>
      <c r="E357" s="61"/>
      <c r="F357" s="62"/>
      <c r="G357" s="12"/>
      <c r="H357" s="13"/>
      <c r="I357" s="45"/>
      <c r="J357" s="45"/>
      <c r="K357" s="31" t="s">
        <v>65</v>
      </c>
      <c r="L357" s="67">
        <v>357</v>
      </c>
      <c r="M357" s="67"/>
      <c r="N357" s="14"/>
      <c r="O357" t="s">
        <v>338</v>
      </c>
      <c r="P357" s="68">
        <v>43536.37538194445</v>
      </c>
      <c r="Q357" t="s">
        <v>401</v>
      </c>
      <c r="V357" s="69" t="s">
        <v>775</v>
      </c>
      <c r="W357" s="68">
        <v>43536.37538194445</v>
      </c>
      <c r="X357" s="69" t="s">
        <v>935</v>
      </c>
      <c r="AA357" s="70" t="s">
        <v>1485</v>
      </c>
      <c r="AC357" t="b">
        <v>0</v>
      </c>
      <c r="AD357">
        <v>0</v>
      </c>
      <c r="AE357" s="70" t="s">
        <v>1943</v>
      </c>
      <c r="AF357" t="b">
        <v>0</v>
      </c>
      <c r="AG357" t="s">
        <v>1972</v>
      </c>
      <c r="AI357" s="70" t="s">
        <v>1943</v>
      </c>
      <c r="AJ357" t="b">
        <v>0</v>
      </c>
      <c r="AK357">
        <v>2</v>
      </c>
      <c r="AL357" s="70" t="s">
        <v>1487</v>
      </c>
      <c r="AM357" t="s">
        <v>1985</v>
      </c>
      <c r="AN357" t="b">
        <v>0</v>
      </c>
      <c r="AO357" s="70" t="s">
        <v>1487</v>
      </c>
      <c r="AP357" t="s">
        <v>178</v>
      </c>
      <c r="AQ357">
        <v>0</v>
      </c>
      <c r="AR357">
        <v>0</v>
      </c>
      <c r="BA357" t="str">
        <f>REPLACE(INDEX(GroupVertices[Group],MATCH(Edges[[#This Row],[Vertex 1]],GroupVertices[Vertex],0)),1,1,"")</f>
        <v>2</v>
      </c>
      <c r="BB357" t="str">
        <f>REPLACE(INDEX(GroupVertices[Group],MATCH(Edges[[#This Row],[Vertex 2]],GroupVertices[Vertex],0)),1,1,"")</f>
        <v>2</v>
      </c>
    </row>
    <row r="358" spans="1:54" ht="15">
      <c r="A358" s="11" t="s">
        <v>287</v>
      </c>
      <c r="B358" s="11" t="s">
        <v>288</v>
      </c>
      <c r="C358" s="12"/>
      <c r="D358" s="60"/>
      <c r="E358" s="61"/>
      <c r="F358" s="62"/>
      <c r="G358" s="12"/>
      <c r="H358" s="13"/>
      <c r="I358" s="45"/>
      <c r="J358" s="45"/>
      <c r="K358" s="31" t="s">
        <v>66</v>
      </c>
      <c r="L358" s="67">
        <v>358</v>
      </c>
      <c r="M358" s="67"/>
      <c r="N358" s="14"/>
      <c r="O358" t="s">
        <v>338</v>
      </c>
      <c r="P358" s="68">
        <v>43536.37538194445</v>
      </c>
      <c r="Q358" t="s">
        <v>401</v>
      </c>
      <c r="V358" s="69" t="s">
        <v>775</v>
      </c>
      <c r="W358" s="68">
        <v>43536.37538194445</v>
      </c>
      <c r="X358" s="69" t="s">
        <v>935</v>
      </c>
      <c r="AA358" s="70" t="s">
        <v>1485</v>
      </c>
      <c r="AC358" t="b">
        <v>0</v>
      </c>
      <c r="AD358">
        <v>0</v>
      </c>
      <c r="AE358" s="70" t="s">
        <v>1943</v>
      </c>
      <c r="AF358" t="b">
        <v>0</v>
      </c>
      <c r="AG358" t="s">
        <v>1972</v>
      </c>
      <c r="AI358" s="70" t="s">
        <v>1943</v>
      </c>
      <c r="AJ358" t="b">
        <v>0</v>
      </c>
      <c r="AK358">
        <v>2</v>
      </c>
      <c r="AL358" s="70" t="s">
        <v>1487</v>
      </c>
      <c r="AM358" t="s">
        <v>1985</v>
      </c>
      <c r="AN358" t="b">
        <v>0</v>
      </c>
      <c r="AO358" s="70" t="s">
        <v>1487</v>
      </c>
      <c r="AP358" t="s">
        <v>178</v>
      </c>
      <c r="AQ358">
        <v>0</v>
      </c>
      <c r="AR358">
        <v>0</v>
      </c>
      <c r="BA358" t="str">
        <f>REPLACE(INDEX(GroupVertices[Group],MATCH(Edges[[#This Row],[Vertex 1]],GroupVertices[Vertex],0)),1,1,"")</f>
        <v>2</v>
      </c>
      <c r="BB358" t="str">
        <f>REPLACE(INDEX(GroupVertices[Group],MATCH(Edges[[#This Row],[Vertex 2]],GroupVertices[Vertex],0)),1,1,"")</f>
        <v>2</v>
      </c>
    </row>
    <row r="359" spans="1:54" ht="15">
      <c r="A359" s="11" t="s">
        <v>287</v>
      </c>
      <c r="B359" s="11" t="s">
        <v>265</v>
      </c>
      <c r="C359" s="12"/>
      <c r="D359" s="60"/>
      <c r="E359" s="61"/>
      <c r="F359" s="62"/>
      <c r="G359" s="12"/>
      <c r="H359" s="13"/>
      <c r="I359" s="45"/>
      <c r="J359" s="45"/>
      <c r="K359" s="31" t="s">
        <v>66</v>
      </c>
      <c r="L359" s="67">
        <v>359</v>
      </c>
      <c r="M359" s="67"/>
      <c r="N359" s="14"/>
      <c r="O359" t="s">
        <v>337</v>
      </c>
      <c r="P359" s="68">
        <v>43536.37538194445</v>
      </c>
      <c r="Q359" t="s">
        <v>401</v>
      </c>
      <c r="V359" s="69" t="s">
        <v>775</v>
      </c>
      <c r="W359" s="68">
        <v>43536.37538194445</v>
      </c>
      <c r="X359" s="69" t="s">
        <v>935</v>
      </c>
      <c r="AA359" s="70" t="s">
        <v>1485</v>
      </c>
      <c r="AC359" t="b">
        <v>0</v>
      </c>
      <c r="AD359">
        <v>0</v>
      </c>
      <c r="AE359" s="70" t="s">
        <v>1943</v>
      </c>
      <c r="AF359" t="b">
        <v>0</v>
      </c>
      <c r="AG359" t="s">
        <v>1972</v>
      </c>
      <c r="AI359" s="70" t="s">
        <v>1943</v>
      </c>
      <c r="AJ359" t="b">
        <v>0</v>
      </c>
      <c r="AK359">
        <v>2</v>
      </c>
      <c r="AL359" s="70" t="s">
        <v>1487</v>
      </c>
      <c r="AM359" t="s">
        <v>1985</v>
      </c>
      <c r="AN359" t="b">
        <v>0</v>
      </c>
      <c r="AO359" s="70" t="s">
        <v>1487</v>
      </c>
      <c r="AP359" t="s">
        <v>178</v>
      </c>
      <c r="AQ359">
        <v>0</v>
      </c>
      <c r="AR359">
        <v>0</v>
      </c>
      <c r="BA359" t="str">
        <f>REPLACE(INDEX(GroupVertices[Group],MATCH(Edges[[#This Row],[Vertex 1]],GroupVertices[Vertex],0)),1,1,"")</f>
        <v>2</v>
      </c>
      <c r="BB359" t="str">
        <f>REPLACE(INDEX(GroupVertices[Group],MATCH(Edges[[#This Row],[Vertex 2]],GroupVertices[Vertex],0)),1,1,"")</f>
        <v>2</v>
      </c>
    </row>
    <row r="360" spans="1:54" ht="15">
      <c r="A360" s="11" t="s">
        <v>269</v>
      </c>
      <c r="B360" s="11" t="s">
        <v>247</v>
      </c>
      <c r="C360" s="12"/>
      <c r="D360" s="60"/>
      <c r="E360" s="61"/>
      <c r="F360" s="62"/>
      <c r="G360" s="12"/>
      <c r="H360" s="13"/>
      <c r="I360" s="45"/>
      <c r="J360" s="45"/>
      <c r="K360" s="31" t="s">
        <v>65</v>
      </c>
      <c r="L360" s="67">
        <v>360</v>
      </c>
      <c r="M360" s="67"/>
      <c r="N360" s="14"/>
      <c r="O360" t="s">
        <v>338</v>
      </c>
      <c r="P360" s="68">
        <v>43534.72217592593</v>
      </c>
      <c r="Q360" t="s">
        <v>341</v>
      </c>
      <c r="V360" s="69" t="s">
        <v>758</v>
      </c>
      <c r="W360" s="68">
        <v>43534.72217592593</v>
      </c>
      <c r="X360" s="69" t="s">
        <v>900</v>
      </c>
      <c r="AA360" s="70" t="s">
        <v>1450</v>
      </c>
      <c r="AC360" t="b">
        <v>0</v>
      </c>
      <c r="AD360">
        <v>0</v>
      </c>
      <c r="AE360" s="70" t="s">
        <v>1943</v>
      </c>
      <c r="AF360" t="b">
        <v>0</v>
      </c>
      <c r="AG360" t="s">
        <v>1972</v>
      </c>
      <c r="AI360" s="70" t="s">
        <v>1943</v>
      </c>
      <c r="AJ360" t="b">
        <v>0</v>
      </c>
      <c r="AK360">
        <v>45</v>
      </c>
      <c r="AL360" s="70" t="s">
        <v>1871</v>
      </c>
      <c r="AM360" t="s">
        <v>1984</v>
      </c>
      <c r="AN360" t="b">
        <v>0</v>
      </c>
      <c r="AO360" s="70" t="s">
        <v>1871</v>
      </c>
      <c r="AP360" t="s">
        <v>178</v>
      </c>
      <c r="AQ360">
        <v>0</v>
      </c>
      <c r="AR360">
        <v>0</v>
      </c>
      <c r="BA360" t="str">
        <f>REPLACE(INDEX(GroupVertices[Group],MATCH(Edges[[#This Row],[Vertex 1]],GroupVertices[Vertex],0)),1,1,"")</f>
        <v>1</v>
      </c>
      <c r="BB360" t="str">
        <f>REPLACE(INDEX(GroupVertices[Group],MATCH(Edges[[#This Row],[Vertex 2]],GroupVertices[Vertex],0)),1,1,"")</f>
        <v>1</v>
      </c>
    </row>
    <row r="361" spans="1:54" ht="15">
      <c r="A361" s="11" t="s">
        <v>269</v>
      </c>
      <c r="B361" s="11" t="s">
        <v>265</v>
      </c>
      <c r="C361" s="12"/>
      <c r="D361" s="60"/>
      <c r="E361" s="61"/>
      <c r="F361" s="62"/>
      <c r="G361" s="12"/>
      <c r="H361" s="13"/>
      <c r="I361" s="45"/>
      <c r="J361" s="45"/>
      <c r="K361" s="31" t="s">
        <v>66</v>
      </c>
      <c r="L361" s="67">
        <v>361</v>
      </c>
      <c r="M361" s="67"/>
      <c r="N361" s="14"/>
      <c r="O361" t="s">
        <v>337</v>
      </c>
      <c r="P361" s="68">
        <v>43534.72217592593</v>
      </c>
      <c r="Q361" t="s">
        <v>341</v>
      </c>
      <c r="V361" s="69" t="s">
        <v>758</v>
      </c>
      <c r="W361" s="68">
        <v>43534.72217592593</v>
      </c>
      <c r="X361" s="69" t="s">
        <v>900</v>
      </c>
      <c r="AA361" s="70" t="s">
        <v>1450</v>
      </c>
      <c r="AC361" t="b">
        <v>0</v>
      </c>
      <c r="AD361">
        <v>0</v>
      </c>
      <c r="AE361" s="70" t="s">
        <v>1943</v>
      </c>
      <c r="AF361" t="b">
        <v>0</v>
      </c>
      <c r="AG361" t="s">
        <v>1972</v>
      </c>
      <c r="AI361" s="70" t="s">
        <v>1943</v>
      </c>
      <c r="AJ361" t="b">
        <v>0</v>
      </c>
      <c r="AK361">
        <v>45</v>
      </c>
      <c r="AL361" s="70" t="s">
        <v>1871</v>
      </c>
      <c r="AM361" t="s">
        <v>1984</v>
      </c>
      <c r="AN361" t="b">
        <v>0</v>
      </c>
      <c r="AO361" s="70" t="s">
        <v>1871</v>
      </c>
      <c r="AP361" t="s">
        <v>178</v>
      </c>
      <c r="AQ361">
        <v>0</v>
      </c>
      <c r="AR361">
        <v>0</v>
      </c>
      <c r="BA361" t="str">
        <f>REPLACE(INDEX(GroupVertices[Group],MATCH(Edges[[#This Row],[Vertex 1]],GroupVertices[Vertex],0)),1,1,"")</f>
        <v>1</v>
      </c>
      <c r="BB361" t="str">
        <f>REPLACE(INDEX(GroupVertices[Group],MATCH(Edges[[#This Row],[Vertex 2]],GroupVertices[Vertex],0)),1,1,"")</f>
        <v>2</v>
      </c>
    </row>
    <row r="362" spans="1:54" ht="15">
      <c r="A362" s="11" t="s">
        <v>321</v>
      </c>
      <c r="B362" s="11" t="s">
        <v>315</v>
      </c>
      <c r="C362" s="12"/>
      <c r="D362" s="60"/>
      <c r="E362" s="61"/>
      <c r="F362" s="62"/>
      <c r="G362" s="12"/>
      <c r="H362" s="13"/>
      <c r="I362" s="45"/>
      <c r="J362" s="45"/>
      <c r="K362" s="31" t="s">
        <v>65</v>
      </c>
      <c r="L362" s="67">
        <v>362</v>
      </c>
      <c r="M362" s="67"/>
      <c r="N362" s="14"/>
      <c r="O362" t="s">
        <v>338</v>
      </c>
      <c r="P362" s="68">
        <v>43541.99805555555</v>
      </c>
      <c r="Q362" t="s">
        <v>425</v>
      </c>
      <c r="V362" s="69" t="s">
        <v>809</v>
      </c>
      <c r="W362" s="68">
        <v>43541.99805555555</v>
      </c>
      <c r="X362" s="69" t="s">
        <v>1239</v>
      </c>
      <c r="AA362" s="70" t="s">
        <v>1795</v>
      </c>
      <c r="AC362" t="b">
        <v>0</v>
      </c>
      <c r="AD362">
        <v>0</v>
      </c>
      <c r="AE362" s="70" t="s">
        <v>1943</v>
      </c>
      <c r="AF362" t="b">
        <v>0</v>
      </c>
      <c r="AG362" t="s">
        <v>1972</v>
      </c>
      <c r="AI362" s="70" t="s">
        <v>1943</v>
      </c>
      <c r="AJ362" t="b">
        <v>0</v>
      </c>
      <c r="AK362">
        <v>23</v>
      </c>
      <c r="AL362" s="70" t="s">
        <v>1922</v>
      </c>
      <c r="AM362" t="s">
        <v>1979</v>
      </c>
      <c r="AN362" t="b">
        <v>0</v>
      </c>
      <c r="AO362" s="70" t="s">
        <v>1922</v>
      </c>
      <c r="AP362" t="s">
        <v>178</v>
      </c>
      <c r="AQ362">
        <v>0</v>
      </c>
      <c r="AR362">
        <v>0</v>
      </c>
      <c r="BA362" t="str">
        <f>REPLACE(INDEX(GroupVertices[Group],MATCH(Edges[[#This Row],[Vertex 1]],GroupVertices[Vertex],0)),1,1,"")</f>
        <v>4</v>
      </c>
      <c r="BB362" t="str">
        <f>REPLACE(INDEX(GroupVertices[Group],MATCH(Edges[[#This Row],[Vertex 2]],GroupVertices[Vertex],0)),1,1,"")</f>
        <v>4</v>
      </c>
    </row>
    <row r="363" spans="1:54" ht="15">
      <c r="A363" s="11" t="s">
        <v>321</v>
      </c>
      <c r="B363" s="11" t="s">
        <v>265</v>
      </c>
      <c r="C363" s="12"/>
      <c r="D363" s="60"/>
      <c r="E363" s="61"/>
      <c r="F363" s="62"/>
      <c r="G363" s="12"/>
      <c r="H363" s="13"/>
      <c r="I363" s="45"/>
      <c r="J363" s="45"/>
      <c r="K363" s="31" t="s">
        <v>66</v>
      </c>
      <c r="L363" s="67">
        <v>363</v>
      </c>
      <c r="M363" s="67"/>
      <c r="N363" s="14"/>
      <c r="O363" t="s">
        <v>337</v>
      </c>
      <c r="P363" s="68">
        <v>43541.99805555555</v>
      </c>
      <c r="Q363" t="s">
        <v>425</v>
      </c>
      <c r="V363" s="69" t="s">
        <v>809</v>
      </c>
      <c r="W363" s="68">
        <v>43541.99805555555</v>
      </c>
      <c r="X363" s="69" t="s">
        <v>1239</v>
      </c>
      <c r="AA363" s="70" t="s">
        <v>1795</v>
      </c>
      <c r="AC363" t="b">
        <v>0</v>
      </c>
      <c r="AD363">
        <v>0</v>
      </c>
      <c r="AE363" s="70" t="s">
        <v>1943</v>
      </c>
      <c r="AF363" t="b">
        <v>0</v>
      </c>
      <c r="AG363" t="s">
        <v>1972</v>
      </c>
      <c r="AI363" s="70" t="s">
        <v>1943</v>
      </c>
      <c r="AJ363" t="b">
        <v>0</v>
      </c>
      <c r="AK363">
        <v>23</v>
      </c>
      <c r="AL363" s="70" t="s">
        <v>1922</v>
      </c>
      <c r="AM363" t="s">
        <v>1979</v>
      </c>
      <c r="AN363" t="b">
        <v>0</v>
      </c>
      <c r="AO363" s="70" t="s">
        <v>1922</v>
      </c>
      <c r="AP363" t="s">
        <v>178</v>
      </c>
      <c r="AQ363">
        <v>0</v>
      </c>
      <c r="AR363">
        <v>0</v>
      </c>
      <c r="BA363" t="str">
        <f>REPLACE(INDEX(GroupVertices[Group],MATCH(Edges[[#This Row],[Vertex 1]],GroupVertices[Vertex],0)),1,1,"")</f>
        <v>4</v>
      </c>
      <c r="BB363" t="str">
        <f>REPLACE(INDEX(GroupVertices[Group],MATCH(Edges[[#This Row],[Vertex 2]],GroupVertices[Vertex],0)),1,1,"")</f>
        <v>2</v>
      </c>
    </row>
    <row r="364" spans="1:54" ht="15">
      <c r="A364" s="11" t="s">
        <v>281</v>
      </c>
      <c r="B364" s="11" t="s">
        <v>279</v>
      </c>
      <c r="C364" s="12"/>
      <c r="D364" s="60"/>
      <c r="E364" s="61"/>
      <c r="F364" s="62"/>
      <c r="G364" s="12"/>
      <c r="H364" s="13"/>
      <c r="I364" s="45"/>
      <c r="J364" s="45"/>
      <c r="K364" s="31" t="s">
        <v>65</v>
      </c>
      <c r="L364" s="67">
        <v>364</v>
      </c>
      <c r="M364" s="67"/>
      <c r="N364" s="14"/>
      <c r="O364" t="s">
        <v>338</v>
      </c>
      <c r="P364" s="68">
        <v>43535.93467592593</v>
      </c>
      <c r="Q364" t="s">
        <v>395</v>
      </c>
      <c r="T364" t="s">
        <v>265</v>
      </c>
      <c r="V364" s="69" t="s">
        <v>769</v>
      </c>
      <c r="W364" s="68">
        <v>43535.93467592593</v>
      </c>
      <c r="X364" s="69" t="s">
        <v>920</v>
      </c>
      <c r="AA364" s="70" t="s">
        <v>1470</v>
      </c>
      <c r="AC364" t="b">
        <v>0</v>
      </c>
      <c r="AD364">
        <v>0</v>
      </c>
      <c r="AE364" s="70" t="s">
        <v>1943</v>
      </c>
      <c r="AF364" t="b">
        <v>0</v>
      </c>
      <c r="AG364" t="s">
        <v>1972</v>
      </c>
      <c r="AI364" s="70" t="s">
        <v>1943</v>
      </c>
      <c r="AJ364" t="b">
        <v>0</v>
      </c>
      <c r="AK364">
        <v>2</v>
      </c>
      <c r="AL364" s="70" t="s">
        <v>1471</v>
      </c>
      <c r="AM364" t="s">
        <v>1983</v>
      </c>
      <c r="AN364" t="b">
        <v>0</v>
      </c>
      <c r="AO364" s="70" t="s">
        <v>1471</v>
      </c>
      <c r="AP364" t="s">
        <v>178</v>
      </c>
      <c r="AQ364">
        <v>0</v>
      </c>
      <c r="AR364">
        <v>0</v>
      </c>
      <c r="BA364" t="str">
        <f>REPLACE(INDEX(GroupVertices[Group],MATCH(Edges[[#This Row],[Vertex 1]],GroupVertices[Vertex],0)),1,1,"")</f>
        <v>2</v>
      </c>
      <c r="BB364" t="str">
        <f>REPLACE(INDEX(GroupVertices[Group],MATCH(Edges[[#This Row],[Vertex 2]],GroupVertices[Vertex],0)),1,1,"")</f>
        <v>2</v>
      </c>
    </row>
    <row r="365" spans="1:54" ht="15">
      <c r="A365" s="11" t="s">
        <v>281</v>
      </c>
      <c r="B365" s="11" t="s">
        <v>247</v>
      </c>
      <c r="C365" s="12"/>
      <c r="D365" s="60"/>
      <c r="E365" s="61"/>
      <c r="F365" s="62"/>
      <c r="G365" s="12"/>
      <c r="H365" s="13"/>
      <c r="I365" s="45"/>
      <c r="J365" s="45"/>
      <c r="K365" s="31" t="s">
        <v>65</v>
      </c>
      <c r="L365" s="67">
        <v>365</v>
      </c>
      <c r="M365" s="67"/>
      <c r="N365" s="14"/>
      <c r="O365" t="s">
        <v>338</v>
      </c>
      <c r="P365" s="68">
        <v>43535.356087962966</v>
      </c>
      <c r="Q365" t="s">
        <v>341</v>
      </c>
      <c r="V365" s="69" t="s">
        <v>769</v>
      </c>
      <c r="W365" s="68">
        <v>43535.356087962966</v>
      </c>
      <c r="X365" s="69" t="s">
        <v>922</v>
      </c>
      <c r="AA365" s="70" t="s">
        <v>1472</v>
      </c>
      <c r="AC365" t="b">
        <v>0</v>
      </c>
      <c r="AD365">
        <v>0</v>
      </c>
      <c r="AE365" s="70" t="s">
        <v>1943</v>
      </c>
      <c r="AF365" t="b">
        <v>0</v>
      </c>
      <c r="AG365" t="s">
        <v>1972</v>
      </c>
      <c r="AI365" s="70" t="s">
        <v>1943</v>
      </c>
      <c r="AJ365" t="b">
        <v>0</v>
      </c>
      <c r="AK365">
        <v>45</v>
      </c>
      <c r="AL365" s="70" t="s">
        <v>1871</v>
      </c>
      <c r="AM365" t="s">
        <v>1983</v>
      </c>
      <c r="AN365" t="b">
        <v>0</v>
      </c>
      <c r="AO365" s="70" t="s">
        <v>1871</v>
      </c>
      <c r="AP365" t="s">
        <v>178</v>
      </c>
      <c r="AQ365">
        <v>0</v>
      </c>
      <c r="AR365">
        <v>0</v>
      </c>
      <c r="BA365" t="str">
        <f>REPLACE(INDEX(GroupVertices[Group],MATCH(Edges[[#This Row],[Vertex 1]],GroupVertices[Vertex],0)),1,1,"")</f>
        <v>2</v>
      </c>
      <c r="BB365" t="str">
        <f>REPLACE(INDEX(GroupVertices[Group],MATCH(Edges[[#This Row],[Vertex 2]],GroupVertices[Vertex],0)),1,1,"")</f>
        <v>1</v>
      </c>
    </row>
    <row r="366" spans="1:54" ht="15">
      <c r="A366" s="11" t="s">
        <v>281</v>
      </c>
      <c r="B366" s="11" t="s">
        <v>265</v>
      </c>
      <c r="C366" s="12"/>
      <c r="D366" s="60"/>
      <c r="E366" s="61"/>
      <c r="F366" s="62"/>
      <c r="G366" s="12"/>
      <c r="H366" s="13"/>
      <c r="I366" s="45"/>
      <c r="J366" s="45"/>
      <c r="K366" s="31" t="s">
        <v>66</v>
      </c>
      <c r="L366" s="67">
        <v>366</v>
      </c>
      <c r="M366" s="67"/>
      <c r="N366" s="14"/>
      <c r="O366" t="s">
        <v>337</v>
      </c>
      <c r="P366" s="68">
        <v>43535.93467592593</v>
      </c>
      <c r="Q366" t="s">
        <v>395</v>
      </c>
      <c r="T366" t="s">
        <v>265</v>
      </c>
      <c r="V366" s="69" t="s">
        <v>769</v>
      </c>
      <c r="W366" s="68">
        <v>43535.93467592593</v>
      </c>
      <c r="X366" s="69" t="s">
        <v>920</v>
      </c>
      <c r="AA366" s="70" t="s">
        <v>1470</v>
      </c>
      <c r="AC366" t="b">
        <v>0</v>
      </c>
      <c r="AD366">
        <v>0</v>
      </c>
      <c r="AE366" s="70" t="s">
        <v>1943</v>
      </c>
      <c r="AF366" t="b">
        <v>0</v>
      </c>
      <c r="AG366" t="s">
        <v>1972</v>
      </c>
      <c r="AI366" s="70" t="s">
        <v>1943</v>
      </c>
      <c r="AJ366" t="b">
        <v>0</v>
      </c>
      <c r="AK366">
        <v>2</v>
      </c>
      <c r="AL366" s="70" t="s">
        <v>1471</v>
      </c>
      <c r="AM366" t="s">
        <v>1983</v>
      </c>
      <c r="AN366" t="b">
        <v>0</v>
      </c>
      <c r="AO366" s="70" t="s">
        <v>1471</v>
      </c>
      <c r="AP366" t="s">
        <v>178</v>
      </c>
      <c r="AQ366">
        <v>0</v>
      </c>
      <c r="AR366">
        <v>0</v>
      </c>
      <c r="BA366" t="str">
        <f>REPLACE(INDEX(GroupVertices[Group],MATCH(Edges[[#This Row],[Vertex 1]],GroupVertices[Vertex],0)),1,1,"")</f>
        <v>2</v>
      </c>
      <c r="BB366" t="str">
        <f>REPLACE(INDEX(GroupVertices[Group],MATCH(Edges[[#This Row],[Vertex 2]],GroupVertices[Vertex],0)),1,1,"")</f>
        <v>2</v>
      </c>
    </row>
    <row r="367" spans="1:54" ht="15">
      <c r="A367" s="11" t="s">
        <v>281</v>
      </c>
      <c r="B367" s="11" t="s">
        <v>265</v>
      </c>
      <c r="C367" s="12"/>
      <c r="D367" s="60"/>
      <c r="E367" s="61"/>
      <c r="F367" s="62"/>
      <c r="G367" s="12"/>
      <c r="H367" s="13"/>
      <c r="I367" s="45"/>
      <c r="J367" s="45"/>
      <c r="K367" s="31" t="s">
        <v>66</v>
      </c>
      <c r="L367" s="67">
        <v>367</v>
      </c>
      <c r="M367" s="67"/>
      <c r="N367" s="14"/>
      <c r="O367" t="s">
        <v>337</v>
      </c>
      <c r="P367" s="68">
        <v>43535.356087962966</v>
      </c>
      <c r="Q367" t="s">
        <v>341</v>
      </c>
      <c r="V367" s="69" t="s">
        <v>769</v>
      </c>
      <c r="W367" s="68">
        <v>43535.356087962966</v>
      </c>
      <c r="X367" s="69" t="s">
        <v>922</v>
      </c>
      <c r="AA367" s="70" t="s">
        <v>1472</v>
      </c>
      <c r="AC367" t="b">
        <v>0</v>
      </c>
      <c r="AD367">
        <v>0</v>
      </c>
      <c r="AE367" s="70" t="s">
        <v>1943</v>
      </c>
      <c r="AF367" t="b">
        <v>0</v>
      </c>
      <c r="AG367" t="s">
        <v>1972</v>
      </c>
      <c r="AI367" s="70" t="s">
        <v>1943</v>
      </c>
      <c r="AJ367" t="b">
        <v>0</v>
      </c>
      <c r="AK367">
        <v>45</v>
      </c>
      <c r="AL367" s="70" t="s">
        <v>1871</v>
      </c>
      <c r="AM367" t="s">
        <v>1983</v>
      </c>
      <c r="AN367" t="b">
        <v>0</v>
      </c>
      <c r="AO367" s="70" t="s">
        <v>1871</v>
      </c>
      <c r="AP367" t="s">
        <v>178</v>
      </c>
      <c r="AQ367">
        <v>0</v>
      </c>
      <c r="AR367">
        <v>0</v>
      </c>
      <c r="BA367" t="str">
        <f>REPLACE(INDEX(GroupVertices[Group],MATCH(Edges[[#This Row],[Vertex 1]],GroupVertices[Vertex],0)),1,1,"")</f>
        <v>2</v>
      </c>
      <c r="BB367" t="str">
        <f>REPLACE(INDEX(GroupVertices[Group],MATCH(Edges[[#This Row],[Vertex 2]],GroupVertices[Vertex],0)),1,1,"")</f>
        <v>2</v>
      </c>
    </row>
    <row r="368" spans="1:54" ht="15">
      <c r="A368" s="11" t="s">
        <v>281</v>
      </c>
      <c r="B368" s="11" t="s">
        <v>265</v>
      </c>
      <c r="C368" s="12"/>
      <c r="D368" s="60"/>
      <c r="E368" s="61"/>
      <c r="F368" s="62"/>
      <c r="G368" s="12"/>
      <c r="H368" s="13"/>
      <c r="I368" s="45"/>
      <c r="J368" s="45"/>
      <c r="K368" s="31" t="s">
        <v>66</v>
      </c>
      <c r="L368" s="67">
        <v>368</v>
      </c>
      <c r="M368" s="67"/>
      <c r="N368" s="14"/>
      <c r="O368" t="s">
        <v>337</v>
      </c>
      <c r="P368" s="68">
        <v>43537.876064814816</v>
      </c>
      <c r="Q368" t="s">
        <v>350</v>
      </c>
      <c r="T368" t="s">
        <v>265</v>
      </c>
      <c r="V368" s="69" t="s">
        <v>769</v>
      </c>
      <c r="W368" s="68">
        <v>43537.876064814816</v>
      </c>
      <c r="X368" s="69" t="s">
        <v>923</v>
      </c>
      <c r="AA368" s="70" t="s">
        <v>1473</v>
      </c>
      <c r="AC368" t="b">
        <v>0</v>
      </c>
      <c r="AD368">
        <v>0</v>
      </c>
      <c r="AE368" s="70" t="s">
        <v>1943</v>
      </c>
      <c r="AF368" t="b">
        <v>0</v>
      </c>
      <c r="AG368" t="s">
        <v>1972</v>
      </c>
      <c r="AI368" s="70" t="s">
        <v>1943</v>
      </c>
      <c r="AJ368" t="b">
        <v>0</v>
      </c>
      <c r="AK368">
        <v>6</v>
      </c>
      <c r="AL368" s="70" t="s">
        <v>1908</v>
      </c>
      <c r="AM368" t="s">
        <v>1983</v>
      </c>
      <c r="AN368" t="b">
        <v>0</v>
      </c>
      <c r="AO368" s="70" t="s">
        <v>1908</v>
      </c>
      <c r="AP368" t="s">
        <v>178</v>
      </c>
      <c r="AQ368">
        <v>0</v>
      </c>
      <c r="AR368">
        <v>0</v>
      </c>
      <c r="BA368" t="str">
        <f>REPLACE(INDEX(GroupVertices[Group],MATCH(Edges[[#This Row],[Vertex 1]],GroupVertices[Vertex],0)),1,1,"")</f>
        <v>2</v>
      </c>
      <c r="BB368" t="str">
        <f>REPLACE(INDEX(GroupVertices[Group],MATCH(Edges[[#This Row],[Vertex 2]],GroupVertices[Vertex],0)),1,1,"")</f>
        <v>2</v>
      </c>
    </row>
    <row r="369" spans="1:54" ht="15">
      <c r="A369" s="11" t="s">
        <v>281</v>
      </c>
      <c r="B369" s="11" t="s">
        <v>265</v>
      </c>
      <c r="C369" s="12"/>
      <c r="D369" s="60"/>
      <c r="E369" s="61"/>
      <c r="F369" s="62"/>
      <c r="G369" s="12"/>
      <c r="H369" s="13"/>
      <c r="I369" s="45"/>
      <c r="J369" s="45"/>
      <c r="K369" s="31" t="s">
        <v>66</v>
      </c>
      <c r="L369" s="67">
        <v>369</v>
      </c>
      <c r="M369" s="67"/>
      <c r="N369" s="14"/>
      <c r="O369" t="s">
        <v>337</v>
      </c>
      <c r="P369" s="68">
        <v>43537.87615740741</v>
      </c>
      <c r="Q369" t="s">
        <v>383</v>
      </c>
      <c r="V369" s="69" t="s">
        <v>769</v>
      </c>
      <c r="W369" s="68">
        <v>43537.87615740741</v>
      </c>
      <c r="X369" s="69" t="s">
        <v>924</v>
      </c>
      <c r="AA369" s="70" t="s">
        <v>1474</v>
      </c>
      <c r="AC369" t="b">
        <v>0</v>
      </c>
      <c r="AD369">
        <v>0</v>
      </c>
      <c r="AE369" s="70" t="s">
        <v>1943</v>
      </c>
      <c r="AF369" t="b">
        <v>0</v>
      </c>
      <c r="AG369" t="s">
        <v>1972</v>
      </c>
      <c r="AI369" s="70" t="s">
        <v>1943</v>
      </c>
      <c r="AJ369" t="b">
        <v>0</v>
      </c>
      <c r="AK369">
        <v>2</v>
      </c>
      <c r="AL369" s="70" t="s">
        <v>1917</v>
      </c>
      <c r="AM369" t="s">
        <v>1983</v>
      </c>
      <c r="AN369" t="b">
        <v>0</v>
      </c>
      <c r="AO369" s="70" t="s">
        <v>1917</v>
      </c>
      <c r="AP369" t="s">
        <v>178</v>
      </c>
      <c r="AQ369">
        <v>0</v>
      </c>
      <c r="AR369">
        <v>0</v>
      </c>
      <c r="BA369" t="str">
        <f>REPLACE(INDEX(GroupVertices[Group],MATCH(Edges[[#This Row],[Vertex 1]],GroupVertices[Vertex],0)),1,1,"")</f>
        <v>2</v>
      </c>
      <c r="BB369" t="str">
        <f>REPLACE(INDEX(GroupVertices[Group],MATCH(Edges[[#This Row],[Vertex 2]],GroupVertices[Vertex],0)),1,1,"")</f>
        <v>2</v>
      </c>
    </row>
    <row r="370" spans="1:54" ht="15">
      <c r="A370" s="11" t="s">
        <v>240</v>
      </c>
      <c r="B370" s="11" t="s">
        <v>240</v>
      </c>
      <c r="C370" s="12"/>
      <c r="D370" s="60"/>
      <c r="E370" s="61"/>
      <c r="F370" s="62"/>
      <c r="G370" s="12"/>
      <c r="H370" s="13"/>
      <c r="I370" s="45"/>
      <c r="J370" s="45"/>
      <c r="K370" s="31" t="s">
        <v>65</v>
      </c>
      <c r="L370" s="67">
        <v>370</v>
      </c>
      <c r="M370" s="67"/>
      <c r="N370" s="14"/>
      <c r="O370" t="s">
        <v>178</v>
      </c>
      <c r="P370" s="68">
        <v>43538.808344907404</v>
      </c>
      <c r="Q370" t="s">
        <v>372</v>
      </c>
      <c r="T370" t="s">
        <v>265</v>
      </c>
      <c r="V370" s="69" t="s">
        <v>739</v>
      </c>
      <c r="W370" s="68">
        <v>43538.808344907404</v>
      </c>
      <c r="X370" s="69" t="s">
        <v>860</v>
      </c>
      <c r="AA370" s="70" t="s">
        <v>1410</v>
      </c>
      <c r="AC370" t="b">
        <v>0</v>
      </c>
      <c r="AD370">
        <v>1</v>
      </c>
      <c r="AE370" s="70" t="s">
        <v>1943</v>
      </c>
      <c r="AF370" t="b">
        <v>0</v>
      </c>
      <c r="AG370" t="s">
        <v>1972</v>
      </c>
      <c r="AI370" s="70" t="s">
        <v>1943</v>
      </c>
      <c r="AJ370" t="b">
        <v>0</v>
      </c>
      <c r="AK370">
        <v>0</v>
      </c>
      <c r="AL370" s="70" t="s">
        <v>1943</v>
      </c>
      <c r="AM370" t="s">
        <v>1979</v>
      </c>
      <c r="AN370" t="b">
        <v>0</v>
      </c>
      <c r="AO370" s="70" t="s">
        <v>1410</v>
      </c>
      <c r="AP370" t="s">
        <v>178</v>
      </c>
      <c r="AQ370">
        <v>0</v>
      </c>
      <c r="AR370">
        <v>0</v>
      </c>
      <c r="BA370" t="str">
        <f>REPLACE(INDEX(GroupVertices[Group],MATCH(Edges[[#This Row],[Vertex 1]],GroupVertices[Vertex],0)),1,1,"")</f>
        <v>9</v>
      </c>
      <c r="BB370" t="str">
        <f>REPLACE(INDEX(GroupVertices[Group],MATCH(Edges[[#This Row],[Vertex 2]],GroupVertices[Vertex],0)),1,1,"")</f>
        <v>9</v>
      </c>
    </row>
    <row r="371" spans="1:54" ht="15">
      <c r="A371" s="11" t="s">
        <v>247</v>
      </c>
      <c r="B371" s="11" t="s">
        <v>265</v>
      </c>
      <c r="C371" s="12"/>
      <c r="D371" s="60"/>
      <c r="E371" s="61"/>
      <c r="F371" s="62"/>
      <c r="G371" s="12"/>
      <c r="H371" s="13"/>
      <c r="I371" s="45"/>
      <c r="J371" s="45"/>
      <c r="K371" s="31" t="s">
        <v>66</v>
      </c>
      <c r="L371" s="67">
        <v>371</v>
      </c>
      <c r="M371" s="67"/>
      <c r="N371" s="14"/>
      <c r="O371" t="s">
        <v>338</v>
      </c>
      <c r="P371" s="68">
        <v>43537.840902777774</v>
      </c>
      <c r="Q371" t="s">
        <v>514</v>
      </c>
      <c r="T371" t="s">
        <v>265</v>
      </c>
      <c r="V371" s="69" t="s">
        <v>743</v>
      </c>
      <c r="W371" s="68">
        <v>43537.840902777774</v>
      </c>
      <c r="X371" s="69" t="s">
        <v>1162</v>
      </c>
      <c r="AA371" s="70" t="s">
        <v>1717</v>
      </c>
      <c r="AB371" s="70" t="s">
        <v>1934</v>
      </c>
      <c r="AC371" t="b">
        <v>0</v>
      </c>
      <c r="AD371">
        <v>3</v>
      </c>
      <c r="AE371" s="70" t="s">
        <v>1961</v>
      </c>
      <c r="AF371" t="b">
        <v>0</v>
      </c>
      <c r="AG371" t="s">
        <v>1972</v>
      </c>
      <c r="AI371" s="70" t="s">
        <v>1943</v>
      </c>
      <c r="AJ371" t="b">
        <v>0</v>
      </c>
      <c r="AK371">
        <v>0</v>
      </c>
      <c r="AL371" s="70" t="s">
        <v>1943</v>
      </c>
      <c r="AM371" t="s">
        <v>1979</v>
      </c>
      <c r="AN371" t="b">
        <v>0</v>
      </c>
      <c r="AO371" s="70" t="s">
        <v>1934</v>
      </c>
      <c r="AP371" t="s">
        <v>178</v>
      </c>
      <c r="AQ371">
        <v>0</v>
      </c>
      <c r="AR371">
        <v>0</v>
      </c>
      <c r="BA371" t="str">
        <f>REPLACE(INDEX(GroupVertices[Group],MATCH(Edges[[#This Row],[Vertex 1]],GroupVertices[Vertex],0)),1,1,"")</f>
        <v>1</v>
      </c>
      <c r="BB371" t="str">
        <f>REPLACE(INDEX(GroupVertices[Group],MATCH(Edges[[#This Row],[Vertex 2]],GroupVertices[Vertex],0)),1,1,"")</f>
        <v>2</v>
      </c>
    </row>
    <row r="372" spans="1:54" ht="15">
      <c r="A372" s="11" t="s">
        <v>247</v>
      </c>
      <c r="B372" s="11" t="s">
        <v>265</v>
      </c>
      <c r="C372" s="12"/>
      <c r="D372" s="60"/>
      <c r="E372" s="61"/>
      <c r="F372" s="62"/>
      <c r="G372" s="12"/>
      <c r="H372" s="13"/>
      <c r="I372" s="45"/>
      <c r="J372" s="45"/>
      <c r="K372" s="31" t="s">
        <v>66</v>
      </c>
      <c r="L372" s="67">
        <v>372</v>
      </c>
      <c r="M372" s="67"/>
      <c r="N372" s="14"/>
      <c r="O372" t="s">
        <v>338</v>
      </c>
      <c r="P372" s="68">
        <v>43537.850173611114</v>
      </c>
      <c r="Q372" t="s">
        <v>457</v>
      </c>
      <c r="T372" t="s">
        <v>265</v>
      </c>
      <c r="V372" s="69" t="s">
        <v>743</v>
      </c>
      <c r="W372" s="68">
        <v>43537.850173611114</v>
      </c>
      <c r="X372" s="69" t="s">
        <v>1026</v>
      </c>
      <c r="AA372" s="70" t="s">
        <v>1580</v>
      </c>
      <c r="AB372" s="70" t="s">
        <v>1576</v>
      </c>
      <c r="AC372" t="b">
        <v>0</v>
      </c>
      <c r="AD372">
        <v>1</v>
      </c>
      <c r="AE372" s="70" t="s">
        <v>1946</v>
      </c>
      <c r="AF372" t="b">
        <v>0</v>
      </c>
      <c r="AG372" t="s">
        <v>1972</v>
      </c>
      <c r="AI372" s="70" t="s">
        <v>1943</v>
      </c>
      <c r="AJ372" t="b">
        <v>0</v>
      </c>
      <c r="AK372">
        <v>0</v>
      </c>
      <c r="AL372" s="70" t="s">
        <v>1943</v>
      </c>
      <c r="AM372" t="s">
        <v>1983</v>
      </c>
      <c r="AN372" t="b">
        <v>0</v>
      </c>
      <c r="AO372" s="70" t="s">
        <v>1576</v>
      </c>
      <c r="AP372" t="s">
        <v>178</v>
      </c>
      <c r="AQ372">
        <v>0</v>
      </c>
      <c r="AR372">
        <v>0</v>
      </c>
      <c r="BA372" t="str">
        <f>REPLACE(INDEX(GroupVertices[Group],MATCH(Edges[[#This Row],[Vertex 1]],GroupVertices[Vertex],0)),1,1,"")</f>
        <v>1</v>
      </c>
      <c r="BB372" t="str">
        <f>REPLACE(INDEX(GroupVertices[Group],MATCH(Edges[[#This Row],[Vertex 2]],GroupVertices[Vertex],0)),1,1,"")</f>
        <v>2</v>
      </c>
    </row>
    <row r="373" spans="1:54" ht="15">
      <c r="A373" s="11" t="s">
        <v>247</v>
      </c>
      <c r="B373" s="11" t="s">
        <v>265</v>
      </c>
      <c r="C373" s="12"/>
      <c r="D373" s="60"/>
      <c r="E373" s="61"/>
      <c r="F373" s="62"/>
      <c r="G373" s="12"/>
      <c r="H373" s="13"/>
      <c r="I373" s="45"/>
      <c r="J373" s="45"/>
      <c r="K373" s="31" t="s">
        <v>66</v>
      </c>
      <c r="L373" s="67">
        <v>373</v>
      </c>
      <c r="M373" s="67"/>
      <c r="N373" s="14"/>
      <c r="O373" t="s">
        <v>338</v>
      </c>
      <c r="P373" s="68">
        <v>43537.83561342592</v>
      </c>
      <c r="Q373" t="s">
        <v>456</v>
      </c>
      <c r="T373" t="s">
        <v>265</v>
      </c>
      <c r="V373" s="69" t="s">
        <v>743</v>
      </c>
      <c r="W373" s="68">
        <v>43537.83561342592</v>
      </c>
      <c r="X373" s="69" t="s">
        <v>1025</v>
      </c>
      <c r="AA373" s="70" t="s">
        <v>1579</v>
      </c>
      <c r="AB373" s="70" t="s">
        <v>1575</v>
      </c>
      <c r="AC373" t="b">
        <v>0</v>
      </c>
      <c r="AD373">
        <v>7</v>
      </c>
      <c r="AE373" s="70" t="s">
        <v>1946</v>
      </c>
      <c r="AF373" t="b">
        <v>0</v>
      </c>
      <c r="AG373" t="s">
        <v>1972</v>
      </c>
      <c r="AI373" s="70" t="s">
        <v>1943</v>
      </c>
      <c r="AJ373" t="b">
        <v>0</v>
      </c>
      <c r="AK373">
        <v>1</v>
      </c>
      <c r="AL373" s="70" t="s">
        <v>1943</v>
      </c>
      <c r="AM373" t="s">
        <v>1983</v>
      </c>
      <c r="AN373" t="b">
        <v>0</v>
      </c>
      <c r="AO373" s="70" t="s">
        <v>1575</v>
      </c>
      <c r="AP373" t="s">
        <v>178</v>
      </c>
      <c r="AQ373">
        <v>0</v>
      </c>
      <c r="AR373">
        <v>0</v>
      </c>
      <c r="BA373" t="str">
        <f>REPLACE(INDEX(GroupVertices[Group],MATCH(Edges[[#This Row],[Vertex 1]],GroupVertices[Vertex],0)),1,1,"")</f>
        <v>1</v>
      </c>
      <c r="BB373" t="str">
        <f>REPLACE(INDEX(GroupVertices[Group],MATCH(Edges[[#This Row],[Vertex 2]],GroupVertices[Vertex],0)),1,1,"")</f>
        <v>2</v>
      </c>
    </row>
    <row r="374" spans="1:54" ht="15">
      <c r="A374" s="11" t="s">
        <v>247</v>
      </c>
      <c r="B374" s="11" t="s">
        <v>261</v>
      </c>
      <c r="C374" s="12"/>
      <c r="D374" s="60"/>
      <c r="E374" s="61"/>
      <c r="F374" s="62"/>
      <c r="G374" s="12"/>
      <c r="H374" s="13"/>
      <c r="I374" s="45"/>
      <c r="J374" s="45"/>
      <c r="K374" s="31" t="s">
        <v>65</v>
      </c>
      <c r="L374" s="67">
        <v>374</v>
      </c>
      <c r="M374" s="67"/>
      <c r="N374" s="14"/>
      <c r="O374" t="s">
        <v>338</v>
      </c>
      <c r="P374" s="68">
        <v>43537.853414351855</v>
      </c>
      <c r="Q374" t="s">
        <v>473</v>
      </c>
      <c r="T374" t="s">
        <v>265</v>
      </c>
      <c r="V374" s="69" t="s">
        <v>743</v>
      </c>
      <c r="W374" s="68">
        <v>43537.853414351855</v>
      </c>
      <c r="X374" s="69" t="s">
        <v>1059</v>
      </c>
      <c r="AA374" s="70" t="s">
        <v>1613</v>
      </c>
      <c r="AB374" s="70" t="s">
        <v>1604</v>
      </c>
      <c r="AC374" t="b">
        <v>0</v>
      </c>
      <c r="AD374">
        <v>1</v>
      </c>
      <c r="AE374" s="70" t="s">
        <v>1956</v>
      </c>
      <c r="AF374" t="b">
        <v>0</v>
      </c>
      <c r="AG374" t="s">
        <v>1972</v>
      </c>
      <c r="AI374" s="70" t="s">
        <v>1943</v>
      </c>
      <c r="AJ374" t="b">
        <v>0</v>
      </c>
      <c r="AK374">
        <v>0</v>
      </c>
      <c r="AL374" s="70" t="s">
        <v>1943</v>
      </c>
      <c r="AM374" t="s">
        <v>1983</v>
      </c>
      <c r="AN374" t="b">
        <v>0</v>
      </c>
      <c r="AO374" s="70" t="s">
        <v>1604</v>
      </c>
      <c r="AP374" t="s">
        <v>178</v>
      </c>
      <c r="AQ374">
        <v>0</v>
      </c>
      <c r="AR374">
        <v>0</v>
      </c>
      <c r="BA374" t="str">
        <f>REPLACE(INDEX(GroupVertices[Group],MATCH(Edges[[#This Row],[Vertex 1]],GroupVertices[Vertex],0)),1,1,"")</f>
        <v>1</v>
      </c>
      <c r="BB374" t="str">
        <f>REPLACE(INDEX(GroupVertices[Group],MATCH(Edges[[#This Row],[Vertex 2]],GroupVertices[Vertex],0)),1,1,"")</f>
        <v>7</v>
      </c>
    </row>
    <row r="375" spans="1:54" ht="15">
      <c r="A375" s="11" t="s">
        <v>247</v>
      </c>
      <c r="B375" s="11" t="s">
        <v>265</v>
      </c>
      <c r="C375" s="12"/>
      <c r="D375" s="60"/>
      <c r="E375" s="61"/>
      <c r="F375" s="62"/>
      <c r="G375" s="12"/>
      <c r="H375" s="13"/>
      <c r="I375" s="45"/>
      <c r="J375" s="45"/>
      <c r="K375" s="31" t="s">
        <v>66</v>
      </c>
      <c r="L375" s="67">
        <v>375</v>
      </c>
      <c r="M375" s="67"/>
      <c r="N375" s="14"/>
      <c r="O375" t="s">
        <v>338</v>
      </c>
      <c r="P375" s="68">
        <v>43537.853414351855</v>
      </c>
      <c r="Q375" t="s">
        <v>473</v>
      </c>
      <c r="T375" t="s">
        <v>265</v>
      </c>
      <c r="V375" s="69" t="s">
        <v>743</v>
      </c>
      <c r="W375" s="68">
        <v>43537.853414351855</v>
      </c>
      <c r="X375" s="69" t="s">
        <v>1059</v>
      </c>
      <c r="AA375" s="70" t="s">
        <v>1613</v>
      </c>
      <c r="AB375" s="70" t="s">
        <v>1604</v>
      </c>
      <c r="AC375" t="b">
        <v>0</v>
      </c>
      <c r="AD375">
        <v>1</v>
      </c>
      <c r="AE375" s="70" t="s">
        <v>1956</v>
      </c>
      <c r="AF375" t="b">
        <v>0</v>
      </c>
      <c r="AG375" t="s">
        <v>1972</v>
      </c>
      <c r="AI375" s="70" t="s">
        <v>1943</v>
      </c>
      <c r="AJ375" t="b">
        <v>0</v>
      </c>
      <c r="AK375">
        <v>0</v>
      </c>
      <c r="AL375" s="70" t="s">
        <v>1943</v>
      </c>
      <c r="AM375" t="s">
        <v>1983</v>
      </c>
      <c r="AN375" t="b">
        <v>0</v>
      </c>
      <c r="AO375" s="70" t="s">
        <v>1604</v>
      </c>
      <c r="AP375" t="s">
        <v>178</v>
      </c>
      <c r="AQ375">
        <v>0</v>
      </c>
      <c r="AR375">
        <v>0</v>
      </c>
      <c r="BA375" t="str">
        <f>REPLACE(INDEX(GroupVertices[Group],MATCH(Edges[[#This Row],[Vertex 1]],GroupVertices[Vertex],0)),1,1,"")</f>
        <v>1</v>
      </c>
      <c r="BB375" t="str">
        <f>REPLACE(INDEX(GroupVertices[Group],MATCH(Edges[[#This Row],[Vertex 2]],GroupVertices[Vertex],0)),1,1,"")</f>
        <v>2</v>
      </c>
    </row>
    <row r="376" spans="1:54" ht="15">
      <c r="A376" s="11" t="s">
        <v>247</v>
      </c>
      <c r="B376" s="11" t="s">
        <v>265</v>
      </c>
      <c r="C376" s="12"/>
      <c r="D376" s="60"/>
      <c r="E376" s="61"/>
      <c r="F376" s="62"/>
      <c r="G376" s="12"/>
      <c r="H376" s="13"/>
      <c r="I376" s="45"/>
      <c r="J376" s="45"/>
      <c r="K376" s="31" t="s">
        <v>66</v>
      </c>
      <c r="L376" s="67">
        <v>376</v>
      </c>
      <c r="M376" s="67"/>
      <c r="N376" s="14"/>
      <c r="O376" t="s">
        <v>338</v>
      </c>
      <c r="P376" s="68">
        <v>43537.847962962966</v>
      </c>
      <c r="Q376" t="s">
        <v>506</v>
      </c>
      <c r="T376" t="s">
        <v>265</v>
      </c>
      <c r="V376" s="69" t="s">
        <v>743</v>
      </c>
      <c r="W376" s="68">
        <v>43537.847962962966</v>
      </c>
      <c r="X376" s="69" t="s">
        <v>1144</v>
      </c>
      <c r="AA376" s="70" t="s">
        <v>1699</v>
      </c>
      <c r="AB376" s="70" t="s">
        <v>1695</v>
      </c>
      <c r="AC376" t="b">
        <v>0</v>
      </c>
      <c r="AD376">
        <v>2</v>
      </c>
      <c r="AE376" s="70" t="s">
        <v>1955</v>
      </c>
      <c r="AF376" t="b">
        <v>0</v>
      </c>
      <c r="AG376" t="s">
        <v>1972</v>
      </c>
      <c r="AI376" s="70" t="s">
        <v>1943</v>
      </c>
      <c r="AJ376" t="b">
        <v>0</v>
      </c>
      <c r="AK376">
        <v>0</v>
      </c>
      <c r="AL376" s="70" t="s">
        <v>1943</v>
      </c>
      <c r="AM376" t="s">
        <v>1983</v>
      </c>
      <c r="AN376" t="b">
        <v>0</v>
      </c>
      <c r="AO376" s="70" t="s">
        <v>1695</v>
      </c>
      <c r="AP376" t="s">
        <v>178</v>
      </c>
      <c r="AQ376">
        <v>0</v>
      </c>
      <c r="AR376">
        <v>0</v>
      </c>
      <c r="BA376" t="str">
        <f>REPLACE(INDEX(GroupVertices[Group],MATCH(Edges[[#This Row],[Vertex 1]],GroupVertices[Vertex],0)),1,1,"")</f>
        <v>1</v>
      </c>
      <c r="BB376" t="str">
        <f>REPLACE(INDEX(GroupVertices[Group],MATCH(Edges[[#This Row],[Vertex 2]],GroupVertices[Vertex],0)),1,1,"")</f>
        <v>2</v>
      </c>
    </row>
    <row r="377" spans="1:54" ht="15">
      <c r="A377" s="11" t="s">
        <v>247</v>
      </c>
      <c r="B377" s="11" t="s">
        <v>314</v>
      </c>
      <c r="C377" s="12"/>
      <c r="D377" s="60"/>
      <c r="E377" s="61"/>
      <c r="F377" s="62"/>
      <c r="G377" s="12"/>
      <c r="H377" s="13"/>
      <c r="I377" s="45"/>
      <c r="J377" s="45"/>
      <c r="K377" s="31" t="s">
        <v>66</v>
      </c>
      <c r="L377" s="67">
        <v>377</v>
      </c>
      <c r="M377" s="67"/>
      <c r="N377" s="14"/>
      <c r="O377" t="s">
        <v>338</v>
      </c>
      <c r="P377" s="68">
        <v>43537.84002314815</v>
      </c>
      <c r="Q377" t="s">
        <v>420</v>
      </c>
      <c r="T377" t="s">
        <v>265</v>
      </c>
      <c r="V377" s="69" t="s">
        <v>743</v>
      </c>
      <c r="W377" s="68">
        <v>43537.84002314815</v>
      </c>
      <c r="X377" s="69" t="s">
        <v>967</v>
      </c>
      <c r="AA377" s="70" t="s">
        <v>1518</v>
      </c>
      <c r="AC377" t="b">
        <v>0</v>
      </c>
      <c r="AD377">
        <v>0</v>
      </c>
      <c r="AE377" s="70" t="s">
        <v>1943</v>
      </c>
      <c r="AF377" t="b">
        <v>0</v>
      </c>
      <c r="AG377" t="s">
        <v>1972</v>
      </c>
      <c r="AI377" s="70" t="s">
        <v>1943</v>
      </c>
      <c r="AJ377" t="b">
        <v>0</v>
      </c>
      <c r="AK377">
        <v>1</v>
      </c>
      <c r="AL377" s="70" t="s">
        <v>1520</v>
      </c>
      <c r="AM377" t="s">
        <v>1983</v>
      </c>
      <c r="AN377" t="b">
        <v>0</v>
      </c>
      <c r="AO377" s="70" t="s">
        <v>1520</v>
      </c>
      <c r="AP377" t="s">
        <v>178</v>
      </c>
      <c r="AQ377">
        <v>0</v>
      </c>
      <c r="AR377">
        <v>0</v>
      </c>
      <c r="BA377" t="str">
        <f>REPLACE(INDEX(GroupVertices[Group],MATCH(Edges[[#This Row],[Vertex 1]],GroupVertices[Vertex],0)),1,1,"")</f>
        <v>1</v>
      </c>
      <c r="BB377" t="str">
        <f>REPLACE(INDEX(GroupVertices[Group],MATCH(Edges[[#This Row],[Vertex 2]],GroupVertices[Vertex],0)),1,1,"")</f>
        <v>1</v>
      </c>
    </row>
    <row r="378" spans="1:54" ht="15">
      <c r="A378" s="11" t="s">
        <v>247</v>
      </c>
      <c r="B378" s="11" t="s">
        <v>265</v>
      </c>
      <c r="C378" s="12"/>
      <c r="D378" s="60"/>
      <c r="E378" s="61"/>
      <c r="F378" s="62"/>
      <c r="G378" s="12"/>
      <c r="H378" s="13"/>
      <c r="I378" s="45"/>
      <c r="J378" s="45"/>
      <c r="K378" s="31" t="s">
        <v>66</v>
      </c>
      <c r="L378" s="67">
        <v>378</v>
      </c>
      <c r="M378" s="67"/>
      <c r="N378" s="14"/>
      <c r="O378" t="s">
        <v>338</v>
      </c>
      <c r="P378" s="68">
        <v>43537.8572337963</v>
      </c>
      <c r="Q378" t="s">
        <v>593</v>
      </c>
      <c r="R378" s="69" t="s">
        <v>655</v>
      </c>
      <c r="S378" t="s">
        <v>667</v>
      </c>
      <c r="T378" t="s">
        <v>265</v>
      </c>
      <c r="V378" s="69" t="s">
        <v>743</v>
      </c>
      <c r="W378" s="68">
        <v>43537.8572337963</v>
      </c>
      <c r="X378" s="69" t="s">
        <v>1308</v>
      </c>
      <c r="AA378" s="70" t="s">
        <v>1865</v>
      </c>
      <c r="AC378" t="b">
        <v>0</v>
      </c>
      <c r="AD378">
        <v>4</v>
      </c>
      <c r="AE378" s="70" t="s">
        <v>1943</v>
      </c>
      <c r="AF378" t="b">
        <v>1</v>
      </c>
      <c r="AG378" t="s">
        <v>1972</v>
      </c>
      <c r="AI378" s="70" t="s">
        <v>1890</v>
      </c>
      <c r="AJ378" t="b">
        <v>0</v>
      </c>
      <c r="AK378">
        <v>1</v>
      </c>
      <c r="AL378" s="70" t="s">
        <v>1943</v>
      </c>
      <c r="AM378" t="s">
        <v>1983</v>
      </c>
      <c r="AN378" t="b">
        <v>0</v>
      </c>
      <c r="AO378" s="70" t="s">
        <v>1865</v>
      </c>
      <c r="AP378" t="s">
        <v>178</v>
      </c>
      <c r="AQ378">
        <v>0</v>
      </c>
      <c r="AR378">
        <v>0</v>
      </c>
      <c r="BA378" t="str">
        <f>REPLACE(INDEX(GroupVertices[Group],MATCH(Edges[[#This Row],[Vertex 1]],GroupVertices[Vertex],0)),1,1,"")</f>
        <v>1</v>
      </c>
      <c r="BB378" t="str">
        <f>REPLACE(INDEX(GroupVertices[Group],MATCH(Edges[[#This Row],[Vertex 2]],GroupVertices[Vertex],0)),1,1,"")</f>
        <v>2</v>
      </c>
    </row>
    <row r="379" spans="1:54" ht="15">
      <c r="A379" s="11" t="s">
        <v>247</v>
      </c>
      <c r="B379" s="11" t="s">
        <v>315</v>
      </c>
      <c r="C379" s="12"/>
      <c r="D379" s="60"/>
      <c r="E379" s="61"/>
      <c r="F379" s="62"/>
      <c r="G379" s="12"/>
      <c r="H379" s="13"/>
      <c r="I379" s="45"/>
      <c r="J379" s="45"/>
      <c r="K379" s="31" t="s">
        <v>66</v>
      </c>
      <c r="L379" s="67">
        <v>379</v>
      </c>
      <c r="M379" s="67"/>
      <c r="N379" s="14"/>
      <c r="O379" t="s">
        <v>338</v>
      </c>
      <c r="P379" s="68">
        <v>43541.772824074076</v>
      </c>
      <c r="Q379" t="s">
        <v>425</v>
      </c>
      <c r="V379" s="69" t="s">
        <v>743</v>
      </c>
      <c r="W379" s="68">
        <v>43541.772824074076</v>
      </c>
      <c r="X379" s="69" t="s">
        <v>1313</v>
      </c>
      <c r="AA379" s="70" t="s">
        <v>1870</v>
      </c>
      <c r="AC379" t="b">
        <v>0</v>
      </c>
      <c r="AD379">
        <v>0</v>
      </c>
      <c r="AE379" s="70" t="s">
        <v>1943</v>
      </c>
      <c r="AF379" t="b">
        <v>0</v>
      </c>
      <c r="AG379" t="s">
        <v>1972</v>
      </c>
      <c r="AI379" s="70" t="s">
        <v>1943</v>
      </c>
      <c r="AJ379" t="b">
        <v>0</v>
      </c>
      <c r="AK379">
        <v>23</v>
      </c>
      <c r="AL379" s="70" t="s">
        <v>1922</v>
      </c>
      <c r="AM379" t="s">
        <v>1979</v>
      </c>
      <c r="AN379" t="b">
        <v>0</v>
      </c>
      <c r="AO379" s="70" t="s">
        <v>1922</v>
      </c>
      <c r="AP379" t="s">
        <v>178</v>
      </c>
      <c r="AQ379">
        <v>0</v>
      </c>
      <c r="AR379">
        <v>0</v>
      </c>
      <c r="BA379" t="str">
        <f>REPLACE(INDEX(GroupVertices[Group],MATCH(Edges[[#This Row],[Vertex 1]],GroupVertices[Vertex],0)),1,1,"")</f>
        <v>1</v>
      </c>
      <c r="BB379" t="str">
        <f>REPLACE(INDEX(GroupVertices[Group],MATCH(Edges[[#This Row],[Vertex 2]],GroupVertices[Vertex],0)),1,1,"")</f>
        <v>4</v>
      </c>
    </row>
    <row r="380" spans="1:54" ht="15">
      <c r="A380" s="11" t="s">
        <v>247</v>
      </c>
      <c r="B380" s="11" t="s">
        <v>314</v>
      </c>
      <c r="C380" s="12"/>
      <c r="D380" s="60"/>
      <c r="E380" s="61"/>
      <c r="F380" s="62"/>
      <c r="G380" s="12"/>
      <c r="H380" s="13"/>
      <c r="I380" s="45"/>
      <c r="J380" s="45"/>
      <c r="K380" s="31" t="s">
        <v>66</v>
      </c>
      <c r="L380" s="67">
        <v>380</v>
      </c>
      <c r="M380" s="67"/>
      <c r="N380" s="14"/>
      <c r="O380" t="s">
        <v>339</v>
      </c>
      <c r="P380" s="68">
        <v>43537.838425925926</v>
      </c>
      <c r="Q380" t="s">
        <v>419</v>
      </c>
      <c r="T380" t="s">
        <v>265</v>
      </c>
      <c r="V380" s="69" t="s">
        <v>743</v>
      </c>
      <c r="W380" s="68">
        <v>43537.838425925926</v>
      </c>
      <c r="X380" s="69" t="s">
        <v>966</v>
      </c>
      <c r="AA380" s="70" t="s">
        <v>1517</v>
      </c>
      <c r="AC380" t="b">
        <v>0</v>
      </c>
      <c r="AD380">
        <v>0</v>
      </c>
      <c r="AE380" s="70" t="s">
        <v>1943</v>
      </c>
      <c r="AF380" t="b">
        <v>0</v>
      </c>
      <c r="AG380" t="s">
        <v>1972</v>
      </c>
      <c r="AI380" s="70" t="s">
        <v>1943</v>
      </c>
      <c r="AJ380" t="b">
        <v>0</v>
      </c>
      <c r="AK380">
        <v>2</v>
      </c>
      <c r="AL380" s="70" t="s">
        <v>1516</v>
      </c>
      <c r="AM380" t="s">
        <v>1983</v>
      </c>
      <c r="AN380" t="b">
        <v>0</v>
      </c>
      <c r="AO380" s="70" t="s">
        <v>1516</v>
      </c>
      <c r="AP380" t="s">
        <v>178</v>
      </c>
      <c r="AQ380">
        <v>0</v>
      </c>
      <c r="AR380">
        <v>0</v>
      </c>
      <c r="BA380" t="str">
        <f>REPLACE(INDEX(GroupVertices[Group],MATCH(Edges[[#This Row],[Vertex 1]],GroupVertices[Vertex],0)),1,1,"")</f>
        <v>1</v>
      </c>
      <c r="BB380" t="str">
        <f>REPLACE(INDEX(GroupVertices[Group],MATCH(Edges[[#This Row],[Vertex 2]],GroupVertices[Vertex],0)),1,1,"")</f>
        <v>1</v>
      </c>
    </row>
    <row r="381" spans="1:54" ht="15">
      <c r="A381" s="11" t="s">
        <v>247</v>
      </c>
      <c r="B381" s="11" t="s">
        <v>249</v>
      </c>
      <c r="C381" s="12"/>
      <c r="D381" s="60"/>
      <c r="E381" s="61"/>
      <c r="F381" s="62"/>
      <c r="G381" s="12"/>
      <c r="H381" s="13"/>
      <c r="I381" s="45"/>
      <c r="J381" s="45"/>
      <c r="K381" s="31" t="s">
        <v>66</v>
      </c>
      <c r="L381" s="67">
        <v>381</v>
      </c>
      <c r="M381" s="67"/>
      <c r="N381" s="14"/>
      <c r="O381" t="s">
        <v>339</v>
      </c>
      <c r="P381" s="68">
        <v>43537.840902777774</v>
      </c>
      <c r="Q381" t="s">
        <v>514</v>
      </c>
      <c r="T381" t="s">
        <v>265</v>
      </c>
      <c r="V381" s="69" t="s">
        <v>743</v>
      </c>
      <c r="W381" s="68">
        <v>43537.840902777774</v>
      </c>
      <c r="X381" s="69" t="s">
        <v>1162</v>
      </c>
      <c r="AA381" s="70" t="s">
        <v>1717</v>
      </c>
      <c r="AB381" s="70" t="s">
        <v>1934</v>
      </c>
      <c r="AC381" t="b">
        <v>0</v>
      </c>
      <c r="AD381">
        <v>3</v>
      </c>
      <c r="AE381" s="70" t="s">
        <v>1961</v>
      </c>
      <c r="AF381" t="b">
        <v>0</v>
      </c>
      <c r="AG381" t="s">
        <v>1972</v>
      </c>
      <c r="AI381" s="70" t="s">
        <v>1943</v>
      </c>
      <c r="AJ381" t="b">
        <v>0</v>
      </c>
      <c r="AK381">
        <v>0</v>
      </c>
      <c r="AL381" s="70" t="s">
        <v>1943</v>
      </c>
      <c r="AM381" t="s">
        <v>1979</v>
      </c>
      <c r="AN381" t="b">
        <v>0</v>
      </c>
      <c r="AO381" s="70" t="s">
        <v>1934</v>
      </c>
      <c r="AP381" t="s">
        <v>178</v>
      </c>
      <c r="AQ381">
        <v>0</v>
      </c>
      <c r="AR381">
        <v>0</v>
      </c>
      <c r="BA381" t="str">
        <f>REPLACE(INDEX(GroupVertices[Group],MATCH(Edges[[#This Row],[Vertex 1]],GroupVertices[Vertex],0)),1,1,"")</f>
        <v>1</v>
      </c>
      <c r="BB381" t="str">
        <f>REPLACE(INDEX(GroupVertices[Group],MATCH(Edges[[#This Row],[Vertex 2]],GroupVertices[Vertex],0)),1,1,"")</f>
        <v>5</v>
      </c>
    </row>
    <row r="382" spans="1:54" ht="15">
      <c r="A382" s="11" t="s">
        <v>247</v>
      </c>
      <c r="B382" s="11" t="s">
        <v>224</v>
      </c>
      <c r="C382" s="12"/>
      <c r="D382" s="60"/>
      <c r="E382" s="61"/>
      <c r="F382" s="62"/>
      <c r="G382" s="12"/>
      <c r="H382" s="13"/>
      <c r="I382" s="45"/>
      <c r="J382" s="45"/>
      <c r="K382" s="31" t="s">
        <v>66</v>
      </c>
      <c r="L382" s="67">
        <v>382</v>
      </c>
      <c r="M382" s="67"/>
      <c r="N382" s="14"/>
      <c r="O382" t="s">
        <v>339</v>
      </c>
      <c r="P382" s="68">
        <v>43537.850173611114</v>
      </c>
      <c r="Q382" t="s">
        <v>457</v>
      </c>
      <c r="T382" t="s">
        <v>265</v>
      </c>
      <c r="V382" s="69" t="s">
        <v>743</v>
      </c>
      <c r="W382" s="68">
        <v>43537.850173611114</v>
      </c>
      <c r="X382" s="69" t="s">
        <v>1026</v>
      </c>
      <c r="AA382" s="70" t="s">
        <v>1580</v>
      </c>
      <c r="AB382" s="70" t="s">
        <v>1576</v>
      </c>
      <c r="AC382" t="b">
        <v>0</v>
      </c>
      <c r="AD382">
        <v>1</v>
      </c>
      <c r="AE382" s="70" t="s">
        <v>1946</v>
      </c>
      <c r="AF382" t="b">
        <v>0</v>
      </c>
      <c r="AG382" t="s">
        <v>1972</v>
      </c>
      <c r="AI382" s="70" t="s">
        <v>1943</v>
      </c>
      <c r="AJ382" t="b">
        <v>0</v>
      </c>
      <c r="AK382">
        <v>0</v>
      </c>
      <c r="AL382" s="70" t="s">
        <v>1943</v>
      </c>
      <c r="AM382" t="s">
        <v>1983</v>
      </c>
      <c r="AN382" t="b">
        <v>0</v>
      </c>
      <c r="AO382" s="70" t="s">
        <v>1576</v>
      </c>
      <c r="AP382" t="s">
        <v>178</v>
      </c>
      <c r="AQ382">
        <v>0</v>
      </c>
      <c r="AR382">
        <v>0</v>
      </c>
      <c r="BA382" t="str">
        <f>REPLACE(INDEX(GroupVertices[Group],MATCH(Edges[[#This Row],[Vertex 1]],GroupVertices[Vertex],0)),1,1,"")</f>
        <v>1</v>
      </c>
      <c r="BB382" t="str">
        <f>REPLACE(INDEX(GroupVertices[Group],MATCH(Edges[[#This Row],[Vertex 2]],GroupVertices[Vertex],0)),1,1,"")</f>
        <v>3</v>
      </c>
    </row>
    <row r="383" spans="1:54" ht="15">
      <c r="A383" s="11" t="s">
        <v>247</v>
      </c>
      <c r="B383" s="11" t="s">
        <v>224</v>
      </c>
      <c r="C383" s="12"/>
      <c r="D383" s="60"/>
      <c r="E383" s="61"/>
      <c r="F383" s="62"/>
      <c r="G383" s="12"/>
      <c r="H383" s="13"/>
      <c r="I383" s="45"/>
      <c r="J383" s="45"/>
      <c r="K383" s="31" t="s">
        <v>66</v>
      </c>
      <c r="L383" s="67">
        <v>383</v>
      </c>
      <c r="M383" s="67"/>
      <c r="N383" s="14"/>
      <c r="O383" t="s">
        <v>339</v>
      </c>
      <c r="P383" s="68">
        <v>43537.83561342592</v>
      </c>
      <c r="Q383" t="s">
        <v>456</v>
      </c>
      <c r="T383" t="s">
        <v>265</v>
      </c>
      <c r="V383" s="69" t="s">
        <v>743</v>
      </c>
      <c r="W383" s="68">
        <v>43537.83561342592</v>
      </c>
      <c r="X383" s="69" t="s">
        <v>1025</v>
      </c>
      <c r="AA383" s="70" t="s">
        <v>1579</v>
      </c>
      <c r="AB383" s="70" t="s">
        <v>1575</v>
      </c>
      <c r="AC383" t="b">
        <v>0</v>
      </c>
      <c r="AD383">
        <v>7</v>
      </c>
      <c r="AE383" s="70" t="s">
        <v>1946</v>
      </c>
      <c r="AF383" t="b">
        <v>0</v>
      </c>
      <c r="AG383" t="s">
        <v>1972</v>
      </c>
      <c r="AI383" s="70" t="s">
        <v>1943</v>
      </c>
      <c r="AJ383" t="b">
        <v>0</v>
      </c>
      <c r="AK383">
        <v>1</v>
      </c>
      <c r="AL383" s="70" t="s">
        <v>1943</v>
      </c>
      <c r="AM383" t="s">
        <v>1983</v>
      </c>
      <c r="AN383" t="b">
        <v>0</v>
      </c>
      <c r="AO383" s="70" t="s">
        <v>1575</v>
      </c>
      <c r="AP383" t="s">
        <v>178</v>
      </c>
      <c r="AQ383">
        <v>0</v>
      </c>
      <c r="AR383">
        <v>0</v>
      </c>
      <c r="BA383" t="str">
        <f>REPLACE(INDEX(GroupVertices[Group],MATCH(Edges[[#This Row],[Vertex 1]],GroupVertices[Vertex],0)),1,1,"")</f>
        <v>1</v>
      </c>
      <c r="BB383" t="str">
        <f>REPLACE(INDEX(GroupVertices[Group],MATCH(Edges[[#This Row],[Vertex 2]],GroupVertices[Vertex],0)),1,1,"")</f>
        <v>3</v>
      </c>
    </row>
    <row r="384" spans="1:54" ht="15">
      <c r="A384" s="11" t="s">
        <v>247</v>
      </c>
      <c r="B384" s="11" t="s">
        <v>320</v>
      </c>
      <c r="C384" s="12"/>
      <c r="D384" s="60"/>
      <c r="E384" s="61"/>
      <c r="F384" s="62"/>
      <c r="G384" s="12"/>
      <c r="H384" s="13"/>
      <c r="I384" s="45"/>
      <c r="J384" s="45"/>
      <c r="K384" s="31" t="s">
        <v>66</v>
      </c>
      <c r="L384" s="67">
        <v>384</v>
      </c>
      <c r="M384" s="67"/>
      <c r="N384" s="14"/>
      <c r="O384" t="s">
        <v>339</v>
      </c>
      <c r="P384" s="68">
        <v>43537.85973379629</v>
      </c>
      <c r="Q384" t="s">
        <v>551</v>
      </c>
      <c r="T384" t="s">
        <v>265</v>
      </c>
      <c r="V384" s="69" t="s">
        <v>743</v>
      </c>
      <c r="W384" s="68">
        <v>43537.85973379629</v>
      </c>
      <c r="X384" s="69" t="s">
        <v>1231</v>
      </c>
      <c r="AA384" s="70" t="s">
        <v>1787</v>
      </c>
      <c r="AB384" s="70" t="s">
        <v>1790</v>
      </c>
      <c r="AC384" t="b">
        <v>0</v>
      </c>
      <c r="AD384">
        <v>1</v>
      </c>
      <c r="AE384" s="70" t="s">
        <v>1969</v>
      </c>
      <c r="AF384" t="b">
        <v>0</v>
      </c>
      <c r="AG384" t="s">
        <v>1972</v>
      </c>
      <c r="AI384" s="70" t="s">
        <v>1943</v>
      </c>
      <c r="AJ384" t="b">
        <v>0</v>
      </c>
      <c r="AK384">
        <v>0</v>
      </c>
      <c r="AL384" s="70" t="s">
        <v>1943</v>
      </c>
      <c r="AM384" t="s">
        <v>1983</v>
      </c>
      <c r="AN384" t="b">
        <v>0</v>
      </c>
      <c r="AO384" s="70" t="s">
        <v>1790</v>
      </c>
      <c r="AP384" t="s">
        <v>178</v>
      </c>
      <c r="AQ384">
        <v>0</v>
      </c>
      <c r="AR384">
        <v>0</v>
      </c>
      <c r="BA384" t="str">
        <f>REPLACE(INDEX(GroupVertices[Group],MATCH(Edges[[#This Row],[Vertex 1]],GroupVertices[Vertex],0)),1,1,"")</f>
        <v>1</v>
      </c>
      <c r="BB384" t="str">
        <f>REPLACE(INDEX(GroupVertices[Group],MATCH(Edges[[#This Row],[Vertex 2]],GroupVertices[Vertex],0)),1,1,"")</f>
        <v>1</v>
      </c>
    </row>
    <row r="385" spans="1:54" ht="15">
      <c r="A385" s="11" t="s">
        <v>247</v>
      </c>
      <c r="B385" s="11" t="s">
        <v>320</v>
      </c>
      <c r="C385" s="12"/>
      <c r="D385" s="60"/>
      <c r="E385" s="61"/>
      <c r="F385" s="62"/>
      <c r="G385" s="12"/>
      <c r="H385" s="13"/>
      <c r="I385" s="45"/>
      <c r="J385" s="45"/>
      <c r="K385" s="31" t="s">
        <v>66</v>
      </c>
      <c r="L385" s="67">
        <v>385</v>
      </c>
      <c r="M385" s="67"/>
      <c r="N385" s="14"/>
      <c r="O385" t="s">
        <v>339</v>
      </c>
      <c r="P385" s="68">
        <v>43537.85423611111</v>
      </c>
      <c r="Q385" t="s">
        <v>550</v>
      </c>
      <c r="T385" t="s">
        <v>693</v>
      </c>
      <c r="V385" s="69" t="s">
        <v>743</v>
      </c>
      <c r="W385" s="68">
        <v>43537.85423611111</v>
      </c>
      <c r="X385" s="69" t="s">
        <v>1230</v>
      </c>
      <c r="AA385" s="70" t="s">
        <v>1786</v>
      </c>
      <c r="AB385" s="70" t="s">
        <v>1788</v>
      </c>
      <c r="AC385" t="b">
        <v>0</v>
      </c>
      <c r="AD385">
        <v>1</v>
      </c>
      <c r="AE385" s="70" t="s">
        <v>1969</v>
      </c>
      <c r="AF385" t="b">
        <v>0</v>
      </c>
      <c r="AG385" t="s">
        <v>1972</v>
      </c>
      <c r="AI385" s="70" t="s">
        <v>1943</v>
      </c>
      <c r="AJ385" t="b">
        <v>0</v>
      </c>
      <c r="AK385">
        <v>0</v>
      </c>
      <c r="AL385" s="70" t="s">
        <v>1943</v>
      </c>
      <c r="AM385" t="s">
        <v>1983</v>
      </c>
      <c r="AN385" t="b">
        <v>0</v>
      </c>
      <c r="AO385" s="70" t="s">
        <v>1788</v>
      </c>
      <c r="AP385" t="s">
        <v>178</v>
      </c>
      <c r="AQ385">
        <v>0</v>
      </c>
      <c r="AR385">
        <v>0</v>
      </c>
      <c r="BA385" t="str">
        <f>REPLACE(INDEX(GroupVertices[Group],MATCH(Edges[[#This Row],[Vertex 1]],GroupVertices[Vertex],0)),1,1,"")</f>
        <v>1</v>
      </c>
      <c r="BB385" t="str">
        <f>REPLACE(INDEX(GroupVertices[Group],MATCH(Edges[[#This Row],[Vertex 2]],GroupVertices[Vertex],0)),1,1,"")</f>
        <v>1</v>
      </c>
    </row>
    <row r="386" spans="1:54" ht="15">
      <c r="A386" s="11" t="s">
        <v>247</v>
      </c>
      <c r="B386" s="11" t="s">
        <v>265</v>
      </c>
      <c r="C386" s="12"/>
      <c r="D386" s="60"/>
      <c r="E386" s="61"/>
      <c r="F386" s="62"/>
      <c r="G386" s="12"/>
      <c r="H386" s="13"/>
      <c r="I386" s="45"/>
      <c r="J386" s="45"/>
      <c r="K386" s="31" t="s">
        <v>66</v>
      </c>
      <c r="L386" s="67">
        <v>386</v>
      </c>
      <c r="M386" s="67"/>
      <c r="N386" s="14"/>
      <c r="O386" t="s">
        <v>339</v>
      </c>
      <c r="P386" s="68">
        <v>43537.84039351852</v>
      </c>
      <c r="Q386" t="s">
        <v>479</v>
      </c>
      <c r="V386" s="69" t="s">
        <v>743</v>
      </c>
      <c r="W386" s="68">
        <v>43537.84039351852</v>
      </c>
      <c r="X386" s="69" t="s">
        <v>1102</v>
      </c>
      <c r="AA386" s="70" t="s">
        <v>1656</v>
      </c>
      <c r="AC386" t="b">
        <v>0</v>
      </c>
      <c r="AD386">
        <v>0</v>
      </c>
      <c r="AE386" s="70" t="s">
        <v>1943</v>
      </c>
      <c r="AF386" t="b">
        <v>0</v>
      </c>
      <c r="AG386" t="s">
        <v>1972</v>
      </c>
      <c r="AI386" s="70" t="s">
        <v>1943</v>
      </c>
      <c r="AJ386" t="b">
        <v>0</v>
      </c>
      <c r="AK386">
        <v>2</v>
      </c>
      <c r="AL386" s="70" t="s">
        <v>1643</v>
      </c>
      <c r="AM386" t="s">
        <v>1983</v>
      </c>
      <c r="AN386" t="b">
        <v>0</v>
      </c>
      <c r="AO386" s="70" t="s">
        <v>1643</v>
      </c>
      <c r="AP386" t="s">
        <v>178</v>
      </c>
      <c r="AQ386">
        <v>0</v>
      </c>
      <c r="AR386">
        <v>0</v>
      </c>
      <c r="BA386" t="str">
        <f>REPLACE(INDEX(GroupVertices[Group],MATCH(Edges[[#This Row],[Vertex 1]],GroupVertices[Vertex],0)),1,1,"")</f>
        <v>1</v>
      </c>
      <c r="BB386" t="str">
        <f>REPLACE(INDEX(GroupVertices[Group],MATCH(Edges[[#This Row],[Vertex 2]],GroupVertices[Vertex],0)),1,1,"")</f>
        <v>2</v>
      </c>
    </row>
    <row r="387" spans="1:54" ht="15">
      <c r="A387" s="11" t="s">
        <v>247</v>
      </c>
      <c r="B387" s="11" t="s">
        <v>265</v>
      </c>
      <c r="C387" s="12"/>
      <c r="D387" s="60"/>
      <c r="E387" s="61"/>
      <c r="F387" s="62"/>
      <c r="G387" s="12"/>
      <c r="H387" s="13"/>
      <c r="I387" s="45"/>
      <c r="J387" s="45"/>
      <c r="K387" s="31" t="s">
        <v>66</v>
      </c>
      <c r="L387" s="67">
        <v>387</v>
      </c>
      <c r="M387" s="67"/>
      <c r="N387" s="14"/>
      <c r="O387" t="s">
        <v>339</v>
      </c>
      <c r="P387" s="68">
        <v>43537.83662037037</v>
      </c>
      <c r="Q387" t="s">
        <v>433</v>
      </c>
      <c r="T387" t="s">
        <v>265</v>
      </c>
      <c r="V387" s="69" t="s">
        <v>743</v>
      </c>
      <c r="W387" s="68">
        <v>43537.83662037037</v>
      </c>
      <c r="X387" s="69" t="s">
        <v>991</v>
      </c>
      <c r="AA387" s="70" t="s">
        <v>1544</v>
      </c>
      <c r="AC387" t="b">
        <v>0</v>
      </c>
      <c r="AD387">
        <v>0</v>
      </c>
      <c r="AE387" s="70" t="s">
        <v>1943</v>
      </c>
      <c r="AF387" t="b">
        <v>0</v>
      </c>
      <c r="AG387" t="s">
        <v>1972</v>
      </c>
      <c r="AI387" s="70" t="s">
        <v>1943</v>
      </c>
      <c r="AJ387" t="b">
        <v>0</v>
      </c>
      <c r="AK387">
        <v>1</v>
      </c>
      <c r="AL387" s="70" t="s">
        <v>1540</v>
      </c>
      <c r="AM387" t="s">
        <v>1979</v>
      </c>
      <c r="AN387" t="b">
        <v>0</v>
      </c>
      <c r="AO387" s="70" t="s">
        <v>1540</v>
      </c>
      <c r="AP387" t="s">
        <v>178</v>
      </c>
      <c r="AQ387">
        <v>0</v>
      </c>
      <c r="AR387">
        <v>0</v>
      </c>
      <c r="BA387" t="str">
        <f>REPLACE(INDEX(GroupVertices[Group],MATCH(Edges[[#This Row],[Vertex 1]],GroupVertices[Vertex],0)),1,1,"")</f>
        <v>1</v>
      </c>
      <c r="BB387" t="str">
        <f>REPLACE(INDEX(GroupVertices[Group],MATCH(Edges[[#This Row],[Vertex 2]],GroupVertices[Vertex],0)),1,1,"")</f>
        <v>2</v>
      </c>
    </row>
    <row r="388" spans="1:54" ht="15">
      <c r="A388" s="11" t="s">
        <v>247</v>
      </c>
      <c r="B388" s="11" t="s">
        <v>265</v>
      </c>
      <c r="C388" s="12"/>
      <c r="D388" s="60"/>
      <c r="E388" s="61"/>
      <c r="F388" s="62"/>
      <c r="G388" s="12"/>
      <c r="H388" s="13"/>
      <c r="I388" s="45"/>
      <c r="J388" s="45"/>
      <c r="K388" s="31" t="s">
        <v>66</v>
      </c>
      <c r="L388" s="67">
        <v>388</v>
      </c>
      <c r="M388" s="67"/>
      <c r="N388" s="14"/>
      <c r="O388" t="s">
        <v>339</v>
      </c>
      <c r="P388" s="68">
        <v>43537.83806712963</v>
      </c>
      <c r="Q388" t="s">
        <v>512</v>
      </c>
      <c r="V388" s="69" t="s">
        <v>743</v>
      </c>
      <c r="W388" s="68">
        <v>43537.83806712963</v>
      </c>
      <c r="X388" s="69" t="s">
        <v>1161</v>
      </c>
      <c r="AA388" s="70" t="s">
        <v>1716</v>
      </c>
      <c r="AC388" t="b">
        <v>0</v>
      </c>
      <c r="AD388">
        <v>0</v>
      </c>
      <c r="AE388" s="70" t="s">
        <v>1943</v>
      </c>
      <c r="AF388" t="b">
        <v>0</v>
      </c>
      <c r="AG388" t="s">
        <v>1972</v>
      </c>
      <c r="AI388" s="70" t="s">
        <v>1943</v>
      </c>
      <c r="AJ388" t="b">
        <v>0</v>
      </c>
      <c r="AK388">
        <v>2</v>
      </c>
      <c r="AL388" s="70" t="s">
        <v>1712</v>
      </c>
      <c r="AM388" t="s">
        <v>1979</v>
      </c>
      <c r="AN388" t="b">
        <v>0</v>
      </c>
      <c r="AO388" s="70" t="s">
        <v>1712</v>
      </c>
      <c r="AP388" t="s">
        <v>178</v>
      </c>
      <c r="AQ388">
        <v>0</v>
      </c>
      <c r="AR388">
        <v>0</v>
      </c>
      <c r="BA388" t="str">
        <f>REPLACE(INDEX(GroupVertices[Group],MATCH(Edges[[#This Row],[Vertex 1]],GroupVertices[Vertex],0)),1,1,"")</f>
        <v>1</v>
      </c>
      <c r="BB388" t="str">
        <f>REPLACE(INDEX(GroupVertices[Group],MATCH(Edges[[#This Row],[Vertex 2]],GroupVertices[Vertex],0)),1,1,"")</f>
        <v>2</v>
      </c>
    </row>
    <row r="389" spans="1:54" ht="15">
      <c r="A389" s="11" t="s">
        <v>247</v>
      </c>
      <c r="B389" s="11" t="s">
        <v>265</v>
      </c>
      <c r="C389" s="12"/>
      <c r="D389" s="60"/>
      <c r="E389" s="61"/>
      <c r="F389" s="62"/>
      <c r="G389" s="12"/>
      <c r="H389" s="13"/>
      <c r="I389" s="45"/>
      <c r="J389" s="45"/>
      <c r="K389" s="31" t="s">
        <v>66</v>
      </c>
      <c r="L389" s="67">
        <v>389</v>
      </c>
      <c r="M389" s="67"/>
      <c r="N389" s="14"/>
      <c r="O389" t="s">
        <v>339</v>
      </c>
      <c r="P389" s="68">
        <v>43537.84476851852</v>
      </c>
      <c r="Q389" t="s">
        <v>525</v>
      </c>
      <c r="V389" s="69" t="s">
        <v>743</v>
      </c>
      <c r="W389" s="68">
        <v>43537.84476851852</v>
      </c>
      <c r="X389" s="69" t="s">
        <v>1187</v>
      </c>
      <c r="AA389" s="70" t="s">
        <v>1743</v>
      </c>
      <c r="AC389" t="b">
        <v>0</v>
      </c>
      <c r="AD389">
        <v>0</v>
      </c>
      <c r="AE389" s="70" t="s">
        <v>1943</v>
      </c>
      <c r="AF389" t="b">
        <v>0</v>
      </c>
      <c r="AG389" t="s">
        <v>1972</v>
      </c>
      <c r="AI389" s="70" t="s">
        <v>1943</v>
      </c>
      <c r="AJ389" t="b">
        <v>0</v>
      </c>
      <c r="AK389">
        <v>1</v>
      </c>
      <c r="AL389" s="70" t="s">
        <v>1737</v>
      </c>
      <c r="AM389" t="s">
        <v>1983</v>
      </c>
      <c r="AN389" t="b">
        <v>0</v>
      </c>
      <c r="AO389" s="70" t="s">
        <v>1737</v>
      </c>
      <c r="AP389" t="s">
        <v>178</v>
      </c>
      <c r="AQ389">
        <v>0</v>
      </c>
      <c r="AR389">
        <v>0</v>
      </c>
      <c r="BA389" t="str">
        <f>REPLACE(INDEX(GroupVertices[Group],MATCH(Edges[[#This Row],[Vertex 1]],GroupVertices[Vertex],0)),1,1,"")</f>
        <v>1</v>
      </c>
      <c r="BB389" t="str">
        <f>REPLACE(INDEX(GroupVertices[Group],MATCH(Edges[[#This Row],[Vertex 2]],GroupVertices[Vertex],0)),1,1,"")</f>
        <v>2</v>
      </c>
    </row>
    <row r="390" spans="1:54" ht="15">
      <c r="A390" s="11" t="s">
        <v>247</v>
      </c>
      <c r="B390" s="11" t="s">
        <v>265</v>
      </c>
      <c r="C390" s="12"/>
      <c r="D390" s="60"/>
      <c r="E390" s="61"/>
      <c r="F390" s="62"/>
      <c r="G390" s="12"/>
      <c r="H390" s="13"/>
      <c r="I390" s="45"/>
      <c r="J390" s="45"/>
      <c r="K390" s="31" t="s">
        <v>66</v>
      </c>
      <c r="L390" s="67">
        <v>390</v>
      </c>
      <c r="M390" s="67"/>
      <c r="N390" s="14"/>
      <c r="O390" t="s">
        <v>339</v>
      </c>
      <c r="P390" s="68">
        <v>43537.849074074074</v>
      </c>
      <c r="Q390" t="s">
        <v>436</v>
      </c>
      <c r="T390" t="s">
        <v>265</v>
      </c>
      <c r="V390" s="69" t="s">
        <v>743</v>
      </c>
      <c r="W390" s="68">
        <v>43537.849074074074</v>
      </c>
      <c r="X390" s="69" t="s">
        <v>992</v>
      </c>
      <c r="AA390" s="70" t="s">
        <v>1545</v>
      </c>
      <c r="AC390" t="b">
        <v>0</v>
      </c>
      <c r="AD390">
        <v>0</v>
      </c>
      <c r="AE390" s="70" t="s">
        <v>1943</v>
      </c>
      <c r="AF390" t="b">
        <v>0</v>
      </c>
      <c r="AG390" t="s">
        <v>1972</v>
      </c>
      <c r="AI390" s="70" t="s">
        <v>1943</v>
      </c>
      <c r="AJ390" t="b">
        <v>0</v>
      </c>
      <c r="AK390">
        <v>2</v>
      </c>
      <c r="AL390" s="70" t="s">
        <v>1543</v>
      </c>
      <c r="AM390" t="s">
        <v>1983</v>
      </c>
      <c r="AN390" t="b">
        <v>0</v>
      </c>
      <c r="AO390" s="70" t="s">
        <v>1543</v>
      </c>
      <c r="AP390" t="s">
        <v>178</v>
      </c>
      <c r="AQ390">
        <v>0</v>
      </c>
      <c r="AR390">
        <v>0</v>
      </c>
      <c r="BA390" t="str">
        <f>REPLACE(INDEX(GroupVertices[Group],MATCH(Edges[[#This Row],[Vertex 1]],GroupVertices[Vertex],0)),1,1,"")</f>
        <v>1</v>
      </c>
      <c r="BB390" t="str">
        <f>REPLACE(INDEX(GroupVertices[Group],MATCH(Edges[[#This Row],[Vertex 2]],GroupVertices[Vertex],0)),1,1,"")</f>
        <v>2</v>
      </c>
    </row>
    <row r="391" spans="1:54" ht="15">
      <c r="A391" s="11" t="s">
        <v>247</v>
      </c>
      <c r="B391" s="11" t="s">
        <v>265</v>
      </c>
      <c r="C391" s="12"/>
      <c r="D391" s="60"/>
      <c r="E391" s="61"/>
      <c r="F391" s="62"/>
      <c r="G391" s="12"/>
      <c r="H391" s="13"/>
      <c r="I391" s="45"/>
      <c r="J391" s="45"/>
      <c r="K391" s="31" t="s">
        <v>66</v>
      </c>
      <c r="L391" s="67">
        <v>391</v>
      </c>
      <c r="M391" s="67"/>
      <c r="N391" s="14"/>
      <c r="O391" t="s">
        <v>339</v>
      </c>
      <c r="P391" s="68">
        <v>43537.85591435185</v>
      </c>
      <c r="Q391" t="s">
        <v>592</v>
      </c>
      <c r="T391" t="s">
        <v>265</v>
      </c>
      <c r="V391" s="69" t="s">
        <v>743</v>
      </c>
      <c r="W391" s="68">
        <v>43537.85591435185</v>
      </c>
      <c r="X391" s="69" t="s">
        <v>1307</v>
      </c>
      <c r="AA391" s="70" t="s">
        <v>1864</v>
      </c>
      <c r="AB391" s="70" t="s">
        <v>1919</v>
      </c>
      <c r="AC391" t="b">
        <v>0</v>
      </c>
      <c r="AD391">
        <v>3</v>
      </c>
      <c r="AE391" s="70" t="s">
        <v>1944</v>
      </c>
      <c r="AF391" t="b">
        <v>0</v>
      </c>
      <c r="AG391" t="s">
        <v>1972</v>
      </c>
      <c r="AI391" s="70" t="s">
        <v>1943</v>
      </c>
      <c r="AJ391" t="b">
        <v>0</v>
      </c>
      <c r="AK391">
        <v>1</v>
      </c>
      <c r="AL391" s="70" t="s">
        <v>1943</v>
      </c>
      <c r="AM391" t="s">
        <v>1983</v>
      </c>
      <c r="AN391" t="b">
        <v>0</v>
      </c>
      <c r="AO391" s="70" t="s">
        <v>1919</v>
      </c>
      <c r="AP391" t="s">
        <v>178</v>
      </c>
      <c r="AQ391">
        <v>0</v>
      </c>
      <c r="AR391">
        <v>0</v>
      </c>
      <c r="BA391" t="str">
        <f>REPLACE(INDEX(GroupVertices[Group],MATCH(Edges[[#This Row],[Vertex 1]],GroupVertices[Vertex],0)),1,1,"")</f>
        <v>1</v>
      </c>
      <c r="BB391" t="str">
        <f>REPLACE(INDEX(GroupVertices[Group],MATCH(Edges[[#This Row],[Vertex 2]],GroupVertices[Vertex],0)),1,1,"")</f>
        <v>2</v>
      </c>
    </row>
    <row r="392" spans="1:54" ht="15">
      <c r="A392" s="11" t="s">
        <v>247</v>
      </c>
      <c r="B392" s="11" t="s">
        <v>265</v>
      </c>
      <c r="C392" s="12"/>
      <c r="D392" s="60"/>
      <c r="E392" s="61"/>
      <c r="F392" s="62"/>
      <c r="G392" s="12"/>
      <c r="H392" s="13"/>
      <c r="I392" s="45"/>
      <c r="J392" s="45"/>
      <c r="K392" s="31" t="s">
        <v>66</v>
      </c>
      <c r="L392" s="67">
        <v>392</v>
      </c>
      <c r="M392" s="67"/>
      <c r="N392" s="14"/>
      <c r="O392" t="s">
        <v>339</v>
      </c>
      <c r="P392" s="68">
        <v>43537.85607638889</v>
      </c>
      <c r="Q392" t="s">
        <v>358</v>
      </c>
      <c r="V392" s="69" t="s">
        <v>743</v>
      </c>
      <c r="W392" s="68">
        <v>43537.85607638889</v>
      </c>
      <c r="X392" s="69" t="s">
        <v>1105</v>
      </c>
      <c r="AA392" s="70" t="s">
        <v>1659</v>
      </c>
      <c r="AC392" t="b">
        <v>0</v>
      </c>
      <c r="AD392">
        <v>0</v>
      </c>
      <c r="AE392" s="70" t="s">
        <v>1943</v>
      </c>
      <c r="AF392" t="b">
        <v>0</v>
      </c>
      <c r="AG392" t="s">
        <v>1972</v>
      </c>
      <c r="AI392" s="70" t="s">
        <v>1943</v>
      </c>
      <c r="AJ392" t="b">
        <v>0</v>
      </c>
      <c r="AK392">
        <v>3</v>
      </c>
      <c r="AL392" s="70" t="s">
        <v>1650</v>
      </c>
      <c r="AM392" t="s">
        <v>1983</v>
      </c>
      <c r="AN392" t="b">
        <v>0</v>
      </c>
      <c r="AO392" s="70" t="s">
        <v>1650</v>
      </c>
      <c r="AP392" t="s">
        <v>178</v>
      </c>
      <c r="AQ392">
        <v>0</v>
      </c>
      <c r="AR392">
        <v>0</v>
      </c>
      <c r="BA392" t="str">
        <f>REPLACE(INDEX(GroupVertices[Group],MATCH(Edges[[#This Row],[Vertex 1]],GroupVertices[Vertex],0)),1,1,"")</f>
        <v>1</v>
      </c>
      <c r="BB392" t="str">
        <f>REPLACE(INDEX(GroupVertices[Group],MATCH(Edges[[#This Row],[Vertex 2]],GroupVertices[Vertex],0)),1,1,"")</f>
        <v>2</v>
      </c>
    </row>
    <row r="393" spans="1:54" ht="15">
      <c r="A393" s="11" t="s">
        <v>247</v>
      </c>
      <c r="B393" s="11" t="s">
        <v>265</v>
      </c>
      <c r="C393" s="12"/>
      <c r="D393" s="60"/>
      <c r="E393" s="61"/>
      <c r="F393" s="62"/>
      <c r="G393" s="12"/>
      <c r="H393" s="13"/>
      <c r="I393" s="45"/>
      <c r="J393" s="45"/>
      <c r="K393" s="31" t="s">
        <v>66</v>
      </c>
      <c r="L393" s="67">
        <v>393</v>
      </c>
      <c r="M393" s="67"/>
      <c r="N393" s="14"/>
      <c r="O393" t="s">
        <v>339</v>
      </c>
      <c r="P393" s="68">
        <v>43537.85184027778</v>
      </c>
      <c r="Q393" t="s">
        <v>363</v>
      </c>
      <c r="V393" s="69" t="s">
        <v>743</v>
      </c>
      <c r="W393" s="68">
        <v>43537.85184027778</v>
      </c>
      <c r="X393" s="69" t="s">
        <v>1104</v>
      </c>
      <c r="AA393" s="70" t="s">
        <v>1658</v>
      </c>
      <c r="AC393" t="b">
        <v>0</v>
      </c>
      <c r="AD393">
        <v>0</v>
      </c>
      <c r="AE393" s="70" t="s">
        <v>1943</v>
      </c>
      <c r="AF393" t="b">
        <v>0</v>
      </c>
      <c r="AG393" t="s">
        <v>1972</v>
      </c>
      <c r="AI393" s="70" t="s">
        <v>1943</v>
      </c>
      <c r="AJ393" t="b">
        <v>0</v>
      </c>
      <c r="AK393">
        <v>5</v>
      </c>
      <c r="AL393" s="70" t="s">
        <v>1647</v>
      </c>
      <c r="AM393" t="s">
        <v>1983</v>
      </c>
      <c r="AN393" t="b">
        <v>0</v>
      </c>
      <c r="AO393" s="70" t="s">
        <v>1647</v>
      </c>
      <c r="AP393" t="s">
        <v>178</v>
      </c>
      <c r="AQ393">
        <v>0</v>
      </c>
      <c r="AR393">
        <v>0</v>
      </c>
      <c r="BA393" t="str">
        <f>REPLACE(INDEX(GroupVertices[Group],MATCH(Edges[[#This Row],[Vertex 1]],GroupVertices[Vertex],0)),1,1,"")</f>
        <v>1</v>
      </c>
      <c r="BB393" t="str">
        <f>REPLACE(INDEX(GroupVertices[Group],MATCH(Edges[[#This Row],[Vertex 2]],GroupVertices[Vertex],0)),1,1,"")</f>
        <v>2</v>
      </c>
    </row>
    <row r="394" spans="1:54" ht="15">
      <c r="A394" s="11" t="s">
        <v>247</v>
      </c>
      <c r="B394" s="11" t="s">
        <v>265</v>
      </c>
      <c r="C394" s="12"/>
      <c r="D394" s="60"/>
      <c r="E394" s="61"/>
      <c r="F394" s="62"/>
      <c r="G394" s="12"/>
      <c r="H394" s="13"/>
      <c r="I394" s="45"/>
      <c r="J394" s="45"/>
      <c r="K394" s="31" t="s">
        <v>66</v>
      </c>
      <c r="L394" s="67">
        <v>394</v>
      </c>
      <c r="M394" s="67"/>
      <c r="N394" s="14"/>
      <c r="O394" t="s">
        <v>339</v>
      </c>
      <c r="P394" s="68">
        <v>43537.84646990741</v>
      </c>
      <c r="Q394" t="s">
        <v>481</v>
      </c>
      <c r="V394" s="69" t="s">
        <v>743</v>
      </c>
      <c r="W394" s="68">
        <v>43537.84646990741</v>
      </c>
      <c r="X394" s="69" t="s">
        <v>1103</v>
      </c>
      <c r="AA394" s="70" t="s">
        <v>1657</v>
      </c>
      <c r="AC394" t="b">
        <v>0</v>
      </c>
      <c r="AD394">
        <v>0</v>
      </c>
      <c r="AE394" s="70" t="s">
        <v>1943</v>
      </c>
      <c r="AF394" t="b">
        <v>0</v>
      </c>
      <c r="AG394" t="s">
        <v>1972</v>
      </c>
      <c r="AI394" s="70" t="s">
        <v>1943</v>
      </c>
      <c r="AJ394" t="b">
        <v>0</v>
      </c>
      <c r="AK394">
        <v>3</v>
      </c>
      <c r="AL394" s="70" t="s">
        <v>1645</v>
      </c>
      <c r="AM394" t="s">
        <v>1983</v>
      </c>
      <c r="AN394" t="b">
        <v>0</v>
      </c>
      <c r="AO394" s="70" t="s">
        <v>1645</v>
      </c>
      <c r="AP394" t="s">
        <v>178</v>
      </c>
      <c r="AQ394">
        <v>0</v>
      </c>
      <c r="AR394">
        <v>0</v>
      </c>
      <c r="BA394" t="str">
        <f>REPLACE(INDEX(GroupVertices[Group],MATCH(Edges[[#This Row],[Vertex 1]],GroupVertices[Vertex],0)),1,1,"")</f>
        <v>1</v>
      </c>
      <c r="BB394" t="str">
        <f>REPLACE(INDEX(GroupVertices[Group],MATCH(Edges[[#This Row],[Vertex 2]],GroupVertices[Vertex],0)),1,1,"")</f>
        <v>2</v>
      </c>
    </row>
    <row r="395" spans="1:54" ht="15">
      <c r="A395" s="11" t="s">
        <v>247</v>
      </c>
      <c r="B395" s="11" t="s">
        <v>265</v>
      </c>
      <c r="C395" s="12"/>
      <c r="D395" s="60"/>
      <c r="E395" s="61"/>
      <c r="F395" s="62"/>
      <c r="G395" s="12"/>
      <c r="H395" s="13"/>
      <c r="I395" s="45"/>
      <c r="J395" s="45"/>
      <c r="K395" s="31" t="s">
        <v>66</v>
      </c>
      <c r="L395" s="67">
        <v>395</v>
      </c>
      <c r="M395" s="67"/>
      <c r="N395" s="14"/>
      <c r="O395" t="s">
        <v>339</v>
      </c>
      <c r="P395" s="68">
        <v>43537.83452546296</v>
      </c>
      <c r="Q395" t="s">
        <v>570</v>
      </c>
      <c r="T395" t="s">
        <v>700</v>
      </c>
      <c r="V395" s="69" t="s">
        <v>743</v>
      </c>
      <c r="W395" s="68">
        <v>43537.83452546296</v>
      </c>
      <c r="X395" s="69" t="s">
        <v>661</v>
      </c>
      <c r="AA395" s="70" t="s">
        <v>1832</v>
      </c>
      <c r="AB395" s="70" t="s">
        <v>1878</v>
      </c>
      <c r="AC395" t="b">
        <v>0</v>
      </c>
      <c r="AD395">
        <v>4</v>
      </c>
      <c r="AE395" s="70" t="s">
        <v>1944</v>
      </c>
      <c r="AF395" t="b">
        <v>0</v>
      </c>
      <c r="AG395" t="s">
        <v>1972</v>
      </c>
      <c r="AI395" s="70" t="s">
        <v>1943</v>
      </c>
      <c r="AJ395" t="b">
        <v>0</v>
      </c>
      <c r="AK395">
        <v>0</v>
      </c>
      <c r="AL395" s="70" t="s">
        <v>1943</v>
      </c>
      <c r="AM395" t="s">
        <v>1983</v>
      </c>
      <c r="AN395" t="b">
        <v>0</v>
      </c>
      <c r="AO395" s="70" t="s">
        <v>1878</v>
      </c>
      <c r="AP395" t="s">
        <v>178</v>
      </c>
      <c r="AQ395">
        <v>0</v>
      </c>
      <c r="AR395">
        <v>0</v>
      </c>
      <c r="BA395" t="str">
        <f>REPLACE(INDEX(GroupVertices[Group],MATCH(Edges[[#This Row],[Vertex 1]],GroupVertices[Vertex],0)),1,1,"")</f>
        <v>1</v>
      </c>
      <c r="BB395" t="str">
        <f>REPLACE(INDEX(GroupVertices[Group],MATCH(Edges[[#This Row],[Vertex 2]],GroupVertices[Vertex],0)),1,1,"")</f>
        <v>2</v>
      </c>
    </row>
    <row r="396" spans="1:54" ht="15">
      <c r="A396" s="11" t="s">
        <v>247</v>
      </c>
      <c r="B396" s="11" t="s">
        <v>265</v>
      </c>
      <c r="C396" s="12"/>
      <c r="D396" s="60"/>
      <c r="E396" s="61"/>
      <c r="F396" s="62"/>
      <c r="G396" s="12"/>
      <c r="H396" s="13"/>
      <c r="I396" s="45"/>
      <c r="J396" s="45"/>
      <c r="K396" s="31" t="s">
        <v>66</v>
      </c>
      <c r="L396" s="67">
        <v>396</v>
      </c>
      <c r="M396" s="67"/>
      <c r="N396" s="14"/>
      <c r="O396" t="s">
        <v>339</v>
      </c>
      <c r="P396" s="68">
        <v>43537.84675925926</v>
      </c>
      <c r="Q396" t="s">
        <v>490</v>
      </c>
      <c r="V396" s="69" t="s">
        <v>743</v>
      </c>
      <c r="W396" s="68">
        <v>43537.84675925926</v>
      </c>
      <c r="X396" s="69" t="s">
        <v>1127</v>
      </c>
      <c r="AA396" s="70" t="s">
        <v>1681</v>
      </c>
      <c r="AC396" t="b">
        <v>0</v>
      </c>
      <c r="AD396">
        <v>0</v>
      </c>
      <c r="AE396" s="70" t="s">
        <v>1943</v>
      </c>
      <c r="AF396" t="b">
        <v>0</v>
      </c>
      <c r="AG396" t="s">
        <v>1972</v>
      </c>
      <c r="AI396" s="70" t="s">
        <v>1943</v>
      </c>
      <c r="AJ396" t="b">
        <v>0</v>
      </c>
      <c r="AK396">
        <v>2</v>
      </c>
      <c r="AL396" s="70" t="s">
        <v>1674</v>
      </c>
      <c r="AM396" t="s">
        <v>1983</v>
      </c>
      <c r="AN396" t="b">
        <v>0</v>
      </c>
      <c r="AO396" s="70" t="s">
        <v>1674</v>
      </c>
      <c r="AP396" t="s">
        <v>178</v>
      </c>
      <c r="AQ396">
        <v>0</v>
      </c>
      <c r="AR396">
        <v>0</v>
      </c>
      <c r="BA396" t="str">
        <f>REPLACE(INDEX(GroupVertices[Group],MATCH(Edges[[#This Row],[Vertex 1]],GroupVertices[Vertex],0)),1,1,"")</f>
        <v>1</v>
      </c>
      <c r="BB396" t="str">
        <f>REPLACE(INDEX(GroupVertices[Group],MATCH(Edges[[#This Row],[Vertex 2]],GroupVertices[Vertex],0)),1,1,"")</f>
        <v>2</v>
      </c>
    </row>
    <row r="397" spans="1:54" ht="15">
      <c r="A397" s="11" t="s">
        <v>247</v>
      </c>
      <c r="B397" s="11" t="s">
        <v>265</v>
      </c>
      <c r="C397" s="12"/>
      <c r="D397" s="60"/>
      <c r="E397" s="61"/>
      <c r="F397" s="62"/>
      <c r="G397" s="12"/>
      <c r="H397" s="13"/>
      <c r="I397" s="45"/>
      <c r="J397" s="45"/>
      <c r="K397" s="31" t="s">
        <v>66</v>
      </c>
      <c r="L397" s="67">
        <v>397</v>
      </c>
      <c r="M397" s="67"/>
      <c r="N397" s="14"/>
      <c r="O397" t="s">
        <v>339</v>
      </c>
      <c r="P397" s="68">
        <v>43537.84138888889</v>
      </c>
      <c r="Q397" t="s">
        <v>422</v>
      </c>
      <c r="V397" s="69" t="s">
        <v>743</v>
      </c>
      <c r="W397" s="68">
        <v>43537.84138888889</v>
      </c>
      <c r="X397" s="69" t="s">
        <v>976</v>
      </c>
      <c r="AA397" s="70" t="s">
        <v>1527</v>
      </c>
      <c r="AC397" t="b">
        <v>0</v>
      </c>
      <c r="AD397">
        <v>0</v>
      </c>
      <c r="AE397" s="70" t="s">
        <v>1943</v>
      </c>
      <c r="AF397" t="b">
        <v>0</v>
      </c>
      <c r="AG397" t="s">
        <v>1972</v>
      </c>
      <c r="AI397" s="70" t="s">
        <v>1943</v>
      </c>
      <c r="AJ397" t="b">
        <v>0</v>
      </c>
      <c r="AK397">
        <v>1</v>
      </c>
      <c r="AL397" s="70" t="s">
        <v>1523</v>
      </c>
      <c r="AM397" t="s">
        <v>1983</v>
      </c>
      <c r="AN397" t="b">
        <v>0</v>
      </c>
      <c r="AO397" s="70" t="s">
        <v>1523</v>
      </c>
      <c r="AP397" t="s">
        <v>178</v>
      </c>
      <c r="AQ397">
        <v>0</v>
      </c>
      <c r="AR397">
        <v>0</v>
      </c>
      <c r="BA397" t="str">
        <f>REPLACE(INDEX(GroupVertices[Group],MATCH(Edges[[#This Row],[Vertex 1]],GroupVertices[Vertex],0)),1,1,"")</f>
        <v>1</v>
      </c>
      <c r="BB397" t="str">
        <f>REPLACE(INDEX(GroupVertices[Group],MATCH(Edges[[#This Row],[Vertex 2]],GroupVertices[Vertex],0)),1,1,"")</f>
        <v>2</v>
      </c>
    </row>
    <row r="398" spans="1:54" ht="15">
      <c r="A398" s="11" t="s">
        <v>247</v>
      </c>
      <c r="B398" s="11" t="s">
        <v>265</v>
      </c>
      <c r="C398" s="12"/>
      <c r="D398" s="60"/>
      <c r="E398" s="61"/>
      <c r="F398" s="62"/>
      <c r="G398" s="12"/>
      <c r="H398" s="13"/>
      <c r="I398" s="45"/>
      <c r="J398" s="45"/>
      <c r="K398" s="31" t="s">
        <v>66</v>
      </c>
      <c r="L398" s="67">
        <v>398</v>
      </c>
      <c r="M398" s="67"/>
      <c r="N398" s="14"/>
      <c r="O398" t="s">
        <v>339</v>
      </c>
      <c r="P398" s="68">
        <v>43537.850648148145</v>
      </c>
      <c r="Q398" t="s">
        <v>557</v>
      </c>
      <c r="T398" t="s">
        <v>265</v>
      </c>
      <c r="V398" s="69" t="s">
        <v>743</v>
      </c>
      <c r="W398" s="68">
        <v>43537.850648148145</v>
      </c>
      <c r="X398" s="69" t="s">
        <v>1298</v>
      </c>
      <c r="AA398" s="70" t="s">
        <v>1855</v>
      </c>
      <c r="AB398" s="70" t="s">
        <v>1885</v>
      </c>
      <c r="AC398" t="b">
        <v>0</v>
      </c>
      <c r="AD398">
        <v>3</v>
      </c>
      <c r="AE398" s="70" t="s">
        <v>1944</v>
      </c>
      <c r="AF398" t="b">
        <v>0</v>
      </c>
      <c r="AG398" t="s">
        <v>1972</v>
      </c>
      <c r="AI398" s="70" t="s">
        <v>1943</v>
      </c>
      <c r="AJ398" t="b">
        <v>0</v>
      </c>
      <c r="AK398">
        <v>2</v>
      </c>
      <c r="AL398" s="70" t="s">
        <v>1943</v>
      </c>
      <c r="AM398" t="s">
        <v>1983</v>
      </c>
      <c r="AN398" t="b">
        <v>0</v>
      </c>
      <c r="AO398" s="70" t="s">
        <v>1885</v>
      </c>
      <c r="AP398" t="s">
        <v>178</v>
      </c>
      <c r="AQ398">
        <v>0</v>
      </c>
      <c r="AR398">
        <v>0</v>
      </c>
      <c r="BA398" t="str">
        <f>REPLACE(INDEX(GroupVertices[Group],MATCH(Edges[[#This Row],[Vertex 1]],GroupVertices[Vertex],0)),1,1,"")</f>
        <v>1</v>
      </c>
      <c r="BB398" t="str">
        <f>REPLACE(INDEX(GroupVertices[Group],MATCH(Edges[[#This Row],[Vertex 2]],GroupVertices[Vertex],0)),1,1,"")</f>
        <v>2</v>
      </c>
    </row>
    <row r="399" spans="1:54" ht="15">
      <c r="A399" s="11" t="s">
        <v>247</v>
      </c>
      <c r="B399" s="11" t="s">
        <v>265</v>
      </c>
      <c r="C399" s="12"/>
      <c r="D399" s="60"/>
      <c r="E399" s="61"/>
      <c r="F399" s="62"/>
      <c r="G399" s="12"/>
      <c r="H399" s="13"/>
      <c r="I399" s="45"/>
      <c r="J399" s="45"/>
      <c r="K399" s="31" t="s">
        <v>66</v>
      </c>
      <c r="L399" s="67">
        <v>399</v>
      </c>
      <c r="M399" s="67"/>
      <c r="N399" s="14"/>
      <c r="O399" t="s">
        <v>339</v>
      </c>
      <c r="P399" s="68">
        <v>43537.857511574075</v>
      </c>
      <c r="Q399" t="s">
        <v>559</v>
      </c>
      <c r="V399" s="69" t="s">
        <v>743</v>
      </c>
      <c r="W399" s="68">
        <v>43537.857511574075</v>
      </c>
      <c r="X399" s="69" t="s">
        <v>1248</v>
      </c>
      <c r="AA399" s="70" t="s">
        <v>1804</v>
      </c>
      <c r="AC399" t="b">
        <v>0</v>
      </c>
      <c r="AD399">
        <v>0</v>
      </c>
      <c r="AE399" s="70" t="s">
        <v>1943</v>
      </c>
      <c r="AF399" t="b">
        <v>0</v>
      </c>
      <c r="AG399" t="s">
        <v>1972</v>
      </c>
      <c r="AI399" s="70" t="s">
        <v>1943</v>
      </c>
      <c r="AJ399" t="b">
        <v>0</v>
      </c>
      <c r="AK399">
        <v>2</v>
      </c>
      <c r="AL399" s="70" t="s">
        <v>1807</v>
      </c>
      <c r="AM399" t="s">
        <v>1983</v>
      </c>
      <c r="AN399" t="b">
        <v>0</v>
      </c>
      <c r="AO399" s="70" t="s">
        <v>1807</v>
      </c>
      <c r="AP399" t="s">
        <v>178</v>
      </c>
      <c r="AQ399">
        <v>0</v>
      </c>
      <c r="AR399">
        <v>0</v>
      </c>
      <c r="BA399" t="str">
        <f>REPLACE(INDEX(GroupVertices[Group],MATCH(Edges[[#This Row],[Vertex 1]],GroupVertices[Vertex],0)),1,1,"")</f>
        <v>1</v>
      </c>
      <c r="BB399" t="str">
        <f>REPLACE(INDEX(GroupVertices[Group],MATCH(Edges[[#This Row],[Vertex 2]],GroupVertices[Vertex],0)),1,1,"")</f>
        <v>2</v>
      </c>
    </row>
    <row r="400" spans="1:54" ht="15">
      <c r="A400" s="11" t="s">
        <v>247</v>
      </c>
      <c r="B400" s="11" t="s">
        <v>265</v>
      </c>
      <c r="C400" s="12"/>
      <c r="D400" s="60"/>
      <c r="E400" s="61"/>
      <c r="F400" s="62"/>
      <c r="G400" s="12"/>
      <c r="H400" s="13"/>
      <c r="I400" s="45"/>
      <c r="J400" s="45"/>
      <c r="K400" s="31" t="s">
        <v>66</v>
      </c>
      <c r="L400" s="67">
        <v>400</v>
      </c>
      <c r="M400" s="67"/>
      <c r="N400" s="14"/>
      <c r="O400" t="s">
        <v>339</v>
      </c>
      <c r="P400" s="68">
        <v>43537.85497685185</v>
      </c>
      <c r="Q400" t="s">
        <v>493</v>
      </c>
      <c r="T400" t="s">
        <v>265</v>
      </c>
      <c r="V400" s="69" t="s">
        <v>743</v>
      </c>
      <c r="W400" s="68">
        <v>43537.85497685185</v>
      </c>
      <c r="X400" s="69" t="s">
        <v>1128</v>
      </c>
      <c r="AA400" s="70" t="s">
        <v>1682</v>
      </c>
      <c r="AC400" t="b">
        <v>0</v>
      </c>
      <c r="AD400">
        <v>0</v>
      </c>
      <c r="AE400" s="70" t="s">
        <v>1943</v>
      </c>
      <c r="AF400" t="b">
        <v>0</v>
      </c>
      <c r="AG400" t="s">
        <v>1972</v>
      </c>
      <c r="AI400" s="70" t="s">
        <v>1943</v>
      </c>
      <c r="AJ400" t="b">
        <v>0</v>
      </c>
      <c r="AK400">
        <v>1</v>
      </c>
      <c r="AL400" s="70" t="s">
        <v>1677</v>
      </c>
      <c r="AM400" t="s">
        <v>1983</v>
      </c>
      <c r="AN400" t="b">
        <v>0</v>
      </c>
      <c r="AO400" s="70" t="s">
        <v>1677</v>
      </c>
      <c r="AP400" t="s">
        <v>178</v>
      </c>
      <c r="AQ400">
        <v>0</v>
      </c>
      <c r="AR400">
        <v>0</v>
      </c>
      <c r="BA400" t="str">
        <f>REPLACE(INDEX(GroupVertices[Group],MATCH(Edges[[#This Row],[Vertex 1]],GroupVertices[Vertex],0)),1,1,"")</f>
        <v>1</v>
      </c>
      <c r="BB400" t="str">
        <f>REPLACE(INDEX(GroupVertices[Group],MATCH(Edges[[#This Row],[Vertex 2]],GroupVertices[Vertex],0)),1,1,"")</f>
        <v>2</v>
      </c>
    </row>
    <row r="401" spans="1:54" ht="15">
      <c r="A401" s="11" t="s">
        <v>247</v>
      </c>
      <c r="B401" s="11" t="s">
        <v>265</v>
      </c>
      <c r="C401" s="12"/>
      <c r="D401" s="60"/>
      <c r="E401" s="61"/>
      <c r="F401" s="62"/>
      <c r="G401" s="12"/>
      <c r="H401" s="13"/>
      <c r="I401" s="45"/>
      <c r="J401" s="45"/>
      <c r="K401" s="31" t="s">
        <v>66</v>
      </c>
      <c r="L401" s="67">
        <v>401</v>
      </c>
      <c r="M401" s="67"/>
      <c r="N401" s="14"/>
      <c r="O401" t="s">
        <v>339</v>
      </c>
      <c r="P401" s="68">
        <v>43537.85542824074</v>
      </c>
      <c r="Q401" t="s">
        <v>462</v>
      </c>
      <c r="V401" s="69" t="s">
        <v>743</v>
      </c>
      <c r="W401" s="68">
        <v>43537.85542824074</v>
      </c>
      <c r="X401" s="69" t="s">
        <v>1042</v>
      </c>
      <c r="AA401" s="70" t="s">
        <v>1596</v>
      </c>
      <c r="AC401" t="b">
        <v>0</v>
      </c>
      <c r="AD401">
        <v>0</v>
      </c>
      <c r="AE401" s="70" t="s">
        <v>1943</v>
      </c>
      <c r="AF401" t="b">
        <v>0</v>
      </c>
      <c r="AG401" t="s">
        <v>1972</v>
      </c>
      <c r="AI401" s="70" t="s">
        <v>1943</v>
      </c>
      <c r="AJ401" t="b">
        <v>0</v>
      </c>
      <c r="AK401">
        <v>2</v>
      </c>
      <c r="AL401" s="70" t="s">
        <v>1592</v>
      </c>
      <c r="AM401" t="s">
        <v>1983</v>
      </c>
      <c r="AN401" t="b">
        <v>0</v>
      </c>
      <c r="AO401" s="70" t="s">
        <v>1592</v>
      </c>
      <c r="AP401" t="s">
        <v>178</v>
      </c>
      <c r="AQ401">
        <v>0</v>
      </c>
      <c r="AR401">
        <v>0</v>
      </c>
      <c r="BA401" t="str">
        <f>REPLACE(INDEX(GroupVertices[Group],MATCH(Edges[[#This Row],[Vertex 1]],GroupVertices[Vertex],0)),1,1,"")</f>
        <v>1</v>
      </c>
      <c r="BB401" t="str">
        <f>REPLACE(INDEX(GroupVertices[Group],MATCH(Edges[[#This Row],[Vertex 2]],GroupVertices[Vertex],0)),1,1,"")</f>
        <v>2</v>
      </c>
    </row>
    <row r="402" spans="1:54" ht="15">
      <c r="A402" s="11" t="s">
        <v>247</v>
      </c>
      <c r="B402" s="11" t="s">
        <v>265</v>
      </c>
      <c r="C402" s="12"/>
      <c r="D402" s="60"/>
      <c r="E402" s="61"/>
      <c r="F402" s="62"/>
      <c r="G402" s="12"/>
      <c r="H402" s="13"/>
      <c r="I402" s="45"/>
      <c r="J402" s="45"/>
      <c r="K402" s="31" t="s">
        <v>66</v>
      </c>
      <c r="L402" s="67">
        <v>402</v>
      </c>
      <c r="M402" s="67"/>
      <c r="N402" s="14"/>
      <c r="O402" t="s">
        <v>339</v>
      </c>
      <c r="P402" s="68">
        <v>43537.84894675926</v>
      </c>
      <c r="Q402" t="s">
        <v>469</v>
      </c>
      <c r="T402" t="s">
        <v>689</v>
      </c>
      <c r="V402" s="69" t="s">
        <v>743</v>
      </c>
      <c r="W402" s="68">
        <v>43537.84894675926</v>
      </c>
      <c r="X402" s="69" t="s">
        <v>1057</v>
      </c>
      <c r="AA402" s="70" t="s">
        <v>1611</v>
      </c>
      <c r="AC402" t="b">
        <v>0</v>
      </c>
      <c r="AD402">
        <v>0</v>
      </c>
      <c r="AE402" s="70" t="s">
        <v>1943</v>
      </c>
      <c r="AF402" t="b">
        <v>0</v>
      </c>
      <c r="AG402" t="s">
        <v>1972</v>
      </c>
      <c r="AI402" s="70" t="s">
        <v>1943</v>
      </c>
      <c r="AJ402" t="b">
        <v>0</v>
      </c>
      <c r="AK402">
        <v>2</v>
      </c>
      <c r="AL402" s="70" t="s">
        <v>1606</v>
      </c>
      <c r="AM402" t="s">
        <v>1983</v>
      </c>
      <c r="AN402" t="b">
        <v>0</v>
      </c>
      <c r="AO402" s="70" t="s">
        <v>1606</v>
      </c>
      <c r="AP402" t="s">
        <v>178</v>
      </c>
      <c r="AQ402">
        <v>0</v>
      </c>
      <c r="AR402">
        <v>0</v>
      </c>
      <c r="BA402" t="str">
        <f>REPLACE(INDEX(GroupVertices[Group],MATCH(Edges[[#This Row],[Vertex 1]],GroupVertices[Vertex],0)),1,1,"")</f>
        <v>1</v>
      </c>
      <c r="BB402" t="str">
        <f>REPLACE(INDEX(GroupVertices[Group],MATCH(Edges[[#This Row],[Vertex 2]],GroupVertices[Vertex],0)),1,1,"")</f>
        <v>2</v>
      </c>
    </row>
    <row r="403" spans="1:54" ht="15">
      <c r="A403" s="11" t="s">
        <v>247</v>
      </c>
      <c r="B403" s="11" t="s">
        <v>265</v>
      </c>
      <c r="C403" s="12"/>
      <c r="D403" s="60"/>
      <c r="E403" s="61"/>
      <c r="F403" s="62"/>
      <c r="G403" s="12"/>
      <c r="H403" s="13"/>
      <c r="I403" s="45"/>
      <c r="J403" s="45"/>
      <c r="K403" s="31" t="s">
        <v>66</v>
      </c>
      <c r="L403" s="67">
        <v>403</v>
      </c>
      <c r="M403" s="67"/>
      <c r="N403" s="14"/>
      <c r="O403" t="s">
        <v>339</v>
      </c>
      <c r="P403" s="68">
        <v>43537.85175925926</v>
      </c>
      <c r="Q403" t="s">
        <v>470</v>
      </c>
      <c r="T403" t="s">
        <v>265</v>
      </c>
      <c r="V403" s="69" t="s">
        <v>743</v>
      </c>
      <c r="W403" s="68">
        <v>43537.85175925926</v>
      </c>
      <c r="X403" s="69" t="s">
        <v>1058</v>
      </c>
      <c r="AA403" s="70" t="s">
        <v>1612</v>
      </c>
      <c r="AC403" t="b">
        <v>0</v>
      </c>
      <c r="AD403">
        <v>0</v>
      </c>
      <c r="AE403" s="70" t="s">
        <v>1943</v>
      </c>
      <c r="AF403" t="b">
        <v>0</v>
      </c>
      <c r="AG403" t="s">
        <v>1972</v>
      </c>
      <c r="AI403" s="70" t="s">
        <v>1943</v>
      </c>
      <c r="AJ403" t="b">
        <v>0</v>
      </c>
      <c r="AK403">
        <v>2</v>
      </c>
      <c r="AL403" s="70" t="s">
        <v>1607</v>
      </c>
      <c r="AM403" t="s">
        <v>1983</v>
      </c>
      <c r="AN403" t="b">
        <v>0</v>
      </c>
      <c r="AO403" s="70" t="s">
        <v>1607</v>
      </c>
      <c r="AP403" t="s">
        <v>178</v>
      </c>
      <c r="AQ403">
        <v>0</v>
      </c>
      <c r="AR403">
        <v>0</v>
      </c>
      <c r="BA403" t="str">
        <f>REPLACE(INDEX(GroupVertices[Group],MATCH(Edges[[#This Row],[Vertex 1]],GroupVertices[Vertex],0)),1,1,"")</f>
        <v>1</v>
      </c>
      <c r="BB403" t="str">
        <f>REPLACE(INDEX(GroupVertices[Group],MATCH(Edges[[#This Row],[Vertex 2]],GroupVertices[Vertex],0)),1,1,"")</f>
        <v>2</v>
      </c>
    </row>
    <row r="404" spans="1:54" ht="15">
      <c r="A404" s="11" t="s">
        <v>247</v>
      </c>
      <c r="B404" s="11" t="s">
        <v>265</v>
      </c>
      <c r="C404" s="12"/>
      <c r="D404" s="60"/>
      <c r="E404" s="61"/>
      <c r="F404" s="62"/>
      <c r="G404" s="12"/>
      <c r="H404" s="13"/>
      <c r="I404" s="45"/>
      <c r="J404" s="45"/>
      <c r="K404" s="31" t="s">
        <v>66</v>
      </c>
      <c r="L404" s="67">
        <v>404</v>
      </c>
      <c r="M404" s="67"/>
      <c r="N404" s="14"/>
      <c r="O404" t="s">
        <v>339</v>
      </c>
      <c r="P404" s="68">
        <v>43537.84261574074</v>
      </c>
      <c r="Q404" t="s">
        <v>576</v>
      </c>
      <c r="T404" t="s">
        <v>265</v>
      </c>
      <c r="V404" s="69" t="s">
        <v>743</v>
      </c>
      <c r="W404" s="68">
        <v>43537.84261574074</v>
      </c>
      <c r="X404" s="69" t="s">
        <v>1283</v>
      </c>
      <c r="AA404" s="70" t="s">
        <v>1840</v>
      </c>
      <c r="AB404" s="70" t="s">
        <v>1880</v>
      </c>
      <c r="AC404" t="b">
        <v>0</v>
      </c>
      <c r="AD404">
        <v>1</v>
      </c>
      <c r="AE404" s="70" t="s">
        <v>1944</v>
      </c>
      <c r="AF404" t="b">
        <v>0</v>
      </c>
      <c r="AG404" t="s">
        <v>1972</v>
      </c>
      <c r="AI404" s="70" t="s">
        <v>1943</v>
      </c>
      <c r="AJ404" t="b">
        <v>0</v>
      </c>
      <c r="AK404">
        <v>0</v>
      </c>
      <c r="AL404" s="70" t="s">
        <v>1943</v>
      </c>
      <c r="AM404" t="s">
        <v>1983</v>
      </c>
      <c r="AN404" t="b">
        <v>0</v>
      </c>
      <c r="AO404" s="70" t="s">
        <v>1880</v>
      </c>
      <c r="AP404" t="s">
        <v>178</v>
      </c>
      <c r="AQ404">
        <v>0</v>
      </c>
      <c r="AR404">
        <v>0</v>
      </c>
      <c r="BA404" t="str">
        <f>REPLACE(INDEX(GroupVertices[Group],MATCH(Edges[[#This Row],[Vertex 1]],GroupVertices[Vertex],0)),1,1,"")</f>
        <v>1</v>
      </c>
      <c r="BB404" t="str">
        <f>REPLACE(INDEX(GroupVertices[Group],MATCH(Edges[[#This Row],[Vertex 2]],GroupVertices[Vertex],0)),1,1,"")</f>
        <v>2</v>
      </c>
    </row>
    <row r="405" spans="1:54" ht="15">
      <c r="A405" s="11" t="s">
        <v>247</v>
      </c>
      <c r="B405" s="11" t="s">
        <v>265</v>
      </c>
      <c r="C405" s="12"/>
      <c r="D405" s="60"/>
      <c r="E405" s="61"/>
      <c r="F405" s="62"/>
      <c r="G405" s="12"/>
      <c r="H405" s="13"/>
      <c r="I405" s="45"/>
      <c r="J405" s="45"/>
      <c r="K405" s="31" t="s">
        <v>66</v>
      </c>
      <c r="L405" s="67">
        <v>405</v>
      </c>
      <c r="M405" s="67"/>
      <c r="N405" s="14"/>
      <c r="O405" t="s">
        <v>339</v>
      </c>
      <c r="P405" s="68">
        <v>43537.85084490741</v>
      </c>
      <c r="Q405" t="s">
        <v>504</v>
      </c>
      <c r="V405" s="69" t="s">
        <v>743</v>
      </c>
      <c r="W405" s="68">
        <v>43537.85084490741</v>
      </c>
      <c r="X405" s="69" t="s">
        <v>1145</v>
      </c>
      <c r="AA405" s="70" t="s">
        <v>1700</v>
      </c>
      <c r="AC405" t="b">
        <v>0</v>
      </c>
      <c r="AD405">
        <v>0</v>
      </c>
      <c r="AE405" s="70" t="s">
        <v>1943</v>
      </c>
      <c r="AF405" t="b">
        <v>0</v>
      </c>
      <c r="AG405" t="s">
        <v>1972</v>
      </c>
      <c r="AI405" s="70" t="s">
        <v>1943</v>
      </c>
      <c r="AJ405" t="b">
        <v>0</v>
      </c>
      <c r="AK405">
        <v>2</v>
      </c>
      <c r="AL405" s="70" t="s">
        <v>1696</v>
      </c>
      <c r="AM405" t="s">
        <v>1983</v>
      </c>
      <c r="AN405" t="b">
        <v>0</v>
      </c>
      <c r="AO405" s="70" t="s">
        <v>1696</v>
      </c>
      <c r="AP405" t="s">
        <v>178</v>
      </c>
      <c r="AQ405">
        <v>0</v>
      </c>
      <c r="AR405">
        <v>0</v>
      </c>
      <c r="BA405" t="str">
        <f>REPLACE(INDEX(GroupVertices[Group],MATCH(Edges[[#This Row],[Vertex 1]],GroupVertices[Vertex],0)),1,1,"")</f>
        <v>1</v>
      </c>
      <c r="BB405" t="str">
        <f>REPLACE(INDEX(GroupVertices[Group],MATCH(Edges[[#This Row],[Vertex 2]],GroupVertices[Vertex],0)),1,1,"")</f>
        <v>2</v>
      </c>
    </row>
    <row r="406" spans="1:54" ht="15">
      <c r="A406" s="11" t="s">
        <v>247</v>
      </c>
      <c r="B406" s="11" t="s">
        <v>296</v>
      </c>
      <c r="C406" s="12"/>
      <c r="D406" s="60"/>
      <c r="E406" s="61"/>
      <c r="F406" s="62"/>
      <c r="G406" s="12"/>
      <c r="H406" s="13"/>
      <c r="I406" s="45"/>
      <c r="J406" s="45"/>
      <c r="K406" s="31" t="s">
        <v>66</v>
      </c>
      <c r="L406" s="67">
        <v>406</v>
      </c>
      <c r="M406" s="67"/>
      <c r="N406" s="14"/>
      <c r="O406" t="s">
        <v>339</v>
      </c>
      <c r="P406" s="68">
        <v>43537.853414351855</v>
      </c>
      <c r="Q406" t="s">
        <v>473</v>
      </c>
      <c r="T406" t="s">
        <v>265</v>
      </c>
      <c r="V406" s="69" t="s">
        <v>743</v>
      </c>
      <c r="W406" s="68">
        <v>43537.853414351855</v>
      </c>
      <c r="X406" s="69" t="s">
        <v>1059</v>
      </c>
      <c r="AA406" s="70" t="s">
        <v>1613</v>
      </c>
      <c r="AB406" s="70" t="s">
        <v>1604</v>
      </c>
      <c r="AC406" t="b">
        <v>0</v>
      </c>
      <c r="AD406">
        <v>1</v>
      </c>
      <c r="AE406" s="70" t="s">
        <v>1956</v>
      </c>
      <c r="AF406" t="b">
        <v>0</v>
      </c>
      <c r="AG406" t="s">
        <v>1972</v>
      </c>
      <c r="AI406" s="70" t="s">
        <v>1943</v>
      </c>
      <c r="AJ406" t="b">
        <v>0</v>
      </c>
      <c r="AK406">
        <v>0</v>
      </c>
      <c r="AL406" s="70" t="s">
        <v>1943</v>
      </c>
      <c r="AM406" t="s">
        <v>1983</v>
      </c>
      <c r="AN406" t="b">
        <v>0</v>
      </c>
      <c r="AO406" s="70" t="s">
        <v>1604</v>
      </c>
      <c r="AP406" t="s">
        <v>178</v>
      </c>
      <c r="AQ406">
        <v>0</v>
      </c>
      <c r="AR406">
        <v>0</v>
      </c>
      <c r="BA406" t="str">
        <f>REPLACE(INDEX(GroupVertices[Group],MATCH(Edges[[#This Row],[Vertex 1]],GroupVertices[Vertex],0)),1,1,"")</f>
        <v>1</v>
      </c>
      <c r="BB406" t="str">
        <f>REPLACE(INDEX(GroupVertices[Group],MATCH(Edges[[#This Row],[Vertex 2]],GroupVertices[Vertex],0)),1,1,"")</f>
        <v>3</v>
      </c>
    </row>
    <row r="407" spans="1:54" ht="15">
      <c r="A407" s="11" t="s">
        <v>247</v>
      </c>
      <c r="B407" s="11" t="s">
        <v>311</v>
      </c>
      <c r="C407" s="12"/>
      <c r="D407" s="60"/>
      <c r="E407" s="61"/>
      <c r="F407" s="62"/>
      <c r="G407" s="12"/>
      <c r="H407" s="13"/>
      <c r="I407" s="45"/>
      <c r="J407" s="45"/>
      <c r="K407" s="31" t="s">
        <v>66</v>
      </c>
      <c r="L407" s="67">
        <v>407</v>
      </c>
      <c r="M407" s="67"/>
      <c r="N407" s="14"/>
      <c r="O407" t="s">
        <v>339</v>
      </c>
      <c r="P407" s="68">
        <v>43537.847962962966</v>
      </c>
      <c r="Q407" t="s">
        <v>506</v>
      </c>
      <c r="T407" t="s">
        <v>265</v>
      </c>
      <c r="V407" s="69" t="s">
        <v>743</v>
      </c>
      <c r="W407" s="68">
        <v>43537.847962962966</v>
      </c>
      <c r="X407" s="69" t="s">
        <v>1144</v>
      </c>
      <c r="AA407" s="70" t="s">
        <v>1699</v>
      </c>
      <c r="AB407" s="70" t="s">
        <v>1695</v>
      </c>
      <c r="AC407" t="b">
        <v>0</v>
      </c>
      <c r="AD407">
        <v>2</v>
      </c>
      <c r="AE407" s="70" t="s">
        <v>1955</v>
      </c>
      <c r="AF407" t="b">
        <v>0</v>
      </c>
      <c r="AG407" t="s">
        <v>1972</v>
      </c>
      <c r="AI407" s="70" t="s">
        <v>1943</v>
      </c>
      <c r="AJ407" t="b">
        <v>0</v>
      </c>
      <c r="AK407">
        <v>0</v>
      </c>
      <c r="AL407" s="70" t="s">
        <v>1943</v>
      </c>
      <c r="AM407" t="s">
        <v>1983</v>
      </c>
      <c r="AN407" t="b">
        <v>0</v>
      </c>
      <c r="AO407" s="70" t="s">
        <v>1695</v>
      </c>
      <c r="AP407" t="s">
        <v>178</v>
      </c>
      <c r="AQ407">
        <v>0</v>
      </c>
      <c r="AR407">
        <v>0</v>
      </c>
      <c r="BA407" t="str">
        <f>REPLACE(INDEX(GroupVertices[Group],MATCH(Edges[[#This Row],[Vertex 1]],GroupVertices[Vertex],0)),1,1,"")</f>
        <v>1</v>
      </c>
      <c r="BB407" t="str">
        <f>REPLACE(INDEX(GroupVertices[Group],MATCH(Edges[[#This Row],[Vertex 2]],GroupVertices[Vertex],0)),1,1,"")</f>
        <v>3</v>
      </c>
    </row>
    <row r="408" spans="1:54" ht="15">
      <c r="A408" s="11" t="s">
        <v>247</v>
      </c>
      <c r="B408" s="11" t="s">
        <v>297</v>
      </c>
      <c r="C408" s="12"/>
      <c r="D408" s="60"/>
      <c r="E408" s="61"/>
      <c r="F408" s="62"/>
      <c r="G408" s="12"/>
      <c r="H408" s="13"/>
      <c r="I408" s="45"/>
      <c r="J408" s="45"/>
      <c r="K408" s="31" t="s">
        <v>65</v>
      </c>
      <c r="L408" s="67">
        <v>408</v>
      </c>
      <c r="M408" s="67"/>
      <c r="N408" s="14"/>
      <c r="O408" t="s">
        <v>339</v>
      </c>
      <c r="P408" s="68">
        <v>43537.84002314815</v>
      </c>
      <c r="Q408" t="s">
        <v>420</v>
      </c>
      <c r="T408" t="s">
        <v>265</v>
      </c>
      <c r="V408" s="69" t="s">
        <v>743</v>
      </c>
      <c r="W408" s="68">
        <v>43537.84002314815</v>
      </c>
      <c r="X408" s="69" t="s">
        <v>967</v>
      </c>
      <c r="AA408" s="70" t="s">
        <v>1518</v>
      </c>
      <c r="AC408" t="b">
        <v>0</v>
      </c>
      <c r="AD408">
        <v>0</v>
      </c>
      <c r="AE408" s="70" t="s">
        <v>1943</v>
      </c>
      <c r="AF408" t="b">
        <v>0</v>
      </c>
      <c r="AG408" t="s">
        <v>1972</v>
      </c>
      <c r="AI408" s="70" t="s">
        <v>1943</v>
      </c>
      <c r="AJ408" t="b">
        <v>0</v>
      </c>
      <c r="AK408">
        <v>1</v>
      </c>
      <c r="AL408" s="70" t="s">
        <v>1520</v>
      </c>
      <c r="AM408" t="s">
        <v>1983</v>
      </c>
      <c r="AN408" t="b">
        <v>0</v>
      </c>
      <c r="AO408" s="70" t="s">
        <v>1520</v>
      </c>
      <c r="AP408" t="s">
        <v>178</v>
      </c>
      <c r="AQ408">
        <v>0</v>
      </c>
      <c r="AR408">
        <v>0</v>
      </c>
      <c r="BA408" t="str">
        <f>REPLACE(INDEX(GroupVertices[Group],MATCH(Edges[[#This Row],[Vertex 1]],GroupVertices[Vertex],0)),1,1,"")</f>
        <v>1</v>
      </c>
      <c r="BB408" t="str">
        <f>REPLACE(INDEX(GroupVertices[Group],MATCH(Edges[[#This Row],[Vertex 2]],GroupVertices[Vertex],0)),1,1,"")</f>
        <v>1</v>
      </c>
    </row>
    <row r="409" spans="1:54" ht="15">
      <c r="A409" s="11" t="s">
        <v>247</v>
      </c>
      <c r="B409" s="11" t="s">
        <v>295</v>
      </c>
      <c r="C409" s="12"/>
      <c r="D409" s="60"/>
      <c r="E409" s="61"/>
      <c r="F409" s="62"/>
      <c r="G409" s="12"/>
      <c r="H409" s="13"/>
      <c r="I409" s="45"/>
      <c r="J409" s="45"/>
      <c r="K409" s="31" t="s">
        <v>66</v>
      </c>
      <c r="L409" s="67">
        <v>409</v>
      </c>
      <c r="M409" s="67"/>
      <c r="N409" s="14"/>
      <c r="O409" t="s">
        <v>337</v>
      </c>
      <c r="P409" s="68">
        <v>43537.83734953704</v>
      </c>
      <c r="Q409" t="s">
        <v>352</v>
      </c>
      <c r="T409" t="s">
        <v>265</v>
      </c>
      <c r="V409" s="69" t="s">
        <v>743</v>
      </c>
      <c r="W409" s="68">
        <v>43537.83734953704</v>
      </c>
      <c r="X409" s="69" t="s">
        <v>962</v>
      </c>
      <c r="AA409" s="70" t="s">
        <v>1513</v>
      </c>
      <c r="AC409" t="b">
        <v>0</v>
      </c>
      <c r="AD409">
        <v>0</v>
      </c>
      <c r="AE409" s="70" t="s">
        <v>1943</v>
      </c>
      <c r="AF409" t="b">
        <v>0</v>
      </c>
      <c r="AG409" t="s">
        <v>1972</v>
      </c>
      <c r="AI409" s="70" t="s">
        <v>1943</v>
      </c>
      <c r="AJ409" t="b">
        <v>0</v>
      </c>
      <c r="AK409">
        <v>2</v>
      </c>
      <c r="AL409" s="70" t="s">
        <v>1507</v>
      </c>
      <c r="AM409" t="s">
        <v>1983</v>
      </c>
      <c r="AN409" t="b">
        <v>0</v>
      </c>
      <c r="AO409" s="70" t="s">
        <v>1507</v>
      </c>
      <c r="AP409" t="s">
        <v>178</v>
      </c>
      <c r="AQ409">
        <v>0</v>
      </c>
      <c r="AR409">
        <v>0</v>
      </c>
      <c r="BA409" t="str">
        <f>REPLACE(INDEX(GroupVertices[Group],MATCH(Edges[[#This Row],[Vertex 1]],GroupVertices[Vertex],0)),1,1,"")</f>
        <v>1</v>
      </c>
      <c r="BB409" t="str">
        <f>REPLACE(INDEX(GroupVertices[Group],MATCH(Edges[[#This Row],[Vertex 2]],GroupVertices[Vertex],0)),1,1,"")</f>
        <v>1</v>
      </c>
    </row>
    <row r="410" spans="1:54" ht="15">
      <c r="A410" s="11" t="s">
        <v>247</v>
      </c>
      <c r="B410" s="11" t="s">
        <v>297</v>
      </c>
      <c r="C410" s="12"/>
      <c r="D410" s="60"/>
      <c r="E410" s="61"/>
      <c r="F410" s="62"/>
      <c r="G410" s="12"/>
      <c r="H410" s="13"/>
      <c r="I410" s="45"/>
      <c r="J410" s="45"/>
      <c r="K410" s="31" t="s">
        <v>65</v>
      </c>
      <c r="L410" s="67">
        <v>410</v>
      </c>
      <c r="M410" s="67"/>
      <c r="N410" s="14"/>
      <c r="O410" t="s">
        <v>337</v>
      </c>
      <c r="P410" s="68">
        <v>43537.838425925926</v>
      </c>
      <c r="Q410" t="s">
        <v>419</v>
      </c>
      <c r="T410" t="s">
        <v>265</v>
      </c>
      <c r="V410" s="69" t="s">
        <v>743</v>
      </c>
      <c r="W410" s="68">
        <v>43537.838425925926</v>
      </c>
      <c r="X410" s="69" t="s">
        <v>966</v>
      </c>
      <c r="AA410" s="70" t="s">
        <v>1517</v>
      </c>
      <c r="AC410" t="b">
        <v>0</v>
      </c>
      <c r="AD410">
        <v>0</v>
      </c>
      <c r="AE410" s="70" t="s">
        <v>1943</v>
      </c>
      <c r="AF410" t="b">
        <v>0</v>
      </c>
      <c r="AG410" t="s">
        <v>1972</v>
      </c>
      <c r="AI410" s="70" t="s">
        <v>1943</v>
      </c>
      <c r="AJ410" t="b">
        <v>0</v>
      </c>
      <c r="AK410">
        <v>2</v>
      </c>
      <c r="AL410" s="70" t="s">
        <v>1516</v>
      </c>
      <c r="AM410" t="s">
        <v>1983</v>
      </c>
      <c r="AN410" t="b">
        <v>0</v>
      </c>
      <c r="AO410" s="70" t="s">
        <v>1516</v>
      </c>
      <c r="AP410" t="s">
        <v>178</v>
      </c>
      <c r="AQ410">
        <v>0</v>
      </c>
      <c r="AR410">
        <v>0</v>
      </c>
      <c r="BA410" t="str">
        <f>REPLACE(INDEX(GroupVertices[Group],MATCH(Edges[[#This Row],[Vertex 1]],GroupVertices[Vertex],0)),1,1,"")</f>
        <v>1</v>
      </c>
      <c r="BB410" t="str">
        <f>REPLACE(INDEX(GroupVertices[Group],MATCH(Edges[[#This Row],[Vertex 2]],GroupVertices[Vertex],0)),1,1,"")</f>
        <v>1</v>
      </c>
    </row>
    <row r="411" spans="1:54" ht="15">
      <c r="A411" s="11" t="s">
        <v>247</v>
      </c>
      <c r="B411" s="11" t="s">
        <v>300</v>
      </c>
      <c r="C411" s="12"/>
      <c r="D411" s="60"/>
      <c r="E411" s="61"/>
      <c r="F411" s="62"/>
      <c r="G411" s="12"/>
      <c r="H411" s="13"/>
      <c r="I411" s="45"/>
      <c r="J411" s="45"/>
      <c r="K411" s="31" t="s">
        <v>66</v>
      </c>
      <c r="L411" s="67">
        <v>411</v>
      </c>
      <c r="M411" s="67"/>
      <c r="N411" s="14"/>
      <c r="O411" t="s">
        <v>337</v>
      </c>
      <c r="P411" s="68">
        <v>43537.84815972222</v>
      </c>
      <c r="Q411" t="s">
        <v>448</v>
      </c>
      <c r="T411" t="s">
        <v>265</v>
      </c>
      <c r="V411" s="69" t="s">
        <v>743</v>
      </c>
      <c r="W411" s="68">
        <v>43537.84815972222</v>
      </c>
      <c r="X411" s="69" t="s">
        <v>1016</v>
      </c>
      <c r="AA411" s="70" t="s">
        <v>1569</v>
      </c>
      <c r="AC411" t="b">
        <v>0</v>
      </c>
      <c r="AD411">
        <v>0</v>
      </c>
      <c r="AE411" s="70" t="s">
        <v>1943</v>
      </c>
      <c r="AF411" t="b">
        <v>0</v>
      </c>
      <c r="AG411" t="s">
        <v>1972</v>
      </c>
      <c r="AI411" s="70" t="s">
        <v>1943</v>
      </c>
      <c r="AJ411" t="b">
        <v>0</v>
      </c>
      <c r="AK411">
        <v>1</v>
      </c>
      <c r="AL411" s="70" t="s">
        <v>1564</v>
      </c>
      <c r="AM411" t="s">
        <v>1983</v>
      </c>
      <c r="AN411" t="b">
        <v>0</v>
      </c>
      <c r="AO411" s="70" t="s">
        <v>1564</v>
      </c>
      <c r="AP411" t="s">
        <v>178</v>
      </c>
      <c r="AQ411">
        <v>0</v>
      </c>
      <c r="AR411">
        <v>0</v>
      </c>
      <c r="BA411" t="str">
        <f>REPLACE(INDEX(GroupVertices[Group],MATCH(Edges[[#This Row],[Vertex 1]],GroupVertices[Vertex],0)),1,1,"")</f>
        <v>1</v>
      </c>
      <c r="BB411" t="str">
        <f>REPLACE(INDEX(GroupVertices[Group],MATCH(Edges[[#This Row],[Vertex 2]],GroupVertices[Vertex],0)),1,1,"")</f>
        <v>3</v>
      </c>
    </row>
    <row r="412" spans="1:54" ht="15">
      <c r="A412" s="11" t="s">
        <v>247</v>
      </c>
      <c r="B412" s="11" t="s">
        <v>306</v>
      </c>
      <c r="C412" s="12"/>
      <c r="D412" s="60"/>
      <c r="E412" s="61"/>
      <c r="F412" s="62"/>
      <c r="G412" s="12"/>
      <c r="H412" s="13"/>
      <c r="I412" s="45"/>
      <c r="J412" s="45"/>
      <c r="K412" s="31" t="s">
        <v>66</v>
      </c>
      <c r="L412" s="67">
        <v>412</v>
      </c>
      <c r="M412" s="67"/>
      <c r="N412" s="14"/>
      <c r="O412" t="s">
        <v>337</v>
      </c>
      <c r="P412" s="68">
        <v>43537.84039351852</v>
      </c>
      <c r="Q412" t="s">
        <v>479</v>
      </c>
      <c r="V412" s="69" t="s">
        <v>743</v>
      </c>
      <c r="W412" s="68">
        <v>43537.84039351852</v>
      </c>
      <c r="X412" s="69" t="s">
        <v>1102</v>
      </c>
      <c r="AA412" s="70" t="s">
        <v>1656</v>
      </c>
      <c r="AC412" t="b">
        <v>0</v>
      </c>
      <c r="AD412">
        <v>0</v>
      </c>
      <c r="AE412" s="70" t="s">
        <v>1943</v>
      </c>
      <c r="AF412" t="b">
        <v>0</v>
      </c>
      <c r="AG412" t="s">
        <v>1972</v>
      </c>
      <c r="AI412" s="70" t="s">
        <v>1943</v>
      </c>
      <c r="AJ412" t="b">
        <v>0</v>
      </c>
      <c r="AK412">
        <v>2</v>
      </c>
      <c r="AL412" s="70" t="s">
        <v>1643</v>
      </c>
      <c r="AM412" t="s">
        <v>1983</v>
      </c>
      <c r="AN412" t="b">
        <v>0</v>
      </c>
      <c r="AO412" s="70" t="s">
        <v>1643</v>
      </c>
      <c r="AP412" t="s">
        <v>178</v>
      </c>
      <c r="AQ412">
        <v>0</v>
      </c>
      <c r="AR412">
        <v>0</v>
      </c>
      <c r="BA412" t="str">
        <f>REPLACE(INDEX(GroupVertices[Group],MATCH(Edges[[#This Row],[Vertex 1]],GroupVertices[Vertex],0)),1,1,"")</f>
        <v>1</v>
      </c>
      <c r="BB412" t="str">
        <f>REPLACE(INDEX(GroupVertices[Group],MATCH(Edges[[#This Row],[Vertex 2]],GroupVertices[Vertex],0)),1,1,"")</f>
        <v>3</v>
      </c>
    </row>
    <row r="413" spans="1:54" ht="15">
      <c r="A413" s="11" t="s">
        <v>247</v>
      </c>
      <c r="B413" s="11" t="s">
        <v>301</v>
      </c>
      <c r="C413" s="12"/>
      <c r="D413" s="60"/>
      <c r="E413" s="61"/>
      <c r="F413" s="62"/>
      <c r="G413" s="12"/>
      <c r="H413" s="13"/>
      <c r="I413" s="45"/>
      <c r="J413" s="45"/>
      <c r="K413" s="31" t="s">
        <v>66</v>
      </c>
      <c r="L413" s="67">
        <v>413</v>
      </c>
      <c r="M413" s="67"/>
      <c r="N413" s="14"/>
      <c r="O413" t="s">
        <v>337</v>
      </c>
      <c r="P413" s="68">
        <v>43537.83662037037</v>
      </c>
      <c r="Q413" t="s">
        <v>433</v>
      </c>
      <c r="T413" t="s">
        <v>265</v>
      </c>
      <c r="V413" s="69" t="s">
        <v>743</v>
      </c>
      <c r="W413" s="68">
        <v>43537.83662037037</v>
      </c>
      <c r="X413" s="69" t="s">
        <v>991</v>
      </c>
      <c r="AA413" s="70" t="s">
        <v>1544</v>
      </c>
      <c r="AC413" t="b">
        <v>0</v>
      </c>
      <c r="AD413">
        <v>0</v>
      </c>
      <c r="AE413" s="70" t="s">
        <v>1943</v>
      </c>
      <c r="AF413" t="b">
        <v>0</v>
      </c>
      <c r="AG413" t="s">
        <v>1972</v>
      </c>
      <c r="AI413" s="70" t="s">
        <v>1943</v>
      </c>
      <c r="AJ413" t="b">
        <v>0</v>
      </c>
      <c r="AK413">
        <v>1</v>
      </c>
      <c r="AL413" s="70" t="s">
        <v>1540</v>
      </c>
      <c r="AM413" t="s">
        <v>1979</v>
      </c>
      <c r="AN413" t="b">
        <v>0</v>
      </c>
      <c r="AO413" s="70" t="s">
        <v>1540</v>
      </c>
      <c r="AP413" t="s">
        <v>178</v>
      </c>
      <c r="AQ413">
        <v>0</v>
      </c>
      <c r="AR413">
        <v>0</v>
      </c>
      <c r="BA413" t="str">
        <f>REPLACE(INDEX(GroupVertices[Group],MATCH(Edges[[#This Row],[Vertex 1]],GroupVertices[Vertex],0)),1,1,"")</f>
        <v>1</v>
      </c>
      <c r="BB413" t="str">
        <f>REPLACE(INDEX(GroupVertices[Group],MATCH(Edges[[#This Row],[Vertex 2]],GroupVertices[Vertex],0)),1,1,"")</f>
        <v>1</v>
      </c>
    </row>
    <row r="414" spans="1:54" ht="15">
      <c r="A414" s="11" t="s">
        <v>247</v>
      </c>
      <c r="B414" s="11" t="s">
        <v>249</v>
      </c>
      <c r="C414" s="12"/>
      <c r="D414" s="60"/>
      <c r="E414" s="61"/>
      <c r="F414" s="62"/>
      <c r="G414" s="12"/>
      <c r="H414" s="13"/>
      <c r="I414" s="45"/>
      <c r="J414" s="45"/>
      <c r="K414" s="31" t="s">
        <v>66</v>
      </c>
      <c r="L414" s="67">
        <v>414</v>
      </c>
      <c r="M414" s="67"/>
      <c r="N414" s="14"/>
      <c r="O414" t="s">
        <v>337</v>
      </c>
      <c r="P414" s="68">
        <v>43537.83806712963</v>
      </c>
      <c r="Q414" t="s">
        <v>512</v>
      </c>
      <c r="V414" s="69" t="s">
        <v>743</v>
      </c>
      <c r="W414" s="68">
        <v>43537.83806712963</v>
      </c>
      <c r="X414" s="69" t="s">
        <v>1161</v>
      </c>
      <c r="AA414" s="70" t="s">
        <v>1716</v>
      </c>
      <c r="AC414" t="b">
        <v>0</v>
      </c>
      <c r="AD414">
        <v>0</v>
      </c>
      <c r="AE414" s="70" t="s">
        <v>1943</v>
      </c>
      <c r="AF414" t="b">
        <v>0</v>
      </c>
      <c r="AG414" t="s">
        <v>1972</v>
      </c>
      <c r="AI414" s="70" t="s">
        <v>1943</v>
      </c>
      <c r="AJ414" t="b">
        <v>0</v>
      </c>
      <c r="AK414">
        <v>2</v>
      </c>
      <c r="AL414" s="70" t="s">
        <v>1712</v>
      </c>
      <c r="AM414" t="s">
        <v>1979</v>
      </c>
      <c r="AN414" t="b">
        <v>0</v>
      </c>
      <c r="AO414" s="70" t="s">
        <v>1712</v>
      </c>
      <c r="AP414" t="s">
        <v>178</v>
      </c>
      <c r="AQ414">
        <v>0</v>
      </c>
      <c r="AR414">
        <v>0</v>
      </c>
      <c r="BA414" t="str">
        <f>REPLACE(INDEX(GroupVertices[Group],MATCH(Edges[[#This Row],[Vertex 1]],GroupVertices[Vertex],0)),1,1,"")</f>
        <v>1</v>
      </c>
      <c r="BB414" t="str">
        <f>REPLACE(INDEX(GroupVertices[Group],MATCH(Edges[[#This Row],[Vertex 2]],GroupVertices[Vertex],0)),1,1,"")</f>
        <v>5</v>
      </c>
    </row>
    <row r="415" spans="1:54" ht="15">
      <c r="A415" s="11" t="s">
        <v>247</v>
      </c>
      <c r="B415" s="11" t="s">
        <v>250</v>
      </c>
      <c r="C415" s="12"/>
      <c r="D415" s="60"/>
      <c r="E415" s="61"/>
      <c r="F415" s="62"/>
      <c r="G415" s="12"/>
      <c r="H415" s="13"/>
      <c r="I415" s="45"/>
      <c r="J415" s="45"/>
      <c r="K415" s="31" t="s">
        <v>66</v>
      </c>
      <c r="L415" s="67">
        <v>415</v>
      </c>
      <c r="M415" s="67"/>
      <c r="N415" s="14"/>
      <c r="O415" t="s">
        <v>337</v>
      </c>
      <c r="P415" s="68">
        <v>43537.84476851852</v>
      </c>
      <c r="Q415" t="s">
        <v>525</v>
      </c>
      <c r="V415" s="69" t="s">
        <v>743</v>
      </c>
      <c r="W415" s="68">
        <v>43537.84476851852</v>
      </c>
      <c r="X415" s="69" t="s">
        <v>1187</v>
      </c>
      <c r="AA415" s="70" t="s">
        <v>1743</v>
      </c>
      <c r="AC415" t="b">
        <v>0</v>
      </c>
      <c r="AD415">
        <v>0</v>
      </c>
      <c r="AE415" s="70" t="s">
        <v>1943</v>
      </c>
      <c r="AF415" t="b">
        <v>0</v>
      </c>
      <c r="AG415" t="s">
        <v>1972</v>
      </c>
      <c r="AI415" s="70" t="s">
        <v>1943</v>
      </c>
      <c r="AJ415" t="b">
        <v>0</v>
      </c>
      <c r="AK415">
        <v>1</v>
      </c>
      <c r="AL415" s="70" t="s">
        <v>1737</v>
      </c>
      <c r="AM415" t="s">
        <v>1983</v>
      </c>
      <c r="AN415" t="b">
        <v>0</v>
      </c>
      <c r="AO415" s="70" t="s">
        <v>1737</v>
      </c>
      <c r="AP415" t="s">
        <v>178</v>
      </c>
      <c r="AQ415">
        <v>0</v>
      </c>
      <c r="AR415">
        <v>0</v>
      </c>
      <c r="BA415" t="str">
        <f>REPLACE(INDEX(GroupVertices[Group],MATCH(Edges[[#This Row],[Vertex 1]],GroupVertices[Vertex],0)),1,1,"")</f>
        <v>1</v>
      </c>
      <c r="BB415" t="str">
        <f>REPLACE(INDEX(GroupVertices[Group],MATCH(Edges[[#This Row],[Vertex 2]],GroupVertices[Vertex],0)),1,1,"")</f>
        <v>5</v>
      </c>
    </row>
    <row r="416" spans="1:54" ht="15">
      <c r="A416" s="11" t="s">
        <v>247</v>
      </c>
      <c r="B416" s="11" t="s">
        <v>301</v>
      </c>
      <c r="C416" s="12"/>
      <c r="D416" s="60"/>
      <c r="E416" s="61"/>
      <c r="F416" s="62"/>
      <c r="G416" s="12"/>
      <c r="H416" s="13"/>
      <c r="I416" s="45"/>
      <c r="J416" s="45"/>
      <c r="K416" s="31" t="s">
        <v>66</v>
      </c>
      <c r="L416" s="67">
        <v>416</v>
      </c>
      <c r="M416" s="67"/>
      <c r="N416" s="14"/>
      <c r="O416" t="s">
        <v>337</v>
      </c>
      <c r="P416" s="68">
        <v>43537.849074074074</v>
      </c>
      <c r="Q416" t="s">
        <v>436</v>
      </c>
      <c r="T416" t="s">
        <v>265</v>
      </c>
      <c r="V416" s="69" t="s">
        <v>743</v>
      </c>
      <c r="W416" s="68">
        <v>43537.849074074074</v>
      </c>
      <c r="X416" s="69" t="s">
        <v>992</v>
      </c>
      <c r="AA416" s="70" t="s">
        <v>1545</v>
      </c>
      <c r="AC416" t="b">
        <v>0</v>
      </c>
      <c r="AD416">
        <v>0</v>
      </c>
      <c r="AE416" s="70" t="s">
        <v>1943</v>
      </c>
      <c r="AF416" t="b">
        <v>0</v>
      </c>
      <c r="AG416" t="s">
        <v>1972</v>
      </c>
      <c r="AI416" s="70" t="s">
        <v>1943</v>
      </c>
      <c r="AJ416" t="b">
        <v>0</v>
      </c>
      <c r="AK416">
        <v>2</v>
      </c>
      <c r="AL416" s="70" t="s">
        <v>1543</v>
      </c>
      <c r="AM416" t="s">
        <v>1983</v>
      </c>
      <c r="AN416" t="b">
        <v>0</v>
      </c>
      <c r="AO416" s="70" t="s">
        <v>1543</v>
      </c>
      <c r="AP416" t="s">
        <v>178</v>
      </c>
      <c r="AQ416">
        <v>0</v>
      </c>
      <c r="AR416">
        <v>0</v>
      </c>
      <c r="BA416" t="str">
        <f>REPLACE(INDEX(GroupVertices[Group],MATCH(Edges[[#This Row],[Vertex 1]],GroupVertices[Vertex],0)),1,1,"")</f>
        <v>1</v>
      </c>
      <c r="BB416" t="str">
        <f>REPLACE(INDEX(GroupVertices[Group],MATCH(Edges[[#This Row],[Vertex 2]],GroupVertices[Vertex],0)),1,1,"")</f>
        <v>1</v>
      </c>
    </row>
    <row r="417" spans="1:54" ht="15">
      <c r="A417" s="11" t="s">
        <v>247</v>
      </c>
      <c r="B417" s="11" t="s">
        <v>306</v>
      </c>
      <c r="C417" s="12"/>
      <c r="D417" s="60"/>
      <c r="E417" s="61"/>
      <c r="F417" s="62"/>
      <c r="G417" s="12"/>
      <c r="H417" s="13"/>
      <c r="I417" s="45"/>
      <c r="J417" s="45"/>
      <c r="K417" s="31" t="s">
        <v>66</v>
      </c>
      <c r="L417" s="67">
        <v>417</v>
      </c>
      <c r="M417" s="67"/>
      <c r="N417" s="14"/>
      <c r="O417" t="s">
        <v>337</v>
      </c>
      <c r="P417" s="68">
        <v>43537.85607638889</v>
      </c>
      <c r="Q417" t="s">
        <v>358</v>
      </c>
      <c r="V417" s="69" t="s">
        <v>743</v>
      </c>
      <c r="W417" s="68">
        <v>43537.85607638889</v>
      </c>
      <c r="X417" s="69" t="s">
        <v>1105</v>
      </c>
      <c r="AA417" s="70" t="s">
        <v>1659</v>
      </c>
      <c r="AC417" t="b">
        <v>0</v>
      </c>
      <c r="AD417">
        <v>0</v>
      </c>
      <c r="AE417" s="70" t="s">
        <v>1943</v>
      </c>
      <c r="AF417" t="b">
        <v>0</v>
      </c>
      <c r="AG417" t="s">
        <v>1972</v>
      </c>
      <c r="AI417" s="70" t="s">
        <v>1943</v>
      </c>
      <c r="AJ417" t="b">
        <v>0</v>
      </c>
      <c r="AK417">
        <v>3</v>
      </c>
      <c r="AL417" s="70" t="s">
        <v>1650</v>
      </c>
      <c r="AM417" t="s">
        <v>1983</v>
      </c>
      <c r="AN417" t="b">
        <v>0</v>
      </c>
      <c r="AO417" s="70" t="s">
        <v>1650</v>
      </c>
      <c r="AP417" t="s">
        <v>178</v>
      </c>
      <c r="AQ417">
        <v>0</v>
      </c>
      <c r="AR417">
        <v>0</v>
      </c>
      <c r="BA417" t="str">
        <f>REPLACE(INDEX(GroupVertices[Group],MATCH(Edges[[#This Row],[Vertex 1]],GroupVertices[Vertex],0)),1,1,"")</f>
        <v>1</v>
      </c>
      <c r="BB417" t="str">
        <f>REPLACE(INDEX(GroupVertices[Group],MATCH(Edges[[#This Row],[Vertex 2]],GroupVertices[Vertex],0)),1,1,"")</f>
        <v>3</v>
      </c>
    </row>
    <row r="418" spans="1:54" ht="15">
      <c r="A418" s="11" t="s">
        <v>247</v>
      </c>
      <c r="B418" s="11" t="s">
        <v>306</v>
      </c>
      <c r="C418" s="12"/>
      <c r="D418" s="60"/>
      <c r="E418" s="61"/>
      <c r="F418" s="62"/>
      <c r="G418" s="12"/>
      <c r="H418" s="13"/>
      <c r="I418" s="45"/>
      <c r="J418" s="45"/>
      <c r="K418" s="31" t="s">
        <v>66</v>
      </c>
      <c r="L418" s="67">
        <v>418</v>
      </c>
      <c r="M418" s="67"/>
      <c r="N418" s="14"/>
      <c r="O418" t="s">
        <v>337</v>
      </c>
      <c r="P418" s="68">
        <v>43537.85184027778</v>
      </c>
      <c r="Q418" t="s">
        <v>363</v>
      </c>
      <c r="V418" s="69" t="s">
        <v>743</v>
      </c>
      <c r="W418" s="68">
        <v>43537.85184027778</v>
      </c>
      <c r="X418" s="69" t="s">
        <v>1104</v>
      </c>
      <c r="AA418" s="70" t="s">
        <v>1658</v>
      </c>
      <c r="AC418" t="b">
        <v>0</v>
      </c>
      <c r="AD418">
        <v>0</v>
      </c>
      <c r="AE418" s="70" t="s">
        <v>1943</v>
      </c>
      <c r="AF418" t="b">
        <v>0</v>
      </c>
      <c r="AG418" t="s">
        <v>1972</v>
      </c>
      <c r="AI418" s="70" t="s">
        <v>1943</v>
      </c>
      <c r="AJ418" t="b">
        <v>0</v>
      </c>
      <c r="AK418">
        <v>5</v>
      </c>
      <c r="AL418" s="70" t="s">
        <v>1647</v>
      </c>
      <c r="AM418" t="s">
        <v>1983</v>
      </c>
      <c r="AN418" t="b">
        <v>0</v>
      </c>
      <c r="AO418" s="70" t="s">
        <v>1647</v>
      </c>
      <c r="AP418" t="s">
        <v>178</v>
      </c>
      <c r="AQ418">
        <v>0</v>
      </c>
      <c r="AR418">
        <v>0</v>
      </c>
      <c r="BA418" t="str">
        <f>REPLACE(INDEX(GroupVertices[Group],MATCH(Edges[[#This Row],[Vertex 1]],GroupVertices[Vertex],0)),1,1,"")</f>
        <v>1</v>
      </c>
      <c r="BB418" t="str">
        <f>REPLACE(INDEX(GroupVertices[Group],MATCH(Edges[[#This Row],[Vertex 2]],GroupVertices[Vertex],0)),1,1,"")</f>
        <v>3</v>
      </c>
    </row>
    <row r="419" spans="1:54" ht="15">
      <c r="A419" s="11" t="s">
        <v>247</v>
      </c>
      <c r="B419" s="11" t="s">
        <v>306</v>
      </c>
      <c r="C419" s="12"/>
      <c r="D419" s="60"/>
      <c r="E419" s="61"/>
      <c r="F419" s="62"/>
      <c r="G419" s="12"/>
      <c r="H419" s="13"/>
      <c r="I419" s="45"/>
      <c r="J419" s="45"/>
      <c r="K419" s="31" t="s">
        <v>66</v>
      </c>
      <c r="L419" s="67">
        <v>419</v>
      </c>
      <c r="M419" s="67"/>
      <c r="N419" s="14"/>
      <c r="O419" t="s">
        <v>337</v>
      </c>
      <c r="P419" s="68">
        <v>43537.84646990741</v>
      </c>
      <c r="Q419" t="s">
        <v>481</v>
      </c>
      <c r="V419" s="69" t="s">
        <v>743</v>
      </c>
      <c r="W419" s="68">
        <v>43537.84646990741</v>
      </c>
      <c r="X419" s="69" t="s">
        <v>1103</v>
      </c>
      <c r="AA419" s="70" t="s">
        <v>1657</v>
      </c>
      <c r="AC419" t="b">
        <v>0</v>
      </c>
      <c r="AD419">
        <v>0</v>
      </c>
      <c r="AE419" s="70" t="s">
        <v>1943</v>
      </c>
      <c r="AF419" t="b">
        <v>0</v>
      </c>
      <c r="AG419" t="s">
        <v>1972</v>
      </c>
      <c r="AI419" s="70" t="s">
        <v>1943</v>
      </c>
      <c r="AJ419" t="b">
        <v>0</v>
      </c>
      <c r="AK419">
        <v>3</v>
      </c>
      <c r="AL419" s="70" t="s">
        <v>1645</v>
      </c>
      <c r="AM419" t="s">
        <v>1983</v>
      </c>
      <c r="AN419" t="b">
        <v>0</v>
      </c>
      <c r="AO419" s="70" t="s">
        <v>1645</v>
      </c>
      <c r="AP419" t="s">
        <v>178</v>
      </c>
      <c r="AQ419">
        <v>0</v>
      </c>
      <c r="AR419">
        <v>0</v>
      </c>
      <c r="BA419" t="str">
        <f>REPLACE(INDEX(GroupVertices[Group],MATCH(Edges[[#This Row],[Vertex 1]],GroupVertices[Vertex],0)),1,1,"")</f>
        <v>1</v>
      </c>
      <c r="BB419" t="str">
        <f>REPLACE(INDEX(GroupVertices[Group],MATCH(Edges[[#This Row],[Vertex 2]],GroupVertices[Vertex],0)),1,1,"")</f>
        <v>3</v>
      </c>
    </row>
    <row r="420" spans="1:54" ht="15">
      <c r="A420" s="11" t="s">
        <v>247</v>
      </c>
      <c r="B420" s="11" t="s">
        <v>296</v>
      </c>
      <c r="C420" s="12"/>
      <c r="D420" s="60"/>
      <c r="E420" s="61"/>
      <c r="F420" s="62"/>
      <c r="G420" s="12"/>
      <c r="H420" s="13"/>
      <c r="I420" s="45"/>
      <c r="J420" s="45"/>
      <c r="K420" s="31" t="s">
        <v>66</v>
      </c>
      <c r="L420" s="67">
        <v>420</v>
      </c>
      <c r="M420" s="67"/>
      <c r="N420" s="14"/>
      <c r="O420" t="s">
        <v>337</v>
      </c>
      <c r="P420" s="68">
        <v>43537.84675925926</v>
      </c>
      <c r="Q420" t="s">
        <v>490</v>
      </c>
      <c r="V420" s="69" t="s">
        <v>743</v>
      </c>
      <c r="W420" s="68">
        <v>43537.84675925926</v>
      </c>
      <c r="X420" s="69" t="s">
        <v>1127</v>
      </c>
      <c r="AA420" s="70" t="s">
        <v>1681</v>
      </c>
      <c r="AC420" t="b">
        <v>0</v>
      </c>
      <c r="AD420">
        <v>0</v>
      </c>
      <c r="AE420" s="70" t="s">
        <v>1943</v>
      </c>
      <c r="AF420" t="b">
        <v>0</v>
      </c>
      <c r="AG420" t="s">
        <v>1972</v>
      </c>
      <c r="AI420" s="70" t="s">
        <v>1943</v>
      </c>
      <c r="AJ420" t="b">
        <v>0</v>
      </c>
      <c r="AK420">
        <v>2</v>
      </c>
      <c r="AL420" s="70" t="s">
        <v>1674</v>
      </c>
      <c r="AM420" t="s">
        <v>1983</v>
      </c>
      <c r="AN420" t="b">
        <v>0</v>
      </c>
      <c r="AO420" s="70" t="s">
        <v>1674</v>
      </c>
      <c r="AP420" t="s">
        <v>178</v>
      </c>
      <c r="AQ420">
        <v>0</v>
      </c>
      <c r="AR420">
        <v>0</v>
      </c>
      <c r="BA420" t="str">
        <f>REPLACE(INDEX(GroupVertices[Group],MATCH(Edges[[#This Row],[Vertex 1]],GroupVertices[Vertex],0)),1,1,"")</f>
        <v>1</v>
      </c>
      <c r="BB420" t="str">
        <f>REPLACE(INDEX(GroupVertices[Group],MATCH(Edges[[#This Row],[Vertex 2]],GroupVertices[Vertex],0)),1,1,"")</f>
        <v>3</v>
      </c>
    </row>
    <row r="421" spans="1:54" ht="15">
      <c r="A421" s="11" t="s">
        <v>247</v>
      </c>
      <c r="B421" s="11" t="s">
        <v>298</v>
      </c>
      <c r="C421" s="12"/>
      <c r="D421" s="60"/>
      <c r="E421" s="61"/>
      <c r="F421" s="62"/>
      <c r="G421" s="12"/>
      <c r="H421" s="13"/>
      <c r="I421" s="45"/>
      <c r="J421" s="45"/>
      <c r="K421" s="31" t="s">
        <v>66</v>
      </c>
      <c r="L421" s="67">
        <v>421</v>
      </c>
      <c r="M421" s="67"/>
      <c r="N421" s="14"/>
      <c r="O421" t="s">
        <v>337</v>
      </c>
      <c r="P421" s="68">
        <v>43537.84138888889</v>
      </c>
      <c r="Q421" t="s">
        <v>422</v>
      </c>
      <c r="V421" s="69" t="s">
        <v>743</v>
      </c>
      <c r="W421" s="68">
        <v>43537.84138888889</v>
      </c>
      <c r="X421" s="69" t="s">
        <v>976</v>
      </c>
      <c r="AA421" s="70" t="s">
        <v>1527</v>
      </c>
      <c r="AC421" t="b">
        <v>0</v>
      </c>
      <c r="AD421">
        <v>0</v>
      </c>
      <c r="AE421" s="70" t="s">
        <v>1943</v>
      </c>
      <c r="AF421" t="b">
        <v>0</v>
      </c>
      <c r="AG421" t="s">
        <v>1972</v>
      </c>
      <c r="AI421" s="70" t="s">
        <v>1943</v>
      </c>
      <c r="AJ421" t="b">
        <v>0</v>
      </c>
      <c r="AK421">
        <v>1</v>
      </c>
      <c r="AL421" s="70" t="s">
        <v>1523</v>
      </c>
      <c r="AM421" t="s">
        <v>1983</v>
      </c>
      <c r="AN421" t="b">
        <v>0</v>
      </c>
      <c r="AO421" s="70" t="s">
        <v>1523</v>
      </c>
      <c r="AP421" t="s">
        <v>178</v>
      </c>
      <c r="AQ421">
        <v>0</v>
      </c>
      <c r="AR421">
        <v>0</v>
      </c>
      <c r="BA421" t="str">
        <f>REPLACE(INDEX(GroupVertices[Group],MATCH(Edges[[#This Row],[Vertex 1]],GroupVertices[Vertex],0)),1,1,"")</f>
        <v>1</v>
      </c>
      <c r="BB421" t="str">
        <f>REPLACE(INDEX(GroupVertices[Group],MATCH(Edges[[#This Row],[Vertex 2]],GroupVertices[Vertex],0)),1,1,"")</f>
        <v>1</v>
      </c>
    </row>
    <row r="422" spans="1:54" ht="15">
      <c r="A422" s="11" t="s">
        <v>247</v>
      </c>
      <c r="B422" s="11" t="s">
        <v>293</v>
      </c>
      <c r="C422" s="12"/>
      <c r="D422" s="60"/>
      <c r="E422" s="61"/>
      <c r="F422" s="62"/>
      <c r="G422" s="12"/>
      <c r="H422" s="13"/>
      <c r="I422" s="45"/>
      <c r="J422" s="45"/>
      <c r="K422" s="31" t="s">
        <v>66</v>
      </c>
      <c r="L422" s="67">
        <v>422</v>
      </c>
      <c r="M422" s="67"/>
      <c r="N422" s="14"/>
      <c r="O422" t="s">
        <v>337</v>
      </c>
      <c r="P422" s="68">
        <v>43537.857511574075</v>
      </c>
      <c r="Q422" t="s">
        <v>559</v>
      </c>
      <c r="V422" s="69" t="s">
        <v>743</v>
      </c>
      <c r="W422" s="68">
        <v>43537.857511574075</v>
      </c>
      <c r="X422" s="69" t="s">
        <v>1248</v>
      </c>
      <c r="AA422" s="70" t="s">
        <v>1804</v>
      </c>
      <c r="AC422" t="b">
        <v>0</v>
      </c>
      <c r="AD422">
        <v>0</v>
      </c>
      <c r="AE422" s="70" t="s">
        <v>1943</v>
      </c>
      <c r="AF422" t="b">
        <v>0</v>
      </c>
      <c r="AG422" t="s">
        <v>1972</v>
      </c>
      <c r="AI422" s="70" t="s">
        <v>1943</v>
      </c>
      <c r="AJ422" t="b">
        <v>0</v>
      </c>
      <c r="AK422">
        <v>2</v>
      </c>
      <c r="AL422" s="70" t="s">
        <v>1807</v>
      </c>
      <c r="AM422" t="s">
        <v>1983</v>
      </c>
      <c r="AN422" t="b">
        <v>0</v>
      </c>
      <c r="AO422" s="70" t="s">
        <v>1807</v>
      </c>
      <c r="AP422" t="s">
        <v>178</v>
      </c>
      <c r="AQ422">
        <v>0</v>
      </c>
      <c r="AR422">
        <v>0</v>
      </c>
      <c r="BA422" t="str">
        <f>REPLACE(INDEX(GroupVertices[Group],MATCH(Edges[[#This Row],[Vertex 1]],GroupVertices[Vertex],0)),1,1,"")</f>
        <v>1</v>
      </c>
      <c r="BB422" t="str">
        <f>REPLACE(INDEX(GroupVertices[Group],MATCH(Edges[[#This Row],[Vertex 2]],GroupVertices[Vertex],0)),1,1,"")</f>
        <v>3</v>
      </c>
    </row>
    <row r="423" spans="1:54" ht="15">
      <c r="A423" s="11" t="s">
        <v>247</v>
      </c>
      <c r="B423" s="11" t="s">
        <v>296</v>
      </c>
      <c r="C423" s="12"/>
      <c r="D423" s="60"/>
      <c r="E423" s="61"/>
      <c r="F423" s="62"/>
      <c r="G423" s="12"/>
      <c r="H423" s="13"/>
      <c r="I423" s="45"/>
      <c r="J423" s="45"/>
      <c r="K423" s="31" t="s">
        <v>66</v>
      </c>
      <c r="L423" s="67">
        <v>423</v>
      </c>
      <c r="M423" s="67"/>
      <c r="N423" s="14"/>
      <c r="O423" t="s">
        <v>337</v>
      </c>
      <c r="P423" s="68">
        <v>43537.85497685185</v>
      </c>
      <c r="Q423" t="s">
        <v>493</v>
      </c>
      <c r="T423" t="s">
        <v>265</v>
      </c>
      <c r="V423" s="69" t="s">
        <v>743</v>
      </c>
      <c r="W423" s="68">
        <v>43537.85497685185</v>
      </c>
      <c r="X423" s="69" t="s">
        <v>1128</v>
      </c>
      <c r="AA423" s="70" t="s">
        <v>1682</v>
      </c>
      <c r="AC423" t="b">
        <v>0</v>
      </c>
      <c r="AD423">
        <v>0</v>
      </c>
      <c r="AE423" s="70" t="s">
        <v>1943</v>
      </c>
      <c r="AF423" t="b">
        <v>0</v>
      </c>
      <c r="AG423" t="s">
        <v>1972</v>
      </c>
      <c r="AI423" s="70" t="s">
        <v>1943</v>
      </c>
      <c r="AJ423" t="b">
        <v>0</v>
      </c>
      <c r="AK423">
        <v>1</v>
      </c>
      <c r="AL423" s="70" t="s">
        <v>1677</v>
      </c>
      <c r="AM423" t="s">
        <v>1983</v>
      </c>
      <c r="AN423" t="b">
        <v>0</v>
      </c>
      <c r="AO423" s="70" t="s">
        <v>1677</v>
      </c>
      <c r="AP423" t="s">
        <v>178</v>
      </c>
      <c r="AQ423">
        <v>0</v>
      </c>
      <c r="AR423">
        <v>0</v>
      </c>
      <c r="BA423" t="str">
        <f>REPLACE(INDEX(GroupVertices[Group],MATCH(Edges[[#This Row],[Vertex 1]],GroupVertices[Vertex],0)),1,1,"")</f>
        <v>1</v>
      </c>
      <c r="BB423" t="str">
        <f>REPLACE(INDEX(GroupVertices[Group],MATCH(Edges[[#This Row],[Vertex 2]],GroupVertices[Vertex],0)),1,1,"")</f>
        <v>3</v>
      </c>
    </row>
    <row r="424" spans="1:54" ht="15">
      <c r="A424" s="11" t="s">
        <v>247</v>
      </c>
      <c r="B424" s="11" t="s">
        <v>305</v>
      </c>
      <c r="C424" s="12"/>
      <c r="D424" s="60"/>
      <c r="E424" s="61"/>
      <c r="F424" s="62"/>
      <c r="G424" s="12"/>
      <c r="H424" s="13"/>
      <c r="I424" s="45"/>
      <c r="J424" s="45"/>
      <c r="K424" s="31" t="s">
        <v>66</v>
      </c>
      <c r="L424" s="67">
        <v>424</v>
      </c>
      <c r="M424" s="67"/>
      <c r="N424" s="14"/>
      <c r="O424" t="s">
        <v>337</v>
      </c>
      <c r="P424" s="68">
        <v>43537.85542824074</v>
      </c>
      <c r="Q424" t="s">
        <v>462</v>
      </c>
      <c r="V424" s="69" t="s">
        <v>743</v>
      </c>
      <c r="W424" s="68">
        <v>43537.85542824074</v>
      </c>
      <c r="X424" s="69" t="s">
        <v>1042</v>
      </c>
      <c r="AA424" s="70" t="s">
        <v>1596</v>
      </c>
      <c r="AC424" t="b">
        <v>0</v>
      </c>
      <c r="AD424">
        <v>0</v>
      </c>
      <c r="AE424" s="70" t="s">
        <v>1943</v>
      </c>
      <c r="AF424" t="b">
        <v>0</v>
      </c>
      <c r="AG424" t="s">
        <v>1972</v>
      </c>
      <c r="AI424" s="70" t="s">
        <v>1943</v>
      </c>
      <c r="AJ424" t="b">
        <v>0</v>
      </c>
      <c r="AK424">
        <v>2</v>
      </c>
      <c r="AL424" s="70" t="s">
        <v>1592</v>
      </c>
      <c r="AM424" t="s">
        <v>1983</v>
      </c>
      <c r="AN424" t="b">
        <v>0</v>
      </c>
      <c r="AO424" s="70" t="s">
        <v>1592</v>
      </c>
      <c r="AP424" t="s">
        <v>178</v>
      </c>
      <c r="AQ424">
        <v>0</v>
      </c>
      <c r="AR424">
        <v>0</v>
      </c>
      <c r="BA424" t="str">
        <f>REPLACE(INDEX(GroupVertices[Group],MATCH(Edges[[#This Row],[Vertex 1]],GroupVertices[Vertex],0)),1,1,"")</f>
        <v>1</v>
      </c>
      <c r="BB424" t="str">
        <f>REPLACE(INDEX(GroupVertices[Group],MATCH(Edges[[#This Row],[Vertex 2]],GroupVertices[Vertex],0)),1,1,"")</f>
        <v>3</v>
      </c>
    </row>
    <row r="425" spans="1:54" ht="15">
      <c r="A425" s="11" t="s">
        <v>247</v>
      </c>
      <c r="B425" s="11" t="s">
        <v>261</v>
      </c>
      <c r="C425" s="12"/>
      <c r="D425" s="60"/>
      <c r="E425" s="61"/>
      <c r="F425" s="62"/>
      <c r="G425" s="12"/>
      <c r="H425" s="13"/>
      <c r="I425" s="45"/>
      <c r="J425" s="45"/>
      <c r="K425" s="31" t="s">
        <v>65</v>
      </c>
      <c r="L425" s="67">
        <v>425</v>
      </c>
      <c r="M425" s="67"/>
      <c r="N425" s="14"/>
      <c r="O425" t="s">
        <v>337</v>
      </c>
      <c r="P425" s="68">
        <v>43537.84894675926</v>
      </c>
      <c r="Q425" t="s">
        <v>469</v>
      </c>
      <c r="T425" t="s">
        <v>689</v>
      </c>
      <c r="V425" s="69" t="s">
        <v>743</v>
      </c>
      <c r="W425" s="68">
        <v>43537.84894675926</v>
      </c>
      <c r="X425" s="69" t="s">
        <v>1057</v>
      </c>
      <c r="AA425" s="70" t="s">
        <v>1611</v>
      </c>
      <c r="AC425" t="b">
        <v>0</v>
      </c>
      <c r="AD425">
        <v>0</v>
      </c>
      <c r="AE425" s="70" t="s">
        <v>1943</v>
      </c>
      <c r="AF425" t="b">
        <v>0</v>
      </c>
      <c r="AG425" t="s">
        <v>1972</v>
      </c>
      <c r="AI425" s="70" t="s">
        <v>1943</v>
      </c>
      <c r="AJ425" t="b">
        <v>0</v>
      </c>
      <c r="AK425">
        <v>2</v>
      </c>
      <c r="AL425" s="70" t="s">
        <v>1606</v>
      </c>
      <c r="AM425" t="s">
        <v>1983</v>
      </c>
      <c r="AN425" t="b">
        <v>0</v>
      </c>
      <c r="AO425" s="70" t="s">
        <v>1606</v>
      </c>
      <c r="AP425" t="s">
        <v>178</v>
      </c>
      <c r="AQ425">
        <v>0</v>
      </c>
      <c r="AR425">
        <v>0</v>
      </c>
      <c r="BA425" t="str">
        <f>REPLACE(INDEX(GroupVertices[Group],MATCH(Edges[[#This Row],[Vertex 1]],GroupVertices[Vertex],0)),1,1,"")</f>
        <v>1</v>
      </c>
      <c r="BB425" t="str">
        <f>REPLACE(INDEX(GroupVertices[Group],MATCH(Edges[[#This Row],[Vertex 2]],GroupVertices[Vertex],0)),1,1,"")</f>
        <v>7</v>
      </c>
    </row>
    <row r="426" spans="1:54" ht="15">
      <c r="A426" s="11" t="s">
        <v>247</v>
      </c>
      <c r="B426" s="11" t="s">
        <v>261</v>
      </c>
      <c r="C426" s="12"/>
      <c r="D426" s="60"/>
      <c r="E426" s="61"/>
      <c r="F426" s="62"/>
      <c r="G426" s="12"/>
      <c r="H426" s="13"/>
      <c r="I426" s="45"/>
      <c r="J426" s="45"/>
      <c r="K426" s="31" t="s">
        <v>65</v>
      </c>
      <c r="L426" s="67">
        <v>426</v>
      </c>
      <c r="M426" s="67"/>
      <c r="N426" s="14"/>
      <c r="O426" t="s">
        <v>337</v>
      </c>
      <c r="P426" s="68">
        <v>43537.85175925926</v>
      </c>
      <c r="Q426" t="s">
        <v>470</v>
      </c>
      <c r="T426" t="s">
        <v>265</v>
      </c>
      <c r="V426" s="69" t="s">
        <v>743</v>
      </c>
      <c r="W426" s="68">
        <v>43537.85175925926</v>
      </c>
      <c r="X426" s="69" t="s">
        <v>1058</v>
      </c>
      <c r="AA426" s="70" t="s">
        <v>1612</v>
      </c>
      <c r="AC426" t="b">
        <v>0</v>
      </c>
      <c r="AD426">
        <v>0</v>
      </c>
      <c r="AE426" s="70" t="s">
        <v>1943</v>
      </c>
      <c r="AF426" t="b">
        <v>0</v>
      </c>
      <c r="AG426" t="s">
        <v>1972</v>
      </c>
      <c r="AI426" s="70" t="s">
        <v>1943</v>
      </c>
      <c r="AJ426" t="b">
        <v>0</v>
      </c>
      <c r="AK426">
        <v>2</v>
      </c>
      <c r="AL426" s="70" t="s">
        <v>1607</v>
      </c>
      <c r="AM426" t="s">
        <v>1983</v>
      </c>
      <c r="AN426" t="b">
        <v>0</v>
      </c>
      <c r="AO426" s="70" t="s">
        <v>1607</v>
      </c>
      <c r="AP426" t="s">
        <v>178</v>
      </c>
      <c r="AQ426">
        <v>0</v>
      </c>
      <c r="AR426">
        <v>0</v>
      </c>
      <c r="BA426" t="str">
        <f>REPLACE(INDEX(GroupVertices[Group],MATCH(Edges[[#This Row],[Vertex 1]],GroupVertices[Vertex],0)),1,1,"")</f>
        <v>1</v>
      </c>
      <c r="BB426" t="str">
        <f>REPLACE(INDEX(GroupVertices[Group],MATCH(Edges[[#This Row],[Vertex 2]],GroupVertices[Vertex],0)),1,1,"")</f>
        <v>7</v>
      </c>
    </row>
    <row r="427" spans="1:54" ht="15">
      <c r="A427" s="11" t="s">
        <v>247</v>
      </c>
      <c r="B427" s="11" t="s">
        <v>311</v>
      </c>
      <c r="C427" s="12"/>
      <c r="D427" s="60"/>
      <c r="E427" s="61"/>
      <c r="F427" s="62"/>
      <c r="G427" s="12"/>
      <c r="H427" s="13"/>
      <c r="I427" s="45"/>
      <c r="J427" s="45"/>
      <c r="K427" s="31" t="s">
        <v>66</v>
      </c>
      <c r="L427" s="67">
        <v>427</v>
      </c>
      <c r="M427" s="67"/>
      <c r="N427" s="14"/>
      <c r="O427" t="s">
        <v>337</v>
      </c>
      <c r="P427" s="68">
        <v>43537.85084490741</v>
      </c>
      <c r="Q427" t="s">
        <v>504</v>
      </c>
      <c r="V427" s="69" t="s">
        <v>743</v>
      </c>
      <c r="W427" s="68">
        <v>43537.85084490741</v>
      </c>
      <c r="X427" s="69" t="s">
        <v>1145</v>
      </c>
      <c r="AA427" s="70" t="s">
        <v>1700</v>
      </c>
      <c r="AC427" t="b">
        <v>0</v>
      </c>
      <c r="AD427">
        <v>0</v>
      </c>
      <c r="AE427" s="70" t="s">
        <v>1943</v>
      </c>
      <c r="AF427" t="b">
        <v>0</v>
      </c>
      <c r="AG427" t="s">
        <v>1972</v>
      </c>
      <c r="AI427" s="70" t="s">
        <v>1943</v>
      </c>
      <c r="AJ427" t="b">
        <v>0</v>
      </c>
      <c r="AK427">
        <v>2</v>
      </c>
      <c r="AL427" s="70" t="s">
        <v>1696</v>
      </c>
      <c r="AM427" t="s">
        <v>1983</v>
      </c>
      <c r="AN427" t="b">
        <v>0</v>
      </c>
      <c r="AO427" s="70" t="s">
        <v>1696</v>
      </c>
      <c r="AP427" t="s">
        <v>178</v>
      </c>
      <c r="AQ427">
        <v>0</v>
      </c>
      <c r="AR427">
        <v>0</v>
      </c>
      <c r="BA427" t="str">
        <f>REPLACE(INDEX(GroupVertices[Group],MATCH(Edges[[#This Row],[Vertex 1]],GroupVertices[Vertex],0)),1,1,"")</f>
        <v>1</v>
      </c>
      <c r="BB427" t="str">
        <f>REPLACE(INDEX(GroupVertices[Group],MATCH(Edges[[#This Row],[Vertex 2]],GroupVertices[Vertex],0)),1,1,"")</f>
        <v>3</v>
      </c>
    </row>
    <row r="428" spans="1:54" ht="15">
      <c r="A428" s="11" t="s">
        <v>247</v>
      </c>
      <c r="B428" s="11" t="s">
        <v>265</v>
      </c>
      <c r="C428" s="12"/>
      <c r="D428" s="60"/>
      <c r="E428" s="61"/>
      <c r="F428" s="62"/>
      <c r="G428" s="12"/>
      <c r="H428" s="13"/>
      <c r="I428" s="45"/>
      <c r="J428" s="45"/>
      <c r="K428" s="31" t="s">
        <v>66</v>
      </c>
      <c r="L428" s="67">
        <v>428</v>
      </c>
      <c r="M428" s="67"/>
      <c r="N428" s="14"/>
      <c r="O428" t="s">
        <v>337</v>
      </c>
      <c r="P428" s="68">
        <v>43537.84002314815</v>
      </c>
      <c r="Q428" t="s">
        <v>420</v>
      </c>
      <c r="T428" t="s">
        <v>265</v>
      </c>
      <c r="V428" s="69" t="s">
        <v>743</v>
      </c>
      <c r="W428" s="68">
        <v>43537.84002314815</v>
      </c>
      <c r="X428" s="69" t="s">
        <v>967</v>
      </c>
      <c r="AA428" s="70" t="s">
        <v>1518</v>
      </c>
      <c r="AC428" t="b">
        <v>0</v>
      </c>
      <c r="AD428">
        <v>0</v>
      </c>
      <c r="AE428" s="70" t="s">
        <v>1943</v>
      </c>
      <c r="AF428" t="b">
        <v>0</v>
      </c>
      <c r="AG428" t="s">
        <v>1972</v>
      </c>
      <c r="AI428" s="70" t="s">
        <v>1943</v>
      </c>
      <c r="AJ428" t="b">
        <v>0</v>
      </c>
      <c r="AK428">
        <v>1</v>
      </c>
      <c r="AL428" s="70" t="s">
        <v>1520</v>
      </c>
      <c r="AM428" t="s">
        <v>1983</v>
      </c>
      <c r="AN428" t="b">
        <v>0</v>
      </c>
      <c r="AO428" s="70" t="s">
        <v>1520</v>
      </c>
      <c r="AP428" t="s">
        <v>178</v>
      </c>
      <c r="AQ428">
        <v>0</v>
      </c>
      <c r="AR428">
        <v>0</v>
      </c>
      <c r="BA428" t="str">
        <f>REPLACE(INDEX(GroupVertices[Group],MATCH(Edges[[#This Row],[Vertex 1]],GroupVertices[Vertex],0)),1,1,"")</f>
        <v>1</v>
      </c>
      <c r="BB428" t="str">
        <f>REPLACE(INDEX(GroupVertices[Group],MATCH(Edges[[#This Row],[Vertex 2]],GroupVertices[Vertex],0)),1,1,"")</f>
        <v>2</v>
      </c>
    </row>
    <row r="429" spans="1:54" ht="15">
      <c r="A429" s="11" t="s">
        <v>247</v>
      </c>
      <c r="B429" s="11" t="s">
        <v>303</v>
      </c>
      <c r="C429" s="12"/>
      <c r="D429" s="60"/>
      <c r="E429" s="61"/>
      <c r="F429" s="62"/>
      <c r="G429" s="12"/>
      <c r="H429" s="13"/>
      <c r="I429" s="45"/>
      <c r="J429" s="45"/>
      <c r="K429" s="31" t="s">
        <v>66</v>
      </c>
      <c r="L429" s="67">
        <v>429</v>
      </c>
      <c r="M429" s="67"/>
      <c r="N429" s="14"/>
      <c r="O429" t="s">
        <v>337</v>
      </c>
      <c r="P429" s="68">
        <v>43537.85523148148</v>
      </c>
      <c r="Q429" t="s">
        <v>475</v>
      </c>
      <c r="V429" s="69" t="s">
        <v>743</v>
      </c>
      <c r="W429" s="68">
        <v>43537.85523148148</v>
      </c>
      <c r="X429" s="69" t="s">
        <v>1075</v>
      </c>
      <c r="AA429" s="70" t="s">
        <v>1629</v>
      </c>
      <c r="AC429" t="b">
        <v>0</v>
      </c>
      <c r="AD429">
        <v>0</v>
      </c>
      <c r="AE429" s="70" t="s">
        <v>1943</v>
      </c>
      <c r="AF429" t="b">
        <v>1</v>
      </c>
      <c r="AG429" t="s">
        <v>1972</v>
      </c>
      <c r="AI429" s="70" t="s">
        <v>1917</v>
      </c>
      <c r="AJ429" t="b">
        <v>0</v>
      </c>
      <c r="AK429">
        <v>2</v>
      </c>
      <c r="AL429" s="70" t="s">
        <v>1623</v>
      </c>
      <c r="AM429" t="s">
        <v>1983</v>
      </c>
      <c r="AN429" t="b">
        <v>0</v>
      </c>
      <c r="AO429" s="70" t="s">
        <v>1623</v>
      </c>
      <c r="AP429" t="s">
        <v>178</v>
      </c>
      <c r="AQ429">
        <v>0</v>
      </c>
      <c r="AR429">
        <v>0</v>
      </c>
      <c r="BA429" t="str">
        <f>REPLACE(INDEX(GroupVertices[Group],MATCH(Edges[[#This Row],[Vertex 1]],GroupVertices[Vertex],0)),1,1,"")</f>
        <v>1</v>
      </c>
      <c r="BB429" t="str">
        <f>REPLACE(INDEX(GroupVertices[Group],MATCH(Edges[[#This Row],[Vertex 2]],GroupVertices[Vertex],0)),1,1,"")</f>
        <v>3</v>
      </c>
    </row>
    <row r="430" spans="1:54" ht="15">
      <c r="A430" s="11" t="s">
        <v>247</v>
      </c>
      <c r="B430" s="11" t="s">
        <v>243</v>
      </c>
      <c r="C430" s="12"/>
      <c r="D430" s="60"/>
      <c r="E430" s="61"/>
      <c r="F430" s="62"/>
      <c r="G430" s="12"/>
      <c r="H430" s="13"/>
      <c r="I430" s="45"/>
      <c r="J430" s="45"/>
      <c r="K430" s="31" t="s">
        <v>65</v>
      </c>
      <c r="L430" s="67">
        <v>430</v>
      </c>
      <c r="M430" s="67"/>
      <c r="N430" s="14"/>
      <c r="O430" t="s">
        <v>337</v>
      </c>
      <c r="P430" s="68">
        <v>43537.84008101852</v>
      </c>
      <c r="Q430" t="s">
        <v>439</v>
      </c>
      <c r="T430" t="s">
        <v>265</v>
      </c>
      <c r="V430" s="69" t="s">
        <v>743</v>
      </c>
      <c r="W430" s="68">
        <v>43537.84008101852</v>
      </c>
      <c r="X430" s="69" t="s">
        <v>1004</v>
      </c>
      <c r="AA430" s="70" t="s">
        <v>1557</v>
      </c>
      <c r="AC430" t="b">
        <v>0</v>
      </c>
      <c r="AD430">
        <v>0</v>
      </c>
      <c r="AE430" s="70" t="s">
        <v>1943</v>
      </c>
      <c r="AF430" t="b">
        <v>0</v>
      </c>
      <c r="AG430" t="s">
        <v>1972</v>
      </c>
      <c r="AI430" s="70" t="s">
        <v>1943</v>
      </c>
      <c r="AJ430" t="b">
        <v>0</v>
      </c>
      <c r="AK430">
        <v>1</v>
      </c>
      <c r="AL430" s="70" t="s">
        <v>1551</v>
      </c>
      <c r="AM430" t="s">
        <v>1983</v>
      </c>
      <c r="AN430" t="b">
        <v>0</v>
      </c>
      <c r="AO430" s="70" t="s">
        <v>1551</v>
      </c>
      <c r="AP430" t="s">
        <v>178</v>
      </c>
      <c r="AQ430">
        <v>0</v>
      </c>
      <c r="AR430">
        <v>0</v>
      </c>
      <c r="BA430" t="str">
        <f>REPLACE(INDEX(GroupVertices[Group],MATCH(Edges[[#This Row],[Vertex 1]],GroupVertices[Vertex],0)),1,1,"")</f>
        <v>1</v>
      </c>
      <c r="BB430" t="str">
        <f>REPLACE(INDEX(GroupVertices[Group],MATCH(Edges[[#This Row],[Vertex 2]],GroupVertices[Vertex],0)),1,1,"")</f>
        <v>10</v>
      </c>
    </row>
    <row r="431" spans="1:54" ht="15">
      <c r="A431" s="11" t="s">
        <v>247</v>
      </c>
      <c r="B431" s="11" t="s">
        <v>300</v>
      </c>
      <c r="C431" s="12"/>
      <c r="D431" s="60"/>
      <c r="E431" s="61"/>
      <c r="F431" s="62"/>
      <c r="G431" s="12"/>
      <c r="H431" s="13"/>
      <c r="I431" s="45"/>
      <c r="J431" s="45"/>
      <c r="K431" s="31" t="s">
        <v>66</v>
      </c>
      <c r="L431" s="67">
        <v>431</v>
      </c>
      <c r="M431" s="67"/>
      <c r="N431" s="14"/>
      <c r="O431" t="s">
        <v>337</v>
      </c>
      <c r="P431" s="68">
        <v>43537.84274305555</v>
      </c>
      <c r="Q431" t="s">
        <v>446</v>
      </c>
      <c r="T431" t="s">
        <v>265</v>
      </c>
      <c r="V431" s="69" t="s">
        <v>743</v>
      </c>
      <c r="W431" s="68">
        <v>43537.84274305555</v>
      </c>
      <c r="X431" s="69" t="s">
        <v>1015</v>
      </c>
      <c r="AA431" s="70" t="s">
        <v>1568</v>
      </c>
      <c r="AC431" t="b">
        <v>0</v>
      </c>
      <c r="AD431">
        <v>0</v>
      </c>
      <c r="AE431" s="70" t="s">
        <v>1943</v>
      </c>
      <c r="AF431" t="b">
        <v>1</v>
      </c>
      <c r="AG431" t="s">
        <v>1972</v>
      </c>
      <c r="AI431" s="70" t="s">
        <v>1878</v>
      </c>
      <c r="AJ431" t="b">
        <v>0</v>
      </c>
      <c r="AK431">
        <v>2</v>
      </c>
      <c r="AL431" s="70" t="s">
        <v>1562</v>
      </c>
      <c r="AM431" t="s">
        <v>1983</v>
      </c>
      <c r="AN431" t="b">
        <v>0</v>
      </c>
      <c r="AO431" s="70" t="s">
        <v>1562</v>
      </c>
      <c r="AP431" t="s">
        <v>178</v>
      </c>
      <c r="AQ431">
        <v>0</v>
      </c>
      <c r="AR431">
        <v>0</v>
      </c>
      <c r="BA431" t="str">
        <f>REPLACE(INDEX(GroupVertices[Group],MATCH(Edges[[#This Row],[Vertex 1]],GroupVertices[Vertex],0)),1,1,"")</f>
        <v>1</v>
      </c>
      <c r="BB431" t="str">
        <f>REPLACE(INDEX(GroupVertices[Group],MATCH(Edges[[#This Row],[Vertex 2]],GroupVertices[Vertex],0)),1,1,"")</f>
        <v>3</v>
      </c>
    </row>
    <row r="432" spans="1:54" ht="15">
      <c r="A432" s="11" t="s">
        <v>247</v>
      </c>
      <c r="B432" s="11" t="s">
        <v>243</v>
      </c>
      <c r="C432" s="12"/>
      <c r="D432" s="60"/>
      <c r="E432" s="61"/>
      <c r="F432" s="62"/>
      <c r="G432" s="12"/>
      <c r="H432" s="13"/>
      <c r="I432" s="45"/>
      <c r="J432" s="45"/>
      <c r="K432" s="31" t="s">
        <v>65</v>
      </c>
      <c r="L432" s="67">
        <v>432</v>
      </c>
      <c r="M432" s="67"/>
      <c r="N432" s="14"/>
      <c r="O432" t="s">
        <v>337</v>
      </c>
      <c r="P432" s="68">
        <v>43537.84532407407</v>
      </c>
      <c r="Q432" t="s">
        <v>441</v>
      </c>
      <c r="V432" s="69" t="s">
        <v>743</v>
      </c>
      <c r="W432" s="68">
        <v>43537.84532407407</v>
      </c>
      <c r="X432" s="69" t="s">
        <v>1005</v>
      </c>
      <c r="AA432" s="70" t="s">
        <v>1558</v>
      </c>
      <c r="AC432" t="b">
        <v>0</v>
      </c>
      <c r="AD432">
        <v>0</v>
      </c>
      <c r="AE432" s="70" t="s">
        <v>1943</v>
      </c>
      <c r="AF432" t="b">
        <v>0</v>
      </c>
      <c r="AG432" t="s">
        <v>1972</v>
      </c>
      <c r="AI432" s="70" t="s">
        <v>1943</v>
      </c>
      <c r="AJ432" t="b">
        <v>0</v>
      </c>
      <c r="AK432">
        <v>1</v>
      </c>
      <c r="AL432" s="70" t="s">
        <v>1553</v>
      </c>
      <c r="AM432" t="s">
        <v>1983</v>
      </c>
      <c r="AN432" t="b">
        <v>0</v>
      </c>
      <c r="AO432" s="70" t="s">
        <v>1553</v>
      </c>
      <c r="AP432" t="s">
        <v>178</v>
      </c>
      <c r="AQ432">
        <v>0</v>
      </c>
      <c r="AR432">
        <v>0</v>
      </c>
      <c r="BA432" t="str">
        <f>REPLACE(INDEX(GroupVertices[Group],MATCH(Edges[[#This Row],[Vertex 1]],GroupVertices[Vertex],0)),1,1,"")</f>
        <v>1</v>
      </c>
      <c r="BB432" t="str">
        <f>REPLACE(INDEX(GroupVertices[Group],MATCH(Edges[[#This Row],[Vertex 2]],GroupVertices[Vertex],0)),1,1,"")</f>
        <v>10</v>
      </c>
    </row>
    <row r="433" spans="1:54" ht="15">
      <c r="A433" s="11" t="s">
        <v>247</v>
      </c>
      <c r="B433" s="11" t="s">
        <v>246</v>
      </c>
      <c r="C433" s="12"/>
      <c r="D433" s="60"/>
      <c r="E433" s="61"/>
      <c r="F433" s="62"/>
      <c r="G433" s="12"/>
      <c r="H433" s="13"/>
      <c r="I433" s="45"/>
      <c r="J433" s="45"/>
      <c r="K433" s="31" t="s">
        <v>65</v>
      </c>
      <c r="L433" s="67">
        <v>433</v>
      </c>
      <c r="M433" s="67"/>
      <c r="N433" s="14"/>
      <c r="O433" t="s">
        <v>337</v>
      </c>
      <c r="P433" s="68">
        <v>43537.85383101852</v>
      </c>
      <c r="Q433" t="s">
        <v>377</v>
      </c>
      <c r="V433" s="69" t="s">
        <v>743</v>
      </c>
      <c r="W433" s="68">
        <v>43537.85383101852</v>
      </c>
      <c r="X433" s="69" t="s">
        <v>868</v>
      </c>
      <c r="AA433" s="70" t="s">
        <v>1418</v>
      </c>
      <c r="AC433" t="b">
        <v>0</v>
      </c>
      <c r="AD433">
        <v>0</v>
      </c>
      <c r="AE433" s="70" t="s">
        <v>1943</v>
      </c>
      <c r="AF433" t="b">
        <v>0</v>
      </c>
      <c r="AG433" t="s">
        <v>1972</v>
      </c>
      <c r="AI433" s="70" t="s">
        <v>1943</v>
      </c>
      <c r="AJ433" t="b">
        <v>0</v>
      </c>
      <c r="AK433">
        <v>1</v>
      </c>
      <c r="AL433" s="70" t="s">
        <v>1416</v>
      </c>
      <c r="AM433" t="s">
        <v>1983</v>
      </c>
      <c r="AN433" t="b">
        <v>0</v>
      </c>
      <c r="AO433" s="70" t="s">
        <v>1416</v>
      </c>
      <c r="AP433" t="s">
        <v>178</v>
      </c>
      <c r="AQ433">
        <v>0</v>
      </c>
      <c r="AR433">
        <v>0</v>
      </c>
      <c r="BA433" t="str">
        <f>REPLACE(INDEX(GroupVertices[Group],MATCH(Edges[[#This Row],[Vertex 1]],GroupVertices[Vertex],0)),1,1,"")</f>
        <v>1</v>
      </c>
      <c r="BB433" t="str">
        <f>REPLACE(INDEX(GroupVertices[Group],MATCH(Edges[[#This Row],[Vertex 2]],GroupVertices[Vertex],0)),1,1,"")</f>
        <v>1</v>
      </c>
    </row>
    <row r="434" spans="1:54" ht="15">
      <c r="A434" s="11" t="s">
        <v>247</v>
      </c>
      <c r="B434" s="11" t="s">
        <v>246</v>
      </c>
      <c r="C434" s="12"/>
      <c r="D434" s="60"/>
      <c r="E434" s="61"/>
      <c r="F434" s="62"/>
      <c r="G434" s="12"/>
      <c r="H434" s="13"/>
      <c r="I434" s="45"/>
      <c r="J434" s="45"/>
      <c r="K434" s="31" t="s">
        <v>65</v>
      </c>
      <c r="L434" s="67">
        <v>434</v>
      </c>
      <c r="M434" s="67"/>
      <c r="N434" s="14"/>
      <c r="O434" t="s">
        <v>337</v>
      </c>
      <c r="P434" s="68">
        <v>43537.85533564815</v>
      </c>
      <c r="Q434" t="s">
        <v>378</v>
      </c>
      <c r="V434" s="69" t="s">
        <v>743</v>
      </c>
      <c r="W434" s="68">
        <v>43537.85533564815</v>
      </c>
      <c r="X434" s="69" t="s">
        <v>869</v>
      </c>
      <c r="AA434" s="70" t="s">
        <v>1419</v>
      </c>
      <c r="AC434" t="b">
        <v>0</v>
      </c>
      <c r="AD434">
        <v>0</v>
      </c>
      <c r="AE434" s="70" t="s">
        <v>1943</v>
      </c>
      <c r="AF434" t="b">
        <v>0</v>
      </c>
      <c r="AG434" t="s">
        <v>1972</v>
      </c>
      <c r="AI434" s="70" t="s">
        <v>1943</v>
      </c>
      <c r="AJ434" t="b">
        <v>0</v>
      </c>
      <c r="AK434">
        <v>1</v>
      </c>
      <c r="AL434" s="70" t="s">
        <v>1417</v>
      </c>
      <c r="AM434" t="s">
        <v>1983</v>
      </c>
      <c r="AN434" t="b">
        <v>0</v>
      </c>
      <c r="AO434" s="70" t="s">
        <v>1417</v>
      </c>
      <c r="AP434" t="s">
        <v>178</v>
      </c>
      <c r="AQ434">
        <v>0</v>
      </c>
      <c r="AR434">
        <v>0</v>
      </c>
      <c r="BA434" t="str">
        <f>REPLACE(INDEX(GroupVertices[Group],MATCH(Edges[[#This Row],[Vertex 1]],GroupVertices[Vertex],0)),1,1,"")</f>
        <v>1</v>
      </c>
      <c r="BB434" t="str">
        <f>REPLACE(INDEX(GroupVertices[Group],MATCH(Edges[[#This Row],[Vertex 2]],GroupVertices[Vertex],0)),1,1,"")</f>
        <v>1</v>
      </c>
    </row>
    <row r="435" spans="1:54" ht="15">
      <c r="A435" s="11" t="s">
        <v>247</v>
      </c>
      <c r="B435" s="11" t="s">
        <v>265</v>
      </c>
      <c r="C435" s="12"/>
      <c r="D435" s="60"/>
      <c r="E435" s="61"/>
      <c r="F435" s="62"/>
      <c r="G435" s="12"/>
      <c r="H435" s="13"/>
      <c r="I435" s="45"/>
      <c r="J435" s="45"/>
      <c r="K435" s="31" t="s">
        <v>66</v>
      </c>
      <c r="L435" s="67">
        <v>435</v>
      </c>
      <c r="M435" s="67"/>
      <c r="N435" s="14"/>
      <c r="O435" t="s">
        <v>337</v>
      </c>
      <c r="P435" s="68">
        <v>43537.84755787037</v>
      </c>
      <c r="Q435" t="s">
        <v>584</v>
      </c>
      <c r="R435" s="69" t="s">
        <v>650</v>
      </c>
      <c r="S435" t="s">
        <v>667</v>
      </c>
      <c r="T435" t="s">
        <v>265</v>
      </c>
      <c r="V435" s="69" t="s">
        <v>743</v>
      </c>
      <c r="W435" s="68">
        <v>43537.84755787037</v>
      </c>
      <c r="X435" s="69" t="s">
        <v>1294</v>
      </c>
      <c r="AA435" s="70" t="s">
        <v>1851</v>
      </c>
      <c r="AC435" t="b">
        <v>0</v>
      </c>
      <c r="AD435">
        <v>0</v>
      </c>
      <c r="AE435" s="70" t="s">
        <v>1943</v>
      </c>
      <c r="AF435" t="b">
        <v>1</v>
      </c>
      <c r="AG435" t="s">
        <v>1972</v>
      </c>
      <c r="AI435" s="70" t="s">
        <v>1695</v>
      </c>
      <c r="AJ435" t="b">
        <v>0</v>
      </c>
      <c r="AK435">
        <v>1</v>
      </c>
      <c r="AL435" s="70" t="s">
        <v>1914</v>
      </c>
      <c r="AM435" t="s">
        <v>1983</v>
      </c>
      <c r="AN435" t="b">
        <v>0</v>
      </c>
      <c r="AO435" s="70" t="s">
        <v>1914</v>
      </c>
      <c r="AP435" t="s">
        <v>178</v>
      </c>
      <c r="AQ435">
        <v>0</v>
      </c>
      <c r="AR435">
        <v>0</v>
      </c>
      <c r="BA435" t="str">
        <f>REPLACE(INDEX(GroupVertices[Group],MATCH(Edges[[#This Row],[Vertex 1]],GroupVertices[Vertex],0)),1,1,"")</f>
        <v>1</v>
      </c>
      <c r="BB435" t="str">
        <f>REPLACE(INDEX(GroupVertices[Group],MATCH(Edges[[#This Row],[Vertex 2]],GroupVertices[Vertex],0)),1,1,"")</f>
        <v>2</v>
      </c>
    </row>
    <row r="436" spans="1:54" ht="15">
      <c r="A436" s="11" t="s">
        <v>247</v>
      </c>
      <c r="B436" s="11" t="s">
        <v>248</v>
      </c>
      <c r="C436" s="12"/>
      <c r="D436" s="60"/>
      <c r="E436" s="61"/>
      <c r="F436" s="62"/>
      <c r="G436" s="12"/>
      <c r="H436" s="13"/>
      <c r="I436" s="45"/>
      <c r="J436" s="45"/>
      <c r="K436" s="31" t="s">
        <v>65</v>
      </c>
      <c r="L436" s="67">
        <v>436</v>
      </c>
      <c r="M436" s="67"/>
      <c r="N436" s="14"/>
      <c r="O436" t="s">
        <v>337</v>
      </c>
      <c r="P436" s="68">
        <v>43541.772569444445</v>
      </c>
      <c r="Q436" t="s">
        <v>375</v>
      </c>
      <c r="T436" t="s">
        <v>680</v>
      </c>
      <c r="V436" s="69" t="s">
        <v>743</v>
      </c>
      <c r="W436" s="68">
        <v>43541.772569444445</v>
      </c>
      <c r="X436" s="69" t="s">
        <v>875</v>
      </c>
      <c r="AA436" s="70" t="s">
        <v>1425</v>
      </c>
      <c r="AC436" t="b">
        <v>0</v>
      </c>
      <c r="AD436">
        <v>0</v>
      </c>
      <c r="AE436" s="70" t="s">
        <v>1943</v>
      </c>
      <c r="AF436" t="b">
        <v>0</v>
      </c>
      <c r="AG436" t="s">
        <v>1972</v>
      </c>
      <c r="AI436" s="70" t="s">
        <v>1943</v>
      </c>
      <c r="AJ436" t="b">
        <v>0</v>
      </c>
      <c r="AK436">
        <v>4</v>
      </c>
      <c r="AL436" s="70" t="s">
        <v>1421</v>
      </c>
      <c r="AM436" t="s">
        <v>1979</v>
      </c>
      <c r="AN436" t="b">
        <v>0</v>
      </c>
      <c r="AO436" s="70" t="s">
        <v>1421</v>
      </c>
      <c r="AP436" t="s">
        <v>178</v>
      </c>
      <c r="AQ436">
        <v>0</v>
      </c>
      <c r="AR436">
        <v>0</v>
      </c>
      <c r="BA436" t="str">
        <f>REPLACE(INDEX(GroupVertices[Group],MATCH(Edges[[#This Row],[Vertex 1]],GroupVertices[Vertex],0)),1,1,"")</f>
        <v>1</v>
      </c>
      <c r="BB436" t="str">
        <f>REPLACE(INDEX(GroupVertices[Group],MATCH(Edges[[#This Row],[Vertex 2]],GroupVertices[Vertex],0)),1,1,"")</f>
        <v>5</v>
      </c>
    </row>
    <row r="437" spans="1:54" ht="15">
      <c r="A437" s="11" t="s">
        <v>247</v>
      </c>
      <c r="B437" s="11" t="s">
        <v>265</v>
      </c>
      <c r="C437" s="12"/>
      <c r="D437" s="60"/>
      <c r="E437" s="61"/>
      <c r="F437" s="62"/>
      <c r="G437" s="12"/>
      <c r="H437" s="13"/>
      <c r="I437" s="45"/>
      <c r="J437" s="45"/>
      <c r="K437" s="31" t="s">
        <v>66</v>
      </c>
      <c r="L437" s="67">
        <v>437</v>
      </c>
      <c r="M437" s="67"/>
      <c r="N437" s="14"/>
      <c r="O437" t="s">
        <v>337</v>
      </c>
      <c r="P437" s="68">
        <v>43536.72114583333</v>
      </c>
      <c r="Q437" t="s">
        <v>342</v>
      </c>
      <c r="V437" s="69" t="s">
        <v>743</v>
      </c>
      <c r="W437" s="68">
        <v>43536.72114583333</v>
      </c>
      <c r="X437" s="69" t="s">
        <v>1272</v>
      </c>
      <c r="AA437" s="70" t="s">
        <v>1828</v>
      </c>
      <c r="AC437" t="b">
        <v>0</v>
      </c>
      <c r="AD437">
        <v>0</v>
      </c>
      <c r="AE437" s="70" t="s">
        <v>1943</v>
      </c>
      <c r="AF437" t="b">
        <v>0</v>
      </c>
      <c r="AG437" t="s">
        <v>1972</v>
      </c>
      <c r="AI437" s="70" t="s">
        <v>1943</v>
      </c>
      <c r="AJ437" t="b">
        <v>0</v>
      </c>
      <c r="AK437">
        <v>2</v>
      </c>
      <c r="AL437" s="70" t="s">
        <v>1875</v>
      </c>
      <c r="AM437" t="s">
        <v>1979</v>
      </c>
      <c r="AN437" t="b">
        <v>0</v>
      </c>
      <c r="AO437" s="70" t="s">
        <v>1875</v>
      </c>
      <c r="AP437" t="s">
        <v>178</v>
      </c>
      <c r="AQ437">
        <v>0</v>
      </c>
      <c r="AR437">
        <v>0</v>
      </c>
      <c r="BA437" t="str">
        <f>REPLACE(INDEX(GroupVertices[Group],MATCH(Edges[[#This Row],[Vertex 1]],GroupVertices[Vertex],0)),1,1,"")</f>
        <v>1</v>
      </c>
      <c r="BB437" t="str">
        <f>REPLACE(INDEX(GroupVertices[Group],MATCH(Edges[[#This Row],[Vertex 2]],GroupVertices[Vertex],0)),1,1,"")</f>
        <v>2</v>
      </c>
    </row>
    <row r="438" spans="1:54" ht="15">
      <c r="A438" s="11" t="s">
        <v>247</v>
      </c>
      <c r="B438" s="11" t="s">
        <v>265</v>
      </c>
      <c r="C438" s="12"/>
      <c r="D438" s="60"/>
      <c r="E438" s="61"/>
      <c r="F438" s="62"/>
      <c r="G438" s="12"/>
      <c r="H438" s="13"/>
      <c r="I438" s="45"/>
      <c r="J438" s="45"/>
      <c r="K438" s="31" t="s">
        <v>66</v>
      </c>
      <c r="L438" s="67">
        <v>438</v>
      </c>
      <c r="M438" s="67"/>
      <c r="N438" s="14"/>
      <c r="O438" t="s">
        <v>337</v>
      </c>
      <c r="P438" s="68">
        <v>43537.85799768518</v>
      </c>
      <c r="Q438" t="s">
        <v>594</v>
      </c>
      <c r="R438" s="69" t="s">
        <v>656</v>
      </c>
      <c r="S438" t="s">
        <v>667</v>
      </c>
      <c r="T438" t="s">
        <v>265</v>
      </c>
      <c r="V438" s="69" t="s">
        <v>743</v>
      </c>
      <c r="W438" s="68">
        <v>43537.85799768518</v>
      </c>
      <c r="X438" s="69" t="s">
        <v>1309</v>
      </c>
      <c r="AA438" s="70" t="s">
        <v>1866</v>
      </c>
      <c r="AC438" t="b">
        <v>0</v>
      </c>
      <c r="AD438">
        <v>0</v>
      </c>
      <c r="AE438" s="70" t="s">
        <v>1943</v>
      </c>
      <c r="AF438" t="b">
        <v>1</v>
      </c>
      <c r="AG438" t="s">
        <v>1972</v>
      </c>
      <c r="AI438" s="70" t="s">
        <v>1977</v>
      </c>
      <c r="AJ438" t="b">
        <v>0</v>
      </c>
      <c r="AK438">
        <v>1</v>
      </c>
      <c r="AL438" s="70" t="s">
        <v>1920</v>
      </c>
      <c r="AM438" t="s">
        <v>1983</v>
      </c>
      <c r="AN438" t="b">
        <v>0</v>
      </c>
      <c r="AO438" s="70" t="s">
        <v>1920</v>
      </c>
      <c r="AP438" t="s">
        <v>178</v>
      </c>
      <c r="AQ438">
        <v>0</v>
      </c>
      <c r="AR438">
        <v>0</v>
      </c>
      <c r="BA438" t="str">
        <f>REPLACE(INDEX(GroupVertices[Group],MATCH(Edges[[#This Row],[Vertex 1]],GroupVertices[Vertex],0)),1,1,"")</f>
        <v>1</v>
      </c>
      <c r="BB438" t="str">
        <f>REPLACE(INDEX(GroupVertices[Group],MATCH(Edges[[#This Row],[Vertex 2]],GroupVertices[Vertex],0)),1,1,"")</f>
        <v>2</v>
      </c>
    </row>
    <row r="439" spans="1:54" ht="15">
      <c r="A439" s="11" t="s">
        <v>247</v>
      </c>
      <c r="B439" s="11" t="s">
        <v>265</v>
      </c>
      <c r="C439" s="12"/>
      <c r="D439" s="60"/>
      <c r="E439" s="61"/>
      <c r="F439" s="62"/>
      <c r="G439" s="12"/>
      <c r="H439" s="13"/>
      <c r="I439" s="45"/>
      <c r="J439" s="45"/>
      <c r="K439" s="31" t="s">
        <v>66</v>
      </c>
      <c r="L439" s="67">
        <v>439</v>
      </c>
      <c r="M439" s="67"/>
      <c r="N439" s="14"/>
      <c r="O439" t="s">
        <v>337</v>
      </c>
      <c r="P439" s="68">
        <v>43537.80866898148</v>
      </c>
      <c r="Q439" t="s">
        <v>519</v>
      </c>
      <c r="T439" t="s">
        <v>265</v>
      </c>
      <c r="V439" s="69" t="s">
        <v>743</v>
      </c>
      <c r="W439" s="68">
        <v>43537.80866898148</v>
      </c>
      <c r="X439" s="69" t="s">
        <v>1273</v>
      </c>
      <c r="AA439" s="70" t="s">
        <v>1829</v>
      </c>
      <c r="AC439" t="b">
        <v>0</v>
      </c>
      <c r="AD439">
        <v>0</v>
      </c>
      <c r="AE439" s="70" t="s">
        <v>1943</v>
      </c>
      <c r="AF439" t="b">
        <v>0</v>
      </c>
      <c r="AG439" t="s">
        <v>1972</v>
      </c>
      <c r="AI439" s="70" t="s">
        <v>1943</v>
      </c>
      <c r="AJ439" t="b">
        <v>0</v>
      </c>
      <c r="AK439">
        <v>4</v>
      </c>
      <c r="AL439" s="70" t="s">
        <v>1876</v>
      </c>
      <c r="AM439" t="s">
        <v>1979</v>
      </c>
      <c r="AN439" t="b">
        <v>0</v>
      </c>
      <c r="AO439" s="70" t="s">
        <v>1876</v>
      </c>
      <c r="AP439" t="s">
        <v>178</v>
      </c>
      <c r="AQ439">
        <v>0</v>
      </c>
      <c r="AR439">
        <v>0</v>
      </c>
      <c r="BA439" t="str">
        <f>REPLACE(INDEX(GroupVertices[Group],MATCH(Edges[[#This Row],[Vertex 1]],GroupVertices[Vertex],0)),1,1,"")</f>
        <v>1</v>
      </c>
      <c r="BB439" t="str">
        <f>REPLACE(INDEX(GroupVertices[Group],MATCH(Edges[[#This Row],[Vertex 2]],GroupVertices[Vertex],0)),1,1,"")</f>
        <v>2</v>
      </c>
    </row>
    <row r="440" spans="1:54" ht="15">
      <c r="A440" s="11" t="s">
        <v>247</v>
      </c>
      <c r="B440" s="11" t="s">
        <v>314</v>
      </c>
      <c r="C440" s="12"/>
      <c r="D440" s="60"/>
      <c r="E440" s="61"/>
      <c r="F440" s="62"/>
      <c r="G440" s="12"/>
      <c r="H440" s="13"/>
      <c r="I440" s="45"/>
      <c r="J440" s="45"/>
      <c r="K440" s="31" t="s">
        <v>66</v>
      </c>
      <c r="L440" s="67">
        <v>440</v>
      </c>
      <c r="M440" s="67"/>
      <c r="N440" s="14"/>
      <c r="O440" t="s">
        <v>337</v>
      </c>
      <c r="P440" s="68">
        <v>43537.30049768519</v>
      </c>
      <c r="Q440" t="s">
        <v>343</v>
      </c>
      <c r="T440" t="s">
        <v>265</v>
      </c>
      <c r="V440" s="69" t="s">
        <v>743</v>
      </c>
      <c r="W440" s="68">
        <v>43537.30049768519</v>
      </c>
      <c r="X440" s="69" t="s">
        <v>1176</v>
      </c>
      <c r="AA440" s="70" t="s">
        <v>1731</v>
      </c>
      <c r="AC440" t="b">
        <v>0</v>
      </c>
      <c r="AD440">
        <v>0</v>
      </c>
      <c r="AE440" s="70" t="s">
        <v>1943</v>
      </c>
      <c r="AF440" t="b">
        <v>0</v>
      </c>
      <c r="AG440" t="s">
        <v>1972</v>
      </c>
      <c r="AI440" s="70" t="s">
        <v>1943</v>
      </c>
      <c r="AJ440" t="b">
        <v>0</v>
      </c>
      <c r="AK440">
        <v>2</v>
      </c>
      <c r="AL440" s="70" t="s">
        <v>1726</v>
      </c>
      <c r="AM440" t="s">
        <v>1979</v>
      </c>
      <c r="AN440" t="b">
        <v>0</v>
      </c>
      <c r="AO440" s="70" t="s">
        <v>1726</v>
      </c>
      <c r="AP440" t="s">
        <v>178</v>
      </c>
      <c r="AQ440">
        <v>0</v>
      </c>
      <c r="AR440">
        <v>0</v>
      </c>
      <c r="BA440" t="str">
        <f>REPLACE(INDEX(GroupVertices[Group],MATCH(Edges[[#This Row],[Vertex 1]],GroupVertices[Vertex],0)),1,1,"")</f>
        <v>1</v>
      </c>
      <c r="BB440" t="str">
        <f>REPLACE(INDEX(GroupVertices[Group],MATCH(Edges[[#This Row],[Vertex 2]],GroupVertices[Vertex],0)),1,1,"")</f>
        <v>1</v>
      </c>
    </row>
    <row r="441" spans="1:54" ht="15">
      <c r="A441" s="11" t="s">
        <v>247</v>
      </c>
      <c r="B441" s="11" t="s">
        <v>265</v>
      </c>
      <c r="C441" s="12"/>
      <c r="D441" s="60"/>
      <c r="E441" s="61"/>
      <c r="F441" s="62"/>
      <c r="G441" s="12"/>
      <c r="H441" s="13"/>
      <c r="I441" s="45"/>
      <c r="J441" s="45"/>
      <c r="K441" s="31" t="s">
        <v>66</v>
      </c>
      <c r="L441" s="67">
        <v>441</v>
      </c>
      <c r="M441" s="67"/>
      <c r="N441" s="14"/>
      <c r="O441" t="s">
        <v>337</v>
      </c>
      <c r="P441" s="68">
        <v>43535.32293981482</v>
      </c>
      <c r="Q441" t="s">
        <v>518</v>
      </c>
      <c r="R441" s="69" t="s">
        <v>637</v>
      </c>
      <c r="S441" t="s">
        <v>667</v>
      </c>
      <c r="T441" t="s">
        <v>265</v>
      </c>
      <c r="V441" s="69" t="s">
        <v>743</v>
      </c>
      <c r="W441" s="68">
        <v>43535.32293981482</v>
      </c>
      <c r="X441" s="69" t="s">
        <v>1271</v>
      </c>
      <c r="AA441" s="70" t="s">
        <v>1827</v>
      </c>
      <c r="AC441" t="b">
        <v>0</v>
      </c>
      <c r="AD441">
        <v>0</v>
      </c>
      <c r="AE441" s="70" t="s">
        <v>1943</v>
      </c>
      <c r="AF441" t="b">
        <v>1</v>
      </c>
      <c r="AG441" t="s">
        <v>1972</v>
      </c>
      <c r="AI441" s="70" t="s">
        <v>1871</v>
      </c>
      <c r="AJ441" t="b">
        <v>0</v>
      </c>
      <c r="AK441">
        <v>2</v>
      </c>
      <c r="AL441" s="70" t="s">
        <v>1874</v>
      </c>
      <c r="AM441" t="s">
        <v>1979</v>
      </c>
      <c r="AN441" t="b">
        <v>0</v>
      </c>
      <c r="AO441" s="70" t="s">
        <v>1874</v>
      </c>
      <c r="AP441" t="s">
        <v>178</v>
      </c>
      <c r="AQ441">
        <v>0</v>
      </c>
      <c r="AR441">
        <v>0</v>
      </c>
      <c r="BA441" t="str">
        <f>REPLACE(INDEX(GroupVertices[Group],MATCH(Edges[[#This Row],[Vertex 1]],GroupVertices[Vertex],0)),1,1,"")</f>
        <v>1</v>
      </c>
      <c r="BB441" t="str">
        <f>REPLACE(INDEX(GroupVertices[Group],MATCH(Edges[[#This Row],[Vertex 2]],GroupVertices[Vertex],0)),1,1,"")</f>
        <v>2</v>
      </c>
    </row>
    <row r="442" spans="1:54" ht="15">
      <c r="A442" s="11" t="s">
        <v>247</v>
      </c>
      <c r="B442" s="11" t="s">
        <v>265</v>
      </c>
      <c r="C442" s="12"/>
      <c r="D442" s="60"/>
      <c r="E442" s="61"/>
      <c r="F442" s="62"/>
      <c r="G442" s="12"/>
      <c r="H442" s="13"/>
      <c r="I442" s="45"/>
      <c r="J442" s="45"/>
      <c r="K442" s="31" t="s">
        <v>66</v>
      </c>
      <c r="L442" s="67">
        <v>442</v>
      </c>
      <c r="M442" s="67"/>
      <c r="N442" s="14"/>
      <c r="O442" t="s">
        <v>337</v>
      </c>
      <c r="P442" s="68">
        <v>43537.81128472222</v>
      </c>
      <c r="Q442" t="s">
        <v>426</v>
      </c>
      <c r="R442" s="69" t="s">
        <v>628</v>
      </c>
      <c r="S442" t="s">
        <v>667</v>
      </c>
      <c r="T442" t="s">
        <v>265</v>
      </c>
      <c r="V442" s="69" t="s">
        <v>743</v>
      </c>
      <c r="W442" s="68">
        <v>43537.81128472222</v>
      </c>
      <c r="X442" s="69" t="s">
        <v>1274</v>
      </c>
      <c r="AA442" s="70" t="s">
        <v>1830</v>
      </c>
      <c r="AC442" t="b">
        <v>0</v>
      </c>
      <c r="AD442">
        <v>0</v>
      </c>
      <c r="AE442" s="70" t="s">
        <v>1943</v>
      </c>
      <c r="AF442" t="b">
        <v>1</v>
      </c>
      <c r="AG442" t="s">
        <v>1972</v>
      </c>
      <c r="AI442" s="70" t="s">
        <v>1876</v>
      </c>
      <c r="AJ442" t="b">
        <v>0</v>
      </c>
      <c r="AK442">
        <v>3</v>
      </c>
      <c r="AL442" s="70" t="s">
        <v>1902</v>
      </c>
      <c r="AM442" t="s">
        <v>1979</v>
      </c>
      <c r="AN442" t="b">
        <v>0</v>
      </c>
      <c r="AO442" s="70" t="s">
        <v>1902</v>
      </c>
      <c r="AP442" t="s">
        <v>178</v>
      </c>
      <c r="AQ442">
        <v>0</v>
      </c>
      <c r="AR442">
        <v>0</v>
      </c>
      <c r="BA442" t="str">
        <f>REPLACE(INDEX(GroupVertices[Group],MATCH(Edges[[#This Row],[Vertex 1]],GroupVertices[Vertex],0)),1,1,"")</f>
        <v>1</v>
      </c>
      <c r="BB442" t="str">
        <f>REPLACE(INDEX(GroupVertices[Group],MATCH(Edges[[#This Row],[Vertex 2]],GroupVertices[Vertex],0)),1,1,"")</f>
        <v>2</v>
      </c>
    </row>
    <row r="443" spans="1:54" ht="15">
      <c r="A443" s="11" t="s">
        <v>247</v>
      </c>
      <c r="B443" s="11" t="s">
        <v>250</v>
      </c>
      <c r="C443" s="12"/>
      <c r="D443" s="60"/>
      <c r="E443" s="61"/>
      <c r="F443" s="62"/>
      <c r="G443" s="12"/>
      <c r="H443" s="13"/>
      <c r="I443" s="45"/>
      <c r="J443" s="45"/>
      <c r="K443" s="31" t="s">
        <v>66</v>
      </c>
      <c r="L443" s="67">
        <v>443</v>
      </c>
      <c r="M443" s="67"/>
      <c r="N443" s="14"/>
      <c r="O443" t="s">
        <v>337</v>
      </c>
      <c r="P443" s="68">
        <v>43541.789131944446</v>
      </c>
      <c r="Q443" t="s">
        <v>376</v>
      </c>
      <c r="T443" t="s">
        <v>681</v>
      </c>
      <c r="U443" s="69" t="s">
        <v>703</v>
      </c>
      <c r="V443" s="69" t="s">
        <v>703</v>
      </c>
      <c r="W443" s="68">
        <v>43541.789131944446</v>
      </c>
      <c r="X443" s="69" t="s">
        <v>1188</v>
      </c>
      <c r="AA443" s="70" t="s">
        <v>1744</v>
      </c>
      <c r="AC443" t="b">
        <v>0</v>
      </c>
      <c r="AD443">
        <v>0</v>
      </c>
      <c r="AE443" s="70" t="s">
        <v>1943</v>
      </c>
      <c r="AF443" t="b">
        <v>0</v>
      </c>
      <c r="AG443" t="s">
        <v>1972</v>
      </c>
      <c r="AI443" s="70" t="s">
        <v>1943</v>
      </c>
      <c r="AJ443" t="b">
        <v>0</v>
      </c>
      <c r="AK443">
        <v>11</v>
      </c>
      <c r="AL443" s="70" t="s">
        <v>1741</v>
      </c>
      <c r="AM443" t="s">
        <v>1983</v>
      </c>
      <c r="AN443" t="b">
        <v>0</v>
      </c>
      <c r="AO443" s="70" t="s">
        <v>1741</v>
      </c>
      <c r="AP443" t="s">
        <v>178</v>
      </c>
      <c r="AQ443">
        <v>0</v>
      </c>
      <c r="AR443">
        <v>0</v>
      </c>
      <c r="BA443" t="str">
        <f>REPLACE(INDEX(GroupVertices[Group],MATCH(Edges[[#This Row],[Vertex 1]],GroupVertices[Vertex],0)),1,1,"")</f>
        <v>1</v>
      </c>
      <c r="BB443" t="str">
        <f>REPLACE(INDEX(GroupVertices[Group],MATCH(Edges[[#This Row],[Vertex 2]],GroupVertices[Vertex],0)),1,1,"")</f>
        <v>5</v>
      </c>
    </row>
    <row r="444" spans="1:54" ht="15">
      <c r="A444" s="11" t="s">
        <v>247</v>
      </c>
      <c r="B444" s="11" t="s">
        <v>265</v>
      </c>
      <c r="C444" s="12"/>
      <c r="D444" s="60"/>
      <c r="E444" s="61"/>
      <c r="F444" s="62"/>
      <c r="G444" s="12"/>
      <c r="H444" s="13"/>
      <c r="I444" s="45"/>
      <c r="J444" s="45"/>
      <c r="K444" s="31" t="s">
        <v>66</v>
      </c>
      <c r="L444" s="67">
        <v>444</v>
      </c>
      <c r="M444" s="67"/>
      <c r="N444" s="14"/>
      <c r="O444" t="s">
        <v>337</v>
      </c>
      <c r="P444" s="68">
        <v>43534.72059027778</v>
      </c>
      <c r="Q444" t="s">
        <v>341</v>
      </c>
      <c r="V444" s="69" t="s">
        <v>743</v>
      </c>
      <c r="W444" s="68">
        <v>43534.72059027778</v>
      </c>
      <c r="X444" s="69" t="s">
        <v>1270</v>
      </c>
      <c r="AA444" s="70" t="s">
        <v>1826</v>
      </c>
      <c r="AC444" t="b">
        <v>0</v>
      </c>
      <c r="AD444">
        <v>0</v>
      </c>
      <c r="AE444" s="70" t="s">
        <v>1943</v>
      </c>
      <c r="AF444" t="b">
        <v>0</v>
      </c>
      <c r="AG444" t="s">
        <v>1972</v>
      </c>
      <c r="AI444" s="70" t="s">
        <v>1943</v>
      </c>
      <c r="AJ444" t="b">
        <v>0</v>
      </c>
      <c r="AK444">
        <v>45</v>
      </c>
      <c r="AL444" s="70" t="s">
        <v>1871</v>
      </c>
      <c r="AM444" t="s">
        <v>1979</v>
      </c>
      <c r="AN444" t="b">
        <v>0</v>
      </c>
      <c r="AO444" s="70" t="s">
        <v>1871</v>
      </c>
      <c r="AP444" t="s">
        <v>178</v>
      </c>
      <c r="AQ444">
        <v>0</v>
      </c>
      <c r="AR444">
        <v>0</v>
      </c>
      <c r="BA444" t="str">
        <f>REPLACE(INDEX(GroupVertices[Group],MATCH(Edges[[#This Row],[Vertex 1]],GroupVertices[Vertex],0)),1,1,"")</f>
        <v>1</v>
      </c>
      <c r="BB444" t="str">
        <f>REPLACE(INDEX(GroupVertices[Group],MATCH(Edges[[#This Row],[Vertex 2]],GroupVertices[Vertex],0)),1,1,"")</f>
        <v>2</v>
      </c>
    </row>
    <row r="445" spans="1:54" ht="15">
      <c r="A445" s="11" t="s">
        <v>247</v>
      </c>
      <c r="B445" s="11" t="s">
        <v>265</v>
      </c>
      <c r="C445" s="12"/>
      <c r="D445" s="60"/>
      <c r="E445" s="61"/>
      <c r="F445" s="62"/>
      <c r="G445" s="12"/>
      <c r="H445" s="13"/>
      <c r="I445" s="45"/>
      <c r="J445" s="45"/>
      <c r="K445" s="31" t="s">
        <v>66</v>
      </c>
      <c r="L445" s="67">
        <v>445</v>
      </c>
      <c r="M445" s="67"/>
      <c r="N445" s="14"/>
      <c r="O445" t="s">
        <v>337</v>
      </c>
      <c r="P445" s="68">
        <v>43537.84638888889</v>
      </c>
      <c r="Q445" t="s">
        <v>365</v>
      </c>
      <c r="V445" s="69" t="s">
        <v>743</v>
      </c>
      <c r="W445" s="68">
        <v>43537.84638888889</v>
      </c>
      <c r="X445" s="69" t="s">
        <v>1291</v>
      </c>
      <c r="AA445" s="70" t="s">
        <v>1848</v>
      </c>
      <c r="AC445" t="b">
        <v>0</v>
      </c>
      <c r="AD445">
        <v>0</v>
      </c>
      <c r="AE445" s="70" t="s">
        <v>1943</v>
      </c>
      <c r="AF445" t="b">
        <v>0</v>
      </c>
      <c r="AG445" t="s">
        <v>1972</v>
      </c>
      <c r="AI445" s="70" t="s">
        <v>1943</v>
      </c>
      <c r="AJ445" t="b">
        <v>0</v>
      </c>
      <c r="AK445">
        <v>2</v>
      </c>
      <c r="AL445" s="70" t="s">
        <v>1910</v>
      </c>
      <c r="AM445" t="s">
        <v>1983</v>
      </c>
      <c r="AN445" t="b">
        <v>0</v>
      </c>
      <c r="AO445" s="70" t="s">
        <v>1910</v>
      </c>
      <c r="AP445" t="s">
        <v>178</v>
      </c>
      <c r="AQ445">
        <v>0</v>
      </c>
      <c r="AR445">
        <v>0</v>
      </c>
      <c r="BA445" t="str">
        <f>REPLACE(INDEX(GroupVertices[Group],MATCH(Edges[[#This Row],[Vertex 1]],GroupVertices[Vertex],0)),1,1,"")</f>
        <v>1</v>
      </c>
      <c r="BB445" t="str">
        <f>REPLACE(INDEX(GroupVertices[Group],MATCH(Edges[[#This Row],[Vertex 2]],GroupVertices[Vertex],0)),1,1,"")</f>
        <v>2</v>
      </c>
    </row>
    <row r="446" spans="1:54" ht="15">
      <c r="A446" s="11" t="s">
        <v>247</v>
      </c>
      <c r="B446" s="11" t="s">
        <v>265</v>
      </c>
      <c r="C446" s="12"/>
      <c r="D446" s="60"/>
      <c r="E446" s="61"/>
      <c r="F446" s="62"/>
      <c r="G446" s="12"/>
      <c r="H446" s="13"/>
      <c r="I446" s="45"/>
      <c r="J446" s="45"/>
      <c r="K446" s="31" t="s">
        <v>66</v>
      </c>
      <c r="L446" s="67">
        <v>446</v>
      </c>
      <c r="M446" s="67"/>
      <c r="N446" s="14"/>
      <c r="O446" t="s">
        <v>337</v>
      </c>
      <c r="P446" s="68">
        <v>43537.84890046297</v>
      </c>
      <c r="Q446" t="s">
        <v>349</v>
      </c>
      <c r="V446" s="69" t="s">
        <v>743</v>
      </c>
      <c r="W446" s="68">
        <v>43537.84890046297</v>
      </c>
      <c r="X446" s="69" t="s">
        <v>1296</v>
      </c>
      <c r="AA446" s="70" t="s">
        <v>1853</v>
      </c>
      <c r="AC446" t="b">
        <v>0</v>
      </c>
      <c r="AD446">
        <v>0</v>
      </c>
      <c r="AE446" s="70" t="s">
        <v>1943</v>
      </c>
      <c r="AF446" t="b">
        <v>0</v>
      </c>
      <c r="AG446" t="s">
        <v>1972</v>
      </c>
      <c r="AI446" s="70" t="s">
        <v>1943</v>
      </c>
      <c r="AJ446" t="b">
        <v>0</v>
      </c>
      <c r="AK446">
        <v>4</v>
      </c>
      <c r="AL446" s="70" t="s">
        <v>1915</v>
      </c>
      <c r="AM446" t="s">
        <v>1983</v>
      </c>
      <c r="AN446" t="b">
        <v>0</v>
      </c>
      <c r="AO446" s="70" t="s">
        <v>1915</v>
      </c>
      <c r="AP446" t="s">
        <v>178</v>
      </c>
      <c r="AQ446">
        <v>0</v>
      </c>
      <c r="AR446">
        <v>0</v>
      </c>
      <c r="BA446" t="str">
        <f>REPLACE(INDEX(GroupVertices[Group],MATCH(Edges[[#This Row],[Vertex 1]],GroupVertices[Vertex],0)),1,1,"")</f>
        <v>1</v>
      </c>
      <c r="BB446" t="str">
        <f>REPLACE(INDEX(GroupVertices[Group],MATCH(Edges[[#This Row],[Vertex 2]],GroupVertices[Vertex],0)),1,1,"")</f>
        <v>2</v>
      </c>
    </row>
    <row r="447" spans="1:54" ht="15">
      <c r="A447" s="11" t="s">
        <v>247</v>
      </c>
      <c r="B447" s="11" t="s">
        <v>265</v>
      </c>
      <c r="C447" s="12"/>
      <c r="D447" s="60"/>
      <c r="E447" s="61"/>
      <c r="F447" s="62"/>
      <c r="G447" s="12"/>
      <c r="H447" s="13"/>
      <c r="I447" s="45"/>
      <c r="J447" s="45"/>
      <c r="K447" s="31" t="s">
        <v>66</v>
      </c>
      <c r="L447" s="67">
        <v>447</v>
      </c>
      <c r="M447" s="67"/>
      <c r="N447" s="14"/>
      <c r="O447" t="s">
        <v>337</v>
      </c>
      <c r="P447" s="68">
        <v>43537.85166666667</v>
      </c>
      <c r="Q447" t="s">
        <v>357</v>
      </c>
      <c r="V447" s="69" t="s">
        <v>743</v>
      </c>
      <c r="W447" s="68">
        <v>43537.85166666667</v>
      </c>
      <c r="X447" s="69" t="s">
        <v>1301</v>
      </c>
      <c r="AA447" s="70" t="s">
        <v>1858</v>
      </c>
      <c r="AC447" t="b">
        <v>0</v>
      </c>
      <c r="AD447">
        <v>0</v>
      </c>
      <c r="AE447" s="70" t="s">
        <v>1943</v>
      </c>
      <c r="AF447" t="b">
        <v>0</v>
      </c>
      <c r="AG447" t="s">
        <v>1972</v>
      </c>
      <c r="AI447" s="70" t="s">
        <v>1943</v>
      </c>
      <c r="AJ447" t="b">
        <v>0</v>
      </c>
      <c r="AK447">
        <v>5</v>
      </c>
      <c r="AL447" s="70" t="s">
        <v>1916</v>
      </c>
      <c r="AM447" t="s">
        <v>1983</v>
      </c>
      <c r="AN447" t="b">
        <v>0</v>
      </c>
      <c r="AO447" s="70" t="s">
        <v>1916</v>
      </c>
      <c r="AP447" t="s">
        <v>178</v>
      </c>
      <c r="AQ447">
        <v>0</v>
      </c>
      <c r="AR447">
        <v>0</v>
      </c>
      <c r="BA447" t="str">
        <f>REPLACE(INDEX(GroupVertices[Group],MATCH(Edges[[#This Row],[Vertex 1]],GroupVertices[Vertex],0)),1,1,"")</f>
        <v>1</v>
      </c>
      <c r="BB447" t="str">
        <f>REPLACE(INDEX(GroupVertices[Group],MATCH(Edges[[#This Row],[Vertex 2]],GroupVertices[Vertex],0)),1,1,"")</f>
        <v>2</v>
      </c>
    </row>
    <row r="448" spans="1:54" ht="15">
      <c r="A448" s="11" t="s">
        <v>247</v>
      </c>
      <c r="B448" s="11" t="s">
        <v>265</v>
      </c>
      <c r="C448" s="12"/>
      <c r="D448" s="60"/>
      <c r="E448" s="61"/>
      <c r="F448" s="62"/>
      <c r="G448" s="12"/>
      <c r="H448" s="13"/>
      <c r="I448" s="45"/>
      <c r="J448" s="45"/>
      <c r="K448" s="31" t="s">
        <v>66</v>
      </c>
      <c r="L448" s="67">
        <v>448</v>
      </c>
      <c r="M448" s="67"/>
      <c r="N448" s="14"/>
      <c r="O448" t="s">
        <v>337</v>
      </c>
      <c r="P448" s="68">
        <v>43541.772824074076</v>
      </c>
      <c r="Q448" t="s">
        <v>425</v>
      </c>
      <c r="V448" s="69" t="s">
        <v>743</v>
      </c>
      <c r="W448" s="68">
        <v>43541.772824074076</v>
      </c>
      <c r="X448" s="69" t="s">
        <v>1313</v>
      </c>
      <c r="AA448" s="70" t="s">
        <v>1870</v>
      </c>
      <c r="AC448" t="b">
        <v>0</v>
      </c>
      <c r="AD448">
        <v>0</v>
      </c>
      <c r="AE448" s="70" t="s">
        <v>1943</v>
      </c>
      <c r="AF448" t="b">
        <v>0</v>
      </c>
      <c r="AG448" t="s">
        <v>1972</v>
      </c>
      <c r="AI448" s="70" t="s">
        <v>1943</v>
      </c>
      <c r="AJ448" t="b">
        <v>0</v>
      </c>
      <c r="AK448">
        <v>23</v>
      </c>
      <c r="AL448" s="70" t="s">
        <v>1922</v>
      </c>
      <c r="AM448" t="s">
        <v>1979</v>
      </c>
      <c r="AN448" t="b">
        <v>0</v>
      </c>
      <c r="AO448" s="70" t="s">
        <v>1922</v>
      </c>
      <c r="AP448" t="s">
        <v>178</v>
      </c>
      <c r="AQ448">
        <v>0</v>
      </c>
      <c r="AR448">
        <v>0</v>
      </c>
      <c r="BA448" t="str">
        <f>REPLACE(INDEX(GroupVertices[Group],MATCH(Edges[[#This Row],[Vertex 1]],GroupVertices[Vertex],0)),1,1,"")</f>
        <v>1</v>
      </c>
      <c r="BB448" t="str">
        <f>REPLACE(INDEX(GroupVertices[Group],MATCH(Edges[[#This Row],[Vertex 2]],GroupVertices[Vertex],0)),1,1,"")</f>
        <v>2</v>
      </c>
    </row>
    <row r="449" spans="1:54" ht="15">
      <c r="A449" s="11" t="s">
        <v>247</v>
      </c>
      <c r="B449" s="11" t="s">
        <v>303</v>
      </c>
      <c r="C449" s="12"/>
      <c r="D449" s="60"/>
      <c r="E449" s="61"/>
      <c r="F449" s="62"/>
      <c r="G449" s="12"/>
      <c r="H449" s="13"/>
      <c r="I449" s="45"/>
      <c r="J449" s="45"/>
      <c r="K449" s="31" t="s">
        <v>66</v>
      </c>
      <c r="L449" s="67">
        <v>449</v>
      </c>
      <c r="M449" s="67"/>
      <c r="N449" s="14"/>
      <c r="O449" t="s">
        <v>337</v>
      </c>
      <c r="P449" s="68">
        <v>43537.85192129629</v>
      </c>
      <c r="Q449" t="s">
        <v>355</v>
      </c>
      <c r="V449" s="69" t="s">
        <v>743</v>
      </c>
      <c r="W449" s="68">
        <v>43537.85192129629</v>
      </c>
      <c r="X449" s="69" t="s">
        <v>1074</v>
      </c>
      <c r="AA449" s="70" t="s">
        <v>1628</v>
      </c>
      <c r="AC449" t="b">
        <v>0</v>
      </c>
      <c r="AD449">
        <v>0</v>
      </c>
      <c r="AE449" s="70" t="s">
        <v>1943</v>
      </c>
      <c r="AF449" t="b">
        <v>1</v>
      </c>
      <c r="AG449" t="s">
        <v>1972</v>
      </c>
      <c r="AI449" s="70" t="s">
        <v>1910</v>
      </c>
      <c r="AJ449" t="b">
        <v>0</v>
      </c>
      <c r="AK449">
        <v>4</v>
      </c>
      <c r="AL449" s="70" t="s">
        <v>1622</v>
      </c>
      <c r="AM449" t="s">
        <v>1983</v>
      </c>
      <c r="AN449" t="b">
        <v>0</v>
      </c>
      <c r="AO449" s="70" t="s">
        <v>1622</v>
      </c>
      <c r="AP449" t="s">
        <v>178</v>
      </c>
      <c r="AQ449">
        <v>0</v>
      </c>
      <c r="AR449">
        <v>0</v>
      </c>
      <c r="BA449" t="str">
        <f>REPLACE(INDEX(GroupVertices[Group],MATCH(Edges[[#This Row],[Vertex 1]],GroupVertices[Vertex],0)),1,1,"")</f>
        <v>1</v>
      </c>
      <c r="BB449" t="str">
        <f>REPLACE(INDEX(GroupVertices[Group],MATCH(Edges[[#This Row],[Vertex 2]],GroupVertices[Vertex],0)),1,1,"")</f>
        <v>3</v>
      </c>
    </row>
    <row r="450" spans="1:54" ht="15">
      <c r="A450" s="11" t="s">
        <v>247</v>
      </c>
      <c r="B450" s="11" t="s">
        <v>303</v>
      </c>
      <c r="C450" s="12"/>
      <c r="D450" s="60"/>
      <c r="E450" s="61"/>
      <c r="F450" s="62"/>
      <c r="G450" s="12"/>
      <c r="H450" s="13"/>
      <c r="I450" s="45"/>
      <c r="J450" s="45"/>
      <c r="K450" s="31" t="s">
        <v>66</v>
      </c>
      <c r="L450" s="67">
        <v>450</v>
      </c>
      <c r="M450" s="67"/>
      <c r="N450" s="14"/>
      <c r="O450" t="s">
        <v>337</v>
      </c>
      <c r="P450" s="68">
        <v>43537.85561342593</v>
      </c>
      <c r="Q450" t="s">
        <v>362</v>
      </c>
      <c r="T450" t="s">
        <v>675</v>
      </c>
      <c r="V450" s="69" t="s">
        <v>743</v>
      </c>
      <c r="W450" s="68">
        <v>43537.85561342593</v>
      </c>
      <c r="X450" s="69" t="s">
        <v>1076</v>
      </c>
      <c r="AA450" s="70" t="s">
        <v>1630</v>
      </c>
      <c r="AC450" t="b">
        <v>0</v>
      </c>
      <c r="AD450">
        <v>0</v>
      </c>
      <c r="AE450" s="70" t="s">
        <v>1943</v>
      </c>
      <c r="AF450" t="b">
        <v>1</v>
      </c>
      <c r="AG450" t="s">
        <v>1972</v>
      </c>
      <c r="AI450" s="70" t="s">
        <v>1919</v>
      </c>
      <c r="AJ450" t="b">
        <v>0</v>
      </c>
      <c r="AK450">
        <v>5</v>
      </c>
      <c r="AL450" s="70" t="s">
        <v>1624</v>
      </c>
      <c r="AM450" t="s">
        <v>1983</v>
      </c>
      <c r="AN450" t="b">
        <v>0</v>
      </c>
      <c r="AO450" s="70" t="s">
        <v>1624</v>
      </c>
      <c r="AP450" t="s">
        <v>178</v>
      </c>
      <c r="AQ450">
        <v>0</v>
      </c>
      <c r="AR450">
        <v>0</v>
      </c>
      <c r="BA450" t="str">
        <f>REPLACE(INDEX(GroupVertices[Group],MATCH(Edges[[#This Row],[Vertex 1]],GroupVertices[Vertex],0)),1,1,"")</f>
        <v>1</v>
      </c>
      <c r="BB450" t="str">
        <f>REPLACE(INDEX(GroupVertices[Group],MATCH(Edges[[#This Row],[Vertex 2]],GroupVertices[Vertex],0)),1,1,"")</f>
        <v>3</v>
      </c>
    </row>
    <row r="451" spans="1:54" ht="15">
      <c r="A451" s="11" t="s">
        <v>247</v>
      </c>
      <c r="B451" s="11" t="s">
        <v>265</v>
      </c>
      <c r="C451" s="12"/>
      <c r="D451" s="60"/>
      <c r="E451" s="61"/>
      <c r="F451" s="62"/>
      <c r="G451" s="12"/>
      <c r="H451" s="13"/>
      <c r="I451" s="45"/>
      <c r="J451" s="45"/>
      <c r="K451" s="31" t="s">
        <v>66</v>
      </c>
      <c r="L451" s="67">
        <v>451</v>
      </c>
      <c r="M451" s="67"/>
      <c r="N451" s="14"/>
      <c r="O451" t="s">
        <v>337</v>
      </c>
      <c r="P451" s="68">
        <v>43537.82917824074</v>
      </c>
      <c r="Q451" t="s">
        <v>569</v>
      </c>
      <c r="V451" s="69" t="s">
        <v>743</v>
      </c>
      <c r="W451" s="68">
        <v>43537.82917824074</v>
      </c>
      <c r="X451" s="69" t="s">
        <v>1275</v>
      </c>
      <c r="AA451" s="70" t="s">
        <v>1831</v>
      </c>
      <c r="AC451" t="b">
        <v>0</v>
      </c>
      <c r="AD451">
        <v>0</v>
      </c>
      <c r="AE451" s="70" t="s">
        <v>1943</v>
      </c>
      <c r="AF451" t="b">
        <v>0</v>
      </c>
      <c r="AG451" t="s">
        <v>1972</v>
      </c>
      <c r="AI451" s="70" t="s">
        <v>1943</v>
      </c>
      <c r="AJ451" t="b">
        <v>0</v>
      </c>
      <c r="AK451">
        <v>1</v>
      </c>
      <c r="AL451" s="70" t="s">
        <v>1877</v>
      </c>
      <c r="AM451" t="s">
        <v>1979</v>
      </c>
      <c r="AN451" t="b">
        <v>0</v>
      </c>
      <c r="AO451" s="70" t="s">
        <v>1877</v>
      </c>
      <c r="AP451" t="s">
        <v>178</v>
      </c>
      <c r="AQ451">
        <v>0</v>
      </c>
      <c r="AR451">
        <v>0</v>
      </c>
      <c r="BA451" t="str">
        <f>REPLACE(INDEX(GroupVertices[Group],MATCH(Edges[[#This Row],[Vertex 1]],GroupVertices[Vertex],0)),1,1,"")</f>
        <v>1</v>
      </c>
      <c r="BB451" t="str">
        <f>REPLACE(INDEX(GroupVertices[Group],MATCH(Edges[[#This Row],[Vertex 2]],GroupVertices[Vertex],0)),1,1,"")</f>
        <v>2</v>
      </c>
    </row>
    <row r="452" spans="1:54" ht="15">
      <c r="A452" s="11" t="s">
        <v>247</v>
      </c>
      <c r="B452" s="11" t="s">
        <v>265</v>
      </c>
      <c r="C452" s="12"/>
      <c r="D452" s="60"/>
      <c r="E452" s="61"/>
      <c r="F452" s="62"/>
      <c r="G452" s="12"/>
      <c r="H452" s="13"/>
      <c r="I452" s="45"/>
      <c r="J452" s="45"/>
      <c r="K452" s="31" t="s">
        <v>66</v>
      </c>
      <c r="L452" s="67">
        <v>452</v>
      </c>
      <c r="M452" s="67"/>
      <c r="N452" s="14"/>
      <c r="O452" t="s">
        <v>337</v>
      </c>
      <c r="P452" s="68">
        <v>43537.83460648148</v>
      </c>
      <c r="Q452" t="s">
        <v>511</v>
      </c>
      <c r="T452" t="s">
        <v>265</v>
      </c>
      <c r="V452" s="69" t="s">
        <v>743</v>
      </c>
      <c r="W452" s="68">
        <v>43537.83460648148</v>
      </c>
      <c r="X452" s="69" t="s">
        <v>1276</v>
      </c>
      <c r="AA452" s="70" t="s">
        <v>1833</v>
      </c>
      <c r="AC452" t="b">
        <v>0</v>
      </c>
      <c r="AD452">
        <v>0</v>
      </c>
      <c r="AE452" s="70" t="s">
        <v>1943</v>
      </c>
      <c r="AF452" t="b">
        <v>0</v>
      </c>
      <c r="AG452" t="s">
        <v>1972</v>
      </c>
      <c r="AI452" s="70" t="s">
        <v>1943</v>
      </c>
      <c r="AJ452" t="b">
        <v>0</v>
      </c>
      <c r="AK452">
        <v>4</v>
      </c>
      <c r="AL452" s="70" t="s">
        <v>1878</v>
      </c>
      <c r="AM452" t="s">
        <v>1983</v>
      </c>
      <c r="AN452" t="b">
        <v>0</v>
      </c>
      <c r="AO452" s="70" t="s">
        <v>1878</v>
      </c>
      <c r="AP452" t="s">
        <v>178</v>
      </c>
      <c r="AQ452">
        <v>0</v>
      </c>
      <c r="AR452">
        <v>0</v>
      </c>
      <c r="BA452" t="str">
        <f>REPLACE(INDEX(GroupVertices[Group],MATCH(Edges[[#This Row],[Vertex 1]],GroupVertices[Vertex],0)),1,1,"")</f>
        <v>1</v>
      </c>
      <c r="BB452" t="str">
        <f>REPLACE(INDEX(GroupVertices[Group],MATCH(Edges[[#This Row],[Vertex 2]],GroupVertices[Vertex],0)),1,1,"")</f>
        <v>2</v>
      </c>
    </row>
    <row r="453" spans="1:54" ht="15">
      <c r="A453" s="11" t="s">
        <v>247</v>
      </c>
      <c r="B453" s="11" t="s">
        <v>265</v>
      </c>
      <c r="C453" s="12"/>
      <c r="D453" s="60"/>
      <c r="E453" s="61"/>
      <c r="F453" s="62"/>
      <c r="G453" s="12"/>
      <c r="H453" s="13"/>
      <c r="I453" s="45"/>
      <c r="J453" s="45"/>
      <c r="K453" s="31" t="s">
        <v>66</v>
      </c>
      <c r="L453" s="67">
        <v>453</v>
      </c>
      <c r="M453" s="67"/>
      <c r="N453" s="14"/>
      <c r="O453" t="s">
        <v>337</v>
      </c>
      <c r="P453" s="68">
        <v>43537.83829861111</v>
      </c>
      <c r="Q453" t="s">
        <v>572</v>
      </c>
      <c r="R453" s="69" t="s">
        <v>641</v>
      </c>
      <c r="S453" t="s">
        <v>667</v>
      </c>
      <c r="T453" t="s">
        <v>265</v>
      </c>
      <c r="V453" s="69" t="s">
        <v>743</v>
      </c>
      <c r="W453" s="68">
        <v>43537.83829861111</v>
      </c>
      <c r="X453" s="69" t="s">
        <v>1279</v>
      </c>
      <c r="AA453" s="70" t="s">
        <v>1836</v>
      </c>
      <c r="AC453" t="b">
        <v>0</v>
      </c>
      <c r="AD453">
        <v>0</v>
      </c>
      <c r="AE453" s="70" t="s">
        <v>1943</v>
      </c>
      <c r="AF453" t="b">
        <v>1</v>
      </c>
      <c r="AG453" t="s">
        <v>1972</v>
      </c>
      <c r="AI453" s="70" t="s">
        <v>1540</v>
      </c>
      <c r="AJ453" t="b">
        <v>0</v>
      </c>
      <c r="AK453">
        <v>1</v>
      </c>
      <c r="AL453" s="70" t="s">
        <v>1906</v>
      </c>
      <c r="AM453" t="s">
        <v>1983</v>
      </c>
      <c r="AN453" t="b">
        <v>0</v>
      </c>
      <c r="AO453" s="70" t="s">
        <v>1906</v>
      </c>
      <c r="AP453" t="s">
        <v>178</v>
      </c>
      <c r="AQ453">
        <v>0</v>
      </c>
      <c r="AR453">
        <v>0</v>
      </c>
      <c r="BA453" t="str">
        <f>REPLACE(INDEX(GroupVertices[Group],MATCH(Edges[[#This Row],[Vertex 1]],GroupVertices[Vertex],0)),1,1,"")</f>
        <v>1</v>
      </c>
      <c r="BB453" t="str">
        <f>REPLACE(INDEX(GroupVertices[Group],MATCH(Edges[[#This Row],[Vertex 2]],GroupVertices[Vertex],0)),1,1,"")</f>
        <v>2</v>
      </c>
    </row>
    <row r="454" spans="1:54" ht="15">
      <c r="A454" s="11" t="s">
        <v>247</v>
      </c>
      <c r="B454" s="11" t="s">
        <v>247</v>
      </c>
      <c r="C454" s="12"/>
      <c r="D454" s="60"/>
      <c r="E454" s="61"/>
      <c r="F454" s="62"/>
      <c r="G454" s="12"/>
      <c r="H454" s="13"/>
      <c r="I454" s="45"/>
      <c r="J454" s="45"/>
      <c r="K454" s="31" t="s">
        <v>65</v>
      </c>
      <c r="L454" s="67">
        <v>454</v>
      </c>
      <c r="M454" s="67"/>
      <c r="N454" s="14"/>
      <c r="O454" t="s">
        <v>178</v>
      </c>
      <c r="P454" s="68">
        <v>43537.839641203704</v>
      </c>
      <c r="Q454" t="s">
        <v>573</v>
      </c>
      <c r="R454" s="69" t="s">
        <v>642</v>
      </c>
      <c r="S454" t="s">
        <v>667</v>
      </c>
      <c r="T454" t="s">
        <v>265</v>
      </c>
      <c r="V454" s="69" t="s">
        <v>743</v>
      </c>
      <c r="W454" s="68">
        <v>43537.839641203704</v>
      </c>
      <c r="X454" s="69" t="s">
        <v>1280</v>
      </c>
      <c r="AA454" s="70" t="s">
        <v>1837</v>
      </c>
      <c r="AC454" t="b">
        <v>0</v>
      </c>
      <c r="AD454">
        <v>2</v>
      </c>
      <c r="AE454" s="70" t="s">
        <v>1943</v>
      </c>
      <c r="AF454" t="b">
        <v>1</v>
      </c>
      <c r="AG454" t="s">
        <v>1972</v>
      </c>
      <c r="AI454" s="70" t="s">
        <v>1907</v>
      </c>
      <c r="AJ454" t="b">
        <v>0</v>
      </c>
      <c r="AK454">
        <v>1</v>
      </c>
      <c r="AL454" s="70" t="s">
        <v>1943</v>
      </c>
      <c r="AM454" t="s">
        <v>1983</v>
      </c>
      <c r="AN454" t="b">
        <v>0</v>
      </c>
      <c r="AO454" s="70" t="s">
        <v>1837</v>
      </c>
      <c r="AP454" t="s">
        <v>178</v>
      </c>
      <c r="AQ454">
        <v>0</v>
      </c>
      <c r="AR454">
        <v>0</v>
      </c>
      <c r="BA454" t="str">
        <f>REPLACE(INDEX(GroupVertices[Group],MATCH(Edges[[#This Row],[Vertex 1]],GroupVertices[Vertex],0)),1,1,"")</f>
        <v>1</v>
      </c>
      <c r="BB454" t="str">
        <f>REPLACE(INDEX(GroupVertices[Group],MATCH(Edges[[#This Row],[Vertex 2]],GroupVertices[Vertex],0)),1,1,"")</f>
        <v>1</v>
      </c>
    </row>
    <row r="455" spans="1:54" ht="15">
      <c r="A455" s="11" t="s">
        <v>247</v>
      </c>
      <c r="B455" s="11" t="s">
        <v>247</v>
      </c>
      <c r="C455" s="12"/>
      <c r="D455" s="60"/>
      <c r="E455" s="61"/>
      <c r="F455" s="62"/>
      <c r="G455" s="12"/>
      <c r="H455" s="13"/>
      <c r="I455" s="45"/>
      <c r="J455" s="45"/>
      <c r="K455" s="31" t="s">
        <v>65</v>
      </c>
      <c r="L455" s="67">
        <v>455</v>
      </c>
      <c r="M455" s="67"/>
      <c r="N455" s="14"/>
      <c r="O455" t="s">
        <v>178</v>
      </c>
      <c r="P455" s="68">
        <v>43537.84390046296</v>
      </c>
      <c r="Q455" t="s">
        <v>360</v>
      </c>
      <c r="R455" s="69" t="s">
        <v>631</v>
      </c>
      <c r="S455" t="s">
        <v>667</v>
      </c>
      <c r="T455" t="s">
        <v>265</v>
      </c>
      <c r="V455" s="69" t="s">
        <v>743</v>
      </c>
      <c r="W455" s="68">
        <v>43537.84390046296</v>
      </c>
      <c r="X455" s="69" t="s">
        <v>1285</v>
      </c>
      <c r="AA455" s="70" t="s">
        <v>1842</v>
      </c>
      <c r="AC455" t="b">
        <v>0</v>
      </c>
      <c r="AD455">
        <v>6</v>
      </c>
      <c r="AE455" s="70" t="s">
        <v>1943</v>
      </c>
      <c r="AF455" t="b">
        <v>1</v>
      </c>
      <c r="AG455" t="s">
        <v>1972</v>
      </c>
      <c r="AI455" s="70" t="s">
        <v>1908</v>
      </c>
      <c r="AJ455" t="b">
        <v>0</v>
      </c>
      <c r="AK455">
        <v>3</v>
      </c>
      <c r="AL455" s="70" t="s">
        <v>1943</v>
      </c>
      <c r="AM455" t="s">
        <v>1983</v>
      </c>
      <c r="AN455" t="b">
        <v>0</v>
      </c>
      <c r="AO455" s="70" t="s">
        <v>1842</v>
      </c>
      <c r="AP455" t="s">
        <v>178</v>
      </c>
      <c r="AQ455">
        <v>0</v>
      </c>
      <c r="AR455">
        <v>0</v>
      </c>
      <c r="BA455" t="str">
        <f>REPLACE(INDEX(GroupVertices[Group],MATCH(Edges[[#This Row],[Vertex 1]],GroupVertices[Vertex],0)),1,1,"")</f>
        <v>1</v>
      </c>
      <c r="BB455" t="str">
        <f>REPLACE(INDEX(GroupVertices[Group],MATCH(Edges[[#This Row],[Vertex 2]],GroupVertices[Vertex],0)),1,1,"")</f>
        <v>1</v>
      </c>
    </row>
    <row r="456" spans="1:54" ht="15">
      <c r="A456" s="11" t="s">
        <v>247</v>
      </c>
      <c r="B456" s="11" t="s">
        <v>247</v>
      </c>
      <c r="C456" s="12"/>
      <c r="D456" s="60"/>
      <c r="E456" s="61"/>
      <c r="F456" s="62"/>
      <c r="G456" s="12"/>
      <c r="H456" s="13"/>
      <c r="I456" s="45"/>
      <c r="J456" s="45"/>
      <c r="K456" s="31" t="s">
        <v>65</v>
      </c>
      <c r="L456" s="67">
        <v>456</v>
      </c>
      <c r="M456" s="67"/>
      <c r="N456" s="14"/>
      <c r="O456" t="s">
        <v>178</v>
      </c>
      <c r="P456" s="68">
        <v>43537.844201388885</v>
      </c>
      <c r="Q456" t="s">
        <v>474</v>
      </c>
      <c r="R456" s="69" t="s">
        <v>631</v>
      </c>
      <c r="S456" t="s">
        <v>667</v>
      </c>
      <c r="T456" t="s">
        <v>265</v>
      </c>
      <c r="V456" s="69" t="s">
        <v>743</v>
      </c>
      <c r="W456" s="68">
        <v>43537.844201388885</v>
      </c>
      <c r="X456" s="69" t="s">
        <v>1286</v>
      </c>
      <c r="AA456" s="70" t="s">
        <v>1843</v>
      </c>
      <c r="AC456" t="b">
        <v>0</v>
      </c>
      <c r="AD456">
        <v>2</v>
      </c>
      <c r="AE456" s="70" t="s">
        <v>1943</v>
      </c>
      <c r="AF456" t="b">
        <v>1</v>
      </c>
      <c r="AG456" t="s">
        <v>1972</v>
      </c>
      <c r="AI456" s="70" t="s">
        <v>1908</v>
      </c>
      <c r="AJ456" t="b">
        <v>0</v>
      </c>
      <c r="AK456">
        <v>2</v>
      </c>
      <c r="AL456" s="70" t="s">
        <v>1943</v>
      </c>
      <c r="AM456" t="s">
        <v>1983</v>
      </c>
      <c r="AN456" t="b">
        <v>0</v>
      </c>
      <c r="AO456" s="70" t="s">
        <v>1843</v>
      </c>
      <c r="AP456" t="s">
        <v>178</v>
      </c>
      <c r="AQ456">
        <v>0</v>
      </c>
      <c r="AR456">
        <v>0</v>
      </c>
      <c r="BA456" t="str">
        <f>REPLACE(INDEX(GroupVertices[Group],MATCH(Edges[[#This Row],[Vertex 1]],GroupVertices[Vertex],0)),1,1,"")</f>
        <v>1</v>
      </c>
      <c r="BB456" t="str">
        <f>REPLACE(INDEX(GroupVertices[Group],MATCH(Edges[[#This Row],[Vertex 2]],GroupVertices[Vertex],0)),1,1,"")</f>
        <v>1</v>
      </c>
    </row>
    <row r="457" spans="1:54" ht="15">
      <c r="A457" s="11" t="s">
        <v>247</v>
      </c>
      <c r="B457" s="11" t="s">
        <v>247</v>
      </c>
      <c r="C457" s="12"/>
      <c r="D457" s="60"/>
      <c r="E457" s="61"/>
      <c r="F457" s="62"/>
      <c r="G457" s="12"/>
      <c r="H457" s="13"/>
      <c r="I457" s="45"/>
      <c r="J457" s="45"/>
      <c r="K457" s="31" t="s">
        <v>65</v>
      </c>
      <c r="L457" s="67">
        <v>457</v>
      </c>
      <c r="M457" s="67"/>
      <c r="N457" s="14"/>
      <c r="O457" t="s">
        <v>178</v>
      </c>
      <c r="P457" s="68">
        <v>43537.84563657407</v>
      </c>
      <c r="Q457" t="s">
        <v>580</v>
      </c>
      <c r="R457" s="69" t="s">
        <v>648</v>
      </c>
      <c r="S457" t="s">
        <v>667</v>
      </c>
      <c r="T457" t="s">
        <v>265</v>
      </c>
      <c r="V457" s="69" t="s">
        <v>743</v>
      </c>
      <c r="W457" s="68">
        <v>43537.84563657407</v>
      </c>
      <c r="X457" s="69" t="s">
        <v>1289</v>
      </c>
      <c r="AA457" s="70" t="s">
        <v>1846</v>
      </c>
      <c r="AC457" t="b">
        <v>0</v>
      </c>
      <c r="AD457">
        <v>7</v>
      </c>
      <c r="AE457" s="70" t="s">
        <v>1943</v>
      </c>
      <c r="AF457" t="b">
        <v>1</v>
      </c>
      <c r="AG457" t="s">
        <v>1972</v>
      </c>
      <c r="AI457" s="70" t="s">
        <v>1910</v>
      </c>
      <c r="AJ457" t="b">
        <v>0</v>
      </c>
      <c r="AK457">
        <v>1</v>
      </c>
      <c r="AL457" s="70" t="s">
        <v>1943</v>
      </c>
      <c r="AM457" t="s">
        <v>1983</v>
      </c>
      <c r="AN457" t="b">
        <v>0</v>
      </c>
      <c r="AO457" s="70" t="s">
        <v>1846</v>
      </c>
      <c r="AP457" t="s">
        <v>178</v>
      </c>
      <c r="AQ457">
        <v>0</v>
      </c>
      <c r="AR457">
        <v>0</v>
      </c>
      <c r="BA457" t="str">
        <f>REPLACE(INDEX(GroupVertices[Group],MATCH(Edges[[#This Row],[Vertex 1]],GroupVertices[Vertex],0)),1,1,"")</f>
        <v>1</v>
      </c>
      <c r="BB457" t="str">
        <f>REPLACE(INDEX(GroupVertices[Group],MATCH(Edges[[#This Row],[Vertex 2]],GroupVertices[Vertex],0)),1,1,"")</f>
        <v>1</v>
      </c>
    </row>
    <row r="458" spans="1:54" ht="15">
      <c r="A458" s="11" t="s">
        <v>247</v>
      </c>
      <c r="B458" s="11" t="s">
        <v>247</v>
      </c>
      <c r="C458" s="12"/>
      <c r="D458" s="60"/>
      <c r="E458" s="61"/>
      <c r="F458" s="62"/>
      <c r="G458" s="12"/>
      <c r="H458" s="13"/>
      <c r="I458" s="45"/>
      <c r="J458" s="45"/>
      <c r="K458" s="31" t="s">
        <v>65</v>
      </c>
      <c r="L458" s="67">
        <v>458</v>
      </c>
      <c r="M458" s="67"/>
      <c r="N458" s="14"/>
      <c r="O458" t="s">
        <v>178</v>
      </c>
      <c r="P458" s="68">
        <v>43537.84606481482</v>
      </c>
      <c r="Q458" t="s">
        <v>581</v>
      </c>
      <c r="R458" s="69" t="s">
        <v>648</v>
      </c>
      <c r="S458" t="s">
        <v>667</v>
      </c>
      <c r="T458" t="s">
        <v>265</v>
      </c>
      <c r="V458" s="69" t="s">
        <v>743</v>
      </c>
      <c r="W458" s="68">
        <v>43537.84606481482</v>
      </c>
      <c r="X458" s="69" t="s">
        <v>1290</v>
      </c>
      <c r="AA458" s="70" t="s">
        <v>1847</v>
      </c>
      <c r="AC458" t="b">
        <v>0</v>
      </c>
      <c r="AD458">
        <v>10</v>
      </c>
      <c r="AE458" s="70" t="s">
        <v>1943</v>
      </c>
      <c r="AF458" t="b">
        <v>1</v>
      </c>
      <c r="AG458" t="s">
        <v>1972</v>
      </c>
      <c r="AI458" s="70" t="s">
        <v>1910</v>
      </c>
      <c r="AJ458" t="b">
        <v>0</v>
      </c>
      <c r="AK458">
        <v>1</v>
      </c>
      <c r="AL458" s="70" t="s">
        <v>1943</v>
      </c>
      <c r="AM458" t="s">
        <v>1983</v>
      </c>
      <c r="AN458" t="b">
        <v>0</v>
      </c>
      <c r="AO458" s="70" t="s">
        <v>1847</v>
      </c>
      <c r="AP458" t="s">
        <v>178</v>
      </c>
      <c r="AQ458">
        <v>0</v>
      </c>
      <c r="AR458">
        <v>0</v>
      </c>
      <c r="BA458" t="str">
        <f>REPLACE(INDEX(GroupVertices[Group],MATCH(Edges[[#This Row],[Vertex 1]],GroupVertices[Vertex],0)),1,1,"")</f>
        <v>1</v>
      </c>
      <c r="BB458" t="str">
        <f>REPLACE(INDEX(GroupVertices[Group],MATCH(Edges[[#This Row],[Vertex 2]],GroupVertices[Vertex],0)),1,1,"")</f>
        <v>1</v>
      </c>
    </row>
    <row r="459" spans="1:54" ht="15">
      <c r="A459" s="11" t="s">
        <v>247</v>
      </c>
      <c r="B459" s="11" t="s">
        <v>247</v>
      </c>
      <c r="C459" s="12"/>
      <c r="D459" s="60"/>
      <c r="E459" s="61"/>
      <c r="F459" s="62"/>
      <c r="G459" s="12"/>
      <c r="H459" s="13"/>
      <c r="I459" s="45"/>
      <c r="J459" s="45"/>
      <c r="K459" s="31" t="s">
        <v>65</v>
      </c>
      <c r="L459" s="67">
        <v>459</v>
      </c>
      <c r="M459" s="67"/>
      <c r="N459" s="14"/>
      <c r="O459" t="s">
        <v>178</v>
      </c>
      <c r="P459" s="68">
        <v>43537.84884259259</v>
      </c>
      <c r="Q459" t="s">
        <v>345</v>
      </c>
      <c r="R459" s="69" t="s">
        <v>651</v>
      </c>
      <c r="S459" t="s">
        <v>667</v>
      </c>
      <c r="T459" t="s">
        <v>265</v>
      </c>
      <c r="V459" s="69" t="s">
        <v>743</v>
      </c>
      <c r="W459" s="68">
        <v>43537.84884259259</v>
      </c>
      <c r="X459" s="69" t="s">
        <v>1295</v>
      </c>
      <c r="AA459" s="70" t="s">
        <v>1852</v>
      </c>
      <c r="AC459" t="b">
        <v>0</v>
      </c>
      <c r="AD459">
        <v>7</v>
      </c>
      <c r="AE459" s="70" t="s">
        <v>1943</v>
      </c>
      <c r="AF459" t="b">
        <v>1</v>
      </c>
      <c r="AG459" t="s">
        <v>1972</v>
      </c>
      <c r="AI459" s="70" t="s">
        <v>1915</v>
      </c>
      <c r="AJ459" t="b">
        <v>0</v>
      </c>
      <c r="AK459">
        <v>6</v>
      </c>
      <c r="AL459" s="70" t="s">
        <v>1943</v>
      </c>
      <c r="AM459" t="s">
        <v>1983</v>
      </c>
      <c r="AN459" t="b">
        <v>0</v>
      </c>
      <c r="AO459" s="70" t="s">
        <v>1852</v>
      </c>
      <c r="AP459" t="s">
        <v>178</v>
      </c>
      <c r="AQ459">
        <v>0</v>
      </c>
      <c r="AR459">
        <v>0</v>
      </c>
      <c r="BA459" t="str">
        <f>REPLACE(INDEX(GroupVertices[Group],MATCH(Edges[[#This Row],[Vertex 1]],GroupVertices[Vertex],0)),1,1,"")</f>
        <v>1</v>
      </c>
      <c r="BB459" t="str">
        <f>REPLACE(INDEX(GroupVertices[Group],MATCH(Edges[[#This Row],[Vertex 2]],GroupVertices[Vertex],0)),1,1,"")</f>
        <v>1</v>
      </c>
    </row>
    <row r="460" spans="1:54" ht="15">
      <c r="A460" s="11" t="s">
        <v>247</v>
      </c>
      <c r="B460" s="11" t="s">
        <v>247</v>
      </c>
      <c r="C460" s="12"/>
      <c r="D460" s="60"/>
      <c r="E460" s="61"/>
      <c r="F460" s="62"/>
      <c r="G460" s="12"/>
      <c r="H460" s="13"/>
      <c r="I460" s="45"/>
      <c r="J460" s="45"/>
      <c r="K460" s="31" t="s">
        <v>65</v>
      </c>
      <c r="L460" s="67">
        <v>460</v>
      </c>
      <c r="M460" s="67"/>
      <c r="N460" s="14"/>
      <c r="O460" t="s">
        <v>178</v>
      </c>
      <c r="P460" s="68">
        <v>43537.855162037034</v>
      </c>
      <c r="Q460" t="s">
        <v>591</v>
      </c>
      <c r="T460" t="s">
        <v>265</v>
      </c>
      <c r="V460" s="69" t="s">
        <v>743</v>
      </c>
      <c r="W460" s="68">
        <v>43537.855162037034</v>
      </c>
      <c r="X460" s="69" t="s">
        <v>1306</v>
      </c>
      <c r="AA460" s="70" t="s">
        <v>1863</v>
      </c>
      <c r="AC460" t="b">
        <v>0</v>
      </c>
      <c r="AD460">
        <v>2</v>
      </c>
      <c r="AE460" s="70" t="s">
        <v>1943</v>
      </c>
      <c r="AF460" t="b">
        <v>0</v>
      </c>
      <c r="AG460" t="s">
        <v>1972</v>
      </c>
      <c r="AI460" s="70" t="s">
        <v>1943</v>
      </c>
      <c r="AJ460" t="b">
        <v>0</v>
      </c>
      <c r="AK460">
        <v>0</v>
      </c>
      <c r="AL460" s="70" t="s">
        <v>1943</v>
      </c>
      <c r="AM460" t="s">
        <v>1983</v>
      </c>
      <c r="AN460" t="b">
        <v>0</v>
      </c>
      <c r="AO460" s="70" t="s">
        <v>1863</v>
      </c>
      <c r="AP460" t="s">
        <v>178</v>
      </c>
      <c r="AQ460">
        <v>0</v>
      </c>
      <c r="AR460">
        <v>0</v>
      </c>
      <c r="BA460" t="str">
        <f>REPLACE(INDEX(GroupVertices[Group],MATCH(Edges[[#This Row],[Vertex 1]],GroupVertices[Vertex],0)),1,1,"")</f>
        <v>1</v>
      </c>
      <c r="BB460" t="str">
        <f>REPLACE(INDEX(GroupVertices[Group],MATCH(Edges[[#This Row],[Vertex 2]],GroupVertices[Vertex],0)),1,1,"")</f>
        <v>1</v>
      </c>
    </row>
    <row r="461" spans="1:54" ht="15">
      <c r="A461" s="11" t="s">
        <v>247</v>
      </c>
      <c r="B461" s="11" t="s">
        <v>247</v>
      </c>
      <c r="C461" s="12"/>
      <c r="D461" s="60"/>
      <c r="E461" s="61"/>
      <c r="F461" s="62"/>
      <c r="G461" s="12"/>
      <c r="H461" s="13"/>
      <c r="I461" s="45"/>
      <c r="J461" s="45"/>
      <c r="K461" s="31" t="s">
        <v>65</v>
      </c>
      <c r="L461" s="67">
        <v>461</v>
      </c>
      <c r="M461" s="67"/>
      <c r="N461" s="14"/>
      <c r="O461" t="s">
        <v>178</v>
      </c>
      <c r="P461" s="68">
        <v>43537.85820601852</v>
      </c>
      <c r="Q461" t="s">
        <v>595</v>
      </c>
      <c r="R461" s="69" t="s">
        <v>657</v>
      </c>
      <c r="S461" t="s">
        <v>667</v>
      </c>
      <c r="T461" t="s">
        <v>265</v>
      </c>
      <c r="V461" s="69" t="s">
        <v>743</v>
      </c>
      <c r="W461" s="68">
        <v>43537.85820601852</v>
      </c>
      <c r="X461" s="69" t="s">
        <v>1310</v>
      </c>
      <c r="AA461" s="70" t="s">
        <v>1867</v>
      </c>
      <c r="AC461" t="b">
        <v>0</v>
      </c>
      <c r="AD461">
        <v>3</v>
      </c>
      <c r="AE461" s="70" t="s">
        <v>1943</v>
      </c>
      <c r="AF461" t="b">
        <v>1</v>
      </c>
      <c r="AG461" t="s">
        <v>1972</v>
      </c>
      <c r="AI461" s="70" t="s">
        <v>1609</v>
      </c>
      <c r="AJ461" t="b">
        <v>0</v>
      </c>
      <c r="AK461">
        <v>0</v>
      </c>
      <c r="AL461" s="70" t="s">
        <v>1943</v>
      </c>
      <c r="AM461" t="s">
        <v>1983</v>
      </c>
      <c r="AN461" t="b">
        <v>0</v>
      </c>
      <c r="AO461" s="70" t="s">
        <v>1867</v>
      </c>
      <c r="AP461" t="s">
        <v>178</v>
      </c>
      <c r="AQ461">
        <v>0</v>
      </c>
      <c r="AR461">
        <v>0</v>
      </c>
      <c r="BA461" t="str">
        <f>REPLACE(INDEX(GroupVertices[Group],MATCH(Edges[[#This Row],[Vertex 1]],GroupVertices[Vertex],0)),1,1,"")</f>
        <v>1</v>
      </c>
      <c r="BB461" t="str">
        <f>REPLACE(INDEX(GroupVertices[Group],MATCH(Edges[[#This Row],[Vertex 2]],GroupVertices[Vertex],0)),1,1,"")</f>
        <v>1</v>
      </c>
    </row>
    <row r="462" spans="1:54" ht="15">
      <c r="A462" s="11" t="s">
        <v>247</v>
      </c>
      <c r="B462" s="11" t="s">
        <v>247</v>
      </c>
      <c r="C462" s="12"/>
      <c r="D462" s="60"/>
      <c r="E462" s="61"/>
      <c r="F462" s="62"/>
      <c r="G462" s="12"/>
      <c r="H462" s="13"/>
      <c r="I462" s="45"/>
      <c r="J462" s="45"/>
      <c r="K462" s="31" t="s">
        <v>65</v>
      </c>
      <c r="L462" s="67">
        <v>462</v>
      </c>
      <c r="M462" s="67"/>
      <c r="N462" s="14"/>
      <c r="O462" t="s">
        <v>178</v>
      </c>
      <c r="P462" s="68">
        <v>43537.84972222222</v>
      </c>
      <c r="Q462" t="s">
        <v>585</v>
      </c>
      <c r="T462" t="s">
        <v>265</v>
      </c>
      <c r="V462" s="69" t="s">
        <v>743</v>
      </c>
      <c r="W462" s="68">
        <v>43537.84972222222</v>
      </c>
      <c r="X462" s="69" t="s">
        <v>1297</v>
      </c>
      <c r="AA462" s="70" t="s">
        <v>1854</v>
      </c>
      <c r="AC462" t="b">
        <v>0</v>
      </c>
      <c r="AD462">
        <v>1</v>
      </c>
      <c r="AE462" s="70" t="s">
        <v>1943</v>
      </c>
      <c r="AF462" t="b">
        <v>0</v>
      </c>
      <c r="AG462" t="s">
        <v>1972</v>
      </c>
      <c r="AI462" s="70" t="s">
        <v>1943</v>
      </c>
      <c r="AJ462" t="b">
        <v>0</v>
      </c>
      <c r="AK462">
        <v>1</v>
      </c>
      <c r="AL462" s="70" t="s">
        <v>1943</v>
      </c>
      <c r="AM462" t="s">
        <v>1983</v>
      </c>
      <c r="AN462" t="b">
        <v>0</v>
      </c>
      <c r="AO462" s="70" t="s">
        <v>1854</v>
      </c>
      <c r="AP462" t="s">
        <v>178</v>
      </c>
      <c r="AQ462">
        <v>0</v>
      </c>
      <c r="AR462">
        <v>0</v>
      </c>
      <c r="BA462" t="str">
        <f>REPLACE(INDEX(GroupVertices[Group],MATCH(Edges[[#This Row],[Vertex 1]],GroupVertices[Vertex],0)),1,1,"")</f>
        <v>1</v>
      </c>
      <c r="BB462" t="str">
        <f>REPLACE(INDEX(GroupVertices[Group],MATCH(Edges[[#This Row],[Vertex 2]],GroupVertices[Vertex],0)),1,1,"")</f>
        <v>1</v>
      </c>
    </row>
    <row r="463" spans="1:54" ht="15">
      <c r="A463" s="11" t="s">
        <v>247</v>
      </c>
      <c r="B463" s="11" t="s">
        <v>247</v>
      </c>
      <c r="C463" s="12"/>
      <c r="D463" s="60"/>
      <c r="E463" s="61"/>
      <c r="F463" s="62"/>
      <c r="G463" s="12"/>
      <c r="H463" s="13"/>
      <c r="I463" s="45"/>
      <c r="J463" s="45"/>
      <c r="K463" s="31" t="s">
        <v>65</v>
      </c>
      <c r="L463" s="67">
        <v>463</v>
      </c>
      <c r="M463" s="67"/>
      <c r="N463" s="14"/>
      <c r="O463" t="s">
        <v>178</v>
      </c>
      <c r="P463" s="68">
        <v>43537.85219907408</v>
      </c>
      <c r="Q463" t="s">
        <v>588</v>
      </c>
      <c r="T463" t="s">
        <v>265</v>
      </c>
      <c r="V463" s="69" t="s">
        <v>743</v>
      </c>
      <c r="W463" s="68">
        <v>43537.85219907408</v>
      </c>
      <c r="X463" s="69" t="s">
        <v>1302</v>
      </c>
      <c r="AA463" s="70" t="s">
        <v>1859</v>
      </c>
      <c r="AC463" t="b">
        <v>0</v>
      </c>
      <c r="AD463">
        <v>8</v>
      </c>
      <c r="AE463" s="70" t="s">
        <v>1943</v>
      </c>
      <c r="AF463" t="b">
        <v>0</v>
      </c>
      <c r="AG463" t="s">
        <v>1972</v>
      </c>
      <c r="AI463" s="70" t="s">
        <v>1943</v>
      </c>
      <c r="AJ463" t="b">
        <v>0</v>
      </c>
      <c r="AK463">
        <v>0</v>
      </c>
      <c r="AL463" s="70" t="s">
        <v>1943</v>
      </c>
      <c r="AM463" t="s">
        <v>1983</v>
      </c>
      <c r="AN463" t="b">
        <v>0</v>
      </c>
      <c r="AO463" s="70" t="s">
        <v>1859</v>
      </c>
      <c r="AP463" t="s">
        <v>178</v>
      </c>
      <c r="AQ463">
        <v>0</v>
      </c>
      <c r="AR463">
        <v>0</v>
      </c>
      <c r="BA463" t="str">
        <f>REPLACE(INDEX(GroupVertices[Group],MATCH(Edges[[#This Row],[Vertex 1]],GroupVertices[Vertex],0)),1,1,"")</f>
        <v>1</v>
      </c>
      <c r="BB463" t="str">
        <f>REPLACE(INDEX(GroupVertices[Group],MATCH(Edges[[#This Row],[Vertex 2]],GroupVertices[Vertex],0)),1,1,"")</f>
        <v>1</v>
      </c>
    </row>
    <row r="464" spans="1:54" ht="15">
      <c r="A464" s="11" t="s">
        <v>247</v>
      </c>
      <c r="B464" s="11" t="s">
        <v>247</v>
      </c>
      <c r="C464" s="12"/>
      <c r="D464" s="60"/>
      <c r="E464" s="61"/>
      <c r="F464" s="62"/>
      <c r="G464" s="12"/>
      <c r="H464" s="13"/>
      <c r="I464" s="45"/>
      <c r="J464" s="45"/>
      <c r="K464" s="31" t="s">
        <v>65</v>
      </c>
      <c r="L464" s="67">
        <v>464</v>
      </c>
      <c r="M464" s="67"/>
      <c r="N464" s="14"/>
      <c r="O464" t="s">
        <v>178</v>
      </c>
      <c r="P464" s="68">
        <v>43537.84741898148</v>
      </c>
      <c r="Q464" t="s">
        <v>583</v>
      </c>
      <c r="T464" t="s">
        <v>265</v>
      </c>
      <c r="V464" s="69" t="s">
        <v>743</v>
      </c>
      <c r="W464" s="68">
        <v>43537.84741898148</v>
      </c>
      <c r="X464" s="69" t="s">
        <v>1293</v>
      </c>
      <c r="AA464" s="70" t="s">
        <v>1850</v>
      </c>
      <c r="AC464" t="b">
        <v>0</v>
      </c>
      <c r="AD464">
        <v>2</v>
      </c>
      <c r="AE464" s="70" t="s">
        <v>1943</v>
      </c>
      <c r="AF464" t="b">
        <v>0</v>
      </c>
      <c r="AG464" t="s">
        <v>1972</v>
      </c>
      <c r="AI464" s="70" t="s">
        <v>1943</v>
      </c>
      <c r="AJ464" t="b">
        <v>0</v>
      </c>
      <c r="AK464">
        <v>0</v>
      </c>
      <c r="AL464" s="70" t="s">
        <v>1943</v>
      </c>
      <c r="AM464" t="s">
        <v>1983</v>
      </c>
      <c r="AN464" t="b">
        <v>0</v>
      </c>
      <c r="AO464" s="70" t="s">
        <v>1850</v>
      </c>
      <c r="AP464" t="s">
        <v>178</v>
      </c>
      <c r="AQ464">
        <v>0</v>
      </c>
      <c r="AR464">
        <v>0</v>
      </c>
      <c r="BA464" t="str">
        <f>REPLACE(INDEX(GroupVertices[Group],MATCH(Edges[[#This Row],[Vertex 1]],GroupVertices[Vertex],0)),1,1,"")</f>
        <v>1</v>
      </c>
      <c r="BB464" t="str">
        <f>REPLACE(INDEX(GroupVertices[Group],MATCH(Edges[[#This Row],[Vertex 2]],GroupVertices[Vertex],0)),1,1,"")</f>
        <v>1</v>
      </c>
    </row>
    <row r="465" spans="1:54" ht="15">
      <c r="A465" s="11" t="s">
        <v>247</v>
      </c>
      <c r="B465" s="11" t="s">
        <v>247</v>
      </c>
      <c r="C465" s="12"/>
      <c r="D465" s="60"/>
      <c r="E465" s="61"/>
      <c r="F465" s="62"/>
      <c r="G465" s="12"/>
      <c r="H465" s="13"/>
      <c r="I465" s="45"/>
      <c r="J465" s="45"/>
      <c r="K465" s="31" t="s">
        <v>65</v>
      </c>
      <c r="L465" s="67">
        <v>465</v>
      </c>
      <c r="M465" s="67"/>
      <c r="N465" s="14"/>
      <c r="O465" t="s">
        <v>178</v>
      </c>
      <c r="P465" s="68">
        <v>43537.837905092594</v>
      </c>
      <c r="Q465" t="s">
        <v>571</v>
      </c>
      <c r="R465" s="69" t="s">
        <v>640</v>
      </c>
      <c r="S465" t="s">
        <v>667</v>
      </c>
      <c r="T465" t="s">
        <v>265</v>
      </c>
      <c r="V465" s="69" t="s">
        <v>743</v>
      </c>
      <c r="W465" s="68">
        <v>43537.837905092594</v>
      </c>
      <c r="X465" s="69" t="s">
        <v>1278</v>
      </c>
      <c r="AA465" s="70" t="s">
        <v>1835</v>
      </c>
      <c r="AC465" t="b">
        <v>0</v>
      </c>
      <c r="AD465">
        <v>2</v>
      </c>
      <c r="AE465" s="70" t="s">
        <v>1943</v>
      </c>
      <c r="AF465" t="b">
        <v>1</v>
      </c>
      <c r="AG465" t="s">
        <v>1972</v>
      </c>
      <c r="AI465" s="70" t="s">
        <v>1618</v>
      </c>
      <c r="AJ465" t="b">
        <v>0</v>
      </c>
      <c r="AK465">
        <v>0</v>
      </c>
      <c r="AL465" s="70" t="s">
        <v>1943</v>
      </c>
      <c r="AM465" t="s">
        <v>1983</v>
      </c>
      <c r="AN465" t="b">
        <v>0</v>
      </c>
      <c r="AO465" s="70" t="s">
        <v>1835</v>
      </c>
      <c r="AP465" t="s">
        <v>178</v>
      </c>
      <c r="AQ465">
        <v>0</v>
      </c>
      <c r="AR465">
        <v>0</v>
      </c>
      <c r="BA465" t="str">
        <f>REPLACE(INDEX(GroupVertices[Group],MATCH(Edges[[#This Row],[Vertex 1]],GroupVertices[Vertex],0)),1,1,"")</f>
        <v>1</v>
      </c>
      <c r="BB465" t="str">
        <f>REPLACE(INDEX(GroupVertices[Group],MATCH(Edges[[#This Row],[Vertex 2]],GroupVertices[Vertex],0)),1,1,"")</f>
        <v>1</v>
      </c>
    </row>
    <row r="466" spans="1:54" ht="15">
      <c r="A466" s="11" t="s">
        <v>247</v>
      </c>
      <c r="B466" s="11" t="s">
        <v>247</v>
      </c>
      <c r="C466" s="12"/>
      <c r="D466" s="60"/>
      <c r="E466" s="61"/>
      <c r="F466" s="62"/>
      <c r="G466" s="12"/>
      <c r="H466" s="13"/>
      <c r="I466" s="45"/>
      <c r="J466" s="45"/>
      <c r="K466" s="31" t="s">
        <v>65</v>
      </c>
      <c r="L466" s="67">
        <v>466</v>
      </c>
      <c r="M466" s="67"/>
      <c r="N466" s="14"/>
      <c r="O466" t="s">
        <v>178</v>
      </c>
      <c r="P466" s="68">
        <v>43537.85915509259</v>
      </c>
      <c r="Q466" t="s">
        <v>597</v>
      </c>
      <c r="R466" s="69" t="s">
        <v>659</v>
      </c>
      <c r="S466" t="s">
        <v>667</v>
      </c>
      <c r="T466" t="s">
        <v>265</v>
      </c>
      <c r="V466" s="69" t="s">
        <v>743</v>
      </c>
      <c r="W466" s="68">
        <v>43537.85915509259</v>
      </c>
      <c r="X466" s="69" t="s">
        <v>1312</v>
      </c>
      <c r="AA466" s="70" t="s">
        <v>1869</v>
      </c>
      <c r="AC466" t="b">
        <v>0</v>
      </c>
      <c r="AD466">
        <v>1</v>
      </c>
      <c r="AE466" s="70" t="s">
        <v>1943</v>
      </c>
      <c r="AF466" t="b">
        <v>1</v>
      </c>
      <c r="AG466" t="s">
        <v>1972</v>
      </c>
      <c r="AI466" s="70" t="s">
        <v>1593</v>
      </c>
      <c r="AJ466" t="b">
        <v>0</v>
      </c>
      <c r="AK466">
        <v>0</v>
      </c>
      <c r="AL466" s="70" t="s">
        <v>1943</v>
      </c>
      <c r="AM466" t="s">
        <v>1983</v>
      </c>
      <c r="AN466" t="b">
        <v>0</v>
      </c>
      <c r="AO466" s="70" t="s">
        <v>1869</v>
      </c>
      <c r="AP466" t="s">
        <v>178</v>
      </c>
      <c r="AQ466">
        <v>0</v>
      </c>
      <c r="AR466">
        <v>0</v>
      </c>
      <c r="BA466" t="str">
        <f>REPLACE(INDEX(GroupVertices[Group],MATCH(Edges[[#This Row],[Vertex 1]],GroupVertices[Vertex],0)),1,1,"")</f>
        <v>1</v>
      </c>
      <c r="BB466" t="str">
        <f>REPLACE(INDEX(GroupVertices[Group],MATCH(Edges[[#This Row],[Vertex 2]],GroupVertices[Vertex],0)),1,1,"")</f>
        <v>1</v>
      </c>
    </row>
    <row r="467" spans="1:54" ht="15">
      <c r="A467" s="11" t="s">
        <v>247</v>
      </c>
      <c r="B467" s="11" t="s">
        <v>247</v>
      </c>
      <c r="C467" s="12"/>
      <c r="D467" s="60"/>
      <c r="E467" s="61"/>
      <c r="F467" s="62"/>
      <c r="G467" s="12"/>
      <c r="H467" s="13"/>
      <c r="I467" s="45"/>
      <c r="J467" s="45"/>
      <c r="K467" s="31" t="s">
        <v>65</v>
      </c>
      <c r="L467" s="67">
        <v>467</v>
      </c>
      <c r="M467" s="67"/>
      <c r="N467" s="14"/>
      <c r="O467" t="s">
        <v>178</v>
      </c>
      <c r="P467" s="68">
        <v>43537.85369212963</v>
      </c>
      <c r="Q467" t="s">
        <v>590</v>
      </c>
      <c r="R467" s="69" t="s">
        <v>654</v>
      </c>
      <c r="S467" t="s">
        <v>667</v>
      </c>
      <c r="T467" t="s">
        <v>265</v>
      </c>
      <c r="V467" s="69" t="s">
        <v>743</v>
      </c>
      <c r="W467" s="68">
        <v>43537.85369212963</v>
      </c>
      <c r="X467" s="69" t="s">
        <v>1304</v>
      </c>
      <c r="AA467" s="70" t="s">
        <v>1861</v>
      </c>
      <c r="AC467" t="b">
        <v>0</v>
      </c>
      <c r="AD467">
        <v>1</v>
      </c>
      <c r="AE467" s="70" t="s">
        <v>1943</v>
      </c>
      <c r="AF467" t="b">
        <v>1</v>
      </c>
      <c r="AG467" t="s">
        <v>1972</v>
      </c>
      <c r="AI467" s="70" t="s">
        <v>1566</v>
      </c>
      <c r="AJ467" t="b">
        <v>0</v>
      </c>
      <c r="AK467">
        <v>0</v>
      </c>
      <c r="AL467" s="70" t="s">
        <v>1943</v>
      </c>
      <c r="AM467" t="s">
        <v>1983</v>
      </c>
      <c r="AN467" t="b">
        <v>0</v>
      </c>
      <c r="AO467" s="70" t="s">
        <v>1861</v>
      </c>
      <c r="AP467" t="s">
        <v>178</v>
      </c>
      <c r="AQ467">
        <v>0</v>
      </c>
      <c r="AR467">
        <v>0</v>
      </c>
      <c r="BA467" t="str">
        <f>REPLACE(INDEX(GroupVertices[Group],MATCH(Edges[[#This Row],[Vertex 1]],GroupVertices[Vertex],0)),1,1,"")</f>
        <v>1</v>
      </c>
      <c r="BB467" t="str">
        <f>REPLACE(INDEX(GroupVertices[Group],MATCH(Edges[[#This Row],[Vertex 2]],GroupVertices[Vertex],0)),1,1,"")</f>
        <v>1</v>
      </c>
    </row>
    <row r="468" spans="1:54" ht="15">
      <c r="A468" s="11" t="s">
        <v>247</v>
      </c>
      <c r="B468" s="11" t="s">
        <v>247</v>
      </c>
      <c r="C468" s="12"/>
      <c r="D468" s="60"/>
      <c r="E468" s="61"/>
      <c r="F468" s="62"/>
      <c r="G468" s="12"/>
      <c r="H468" s="13"/>
      <c r="I468" s="45"/>
      <c r="J468" s="45"/>
      <c r="K468" s="31" t="s">
        <v>65</v>
      </c>
      <c r="L468" s="67">
        <v>468</v>
      </c>
      <c r="M468" s="67"/>
      <c r="N468" s="14"/>
      <c r="O468" t="s">
        <v>178</v>
      </c>
      <c r="P468" s="68">
        <v>43534.72054398148</v>
      </c>
      <c r="Q468" t="s">
        <v>346</v>
      </c>
      <c r="R468" s="69" t="s">
        <v>620</v>
      </c>
      <c r="S468" t="s">
        <v>667</v>
      </c>
      <c r="T468" t="s">
        <v>265</v>
      </c>
      <c r="V468" s="69" t="s">
        <v>743</v>
      </c>
      <c r="W468" s="68">
        <v>43534.72054398148</v>
      </c>
      <c r="X468" s="69" t="s">
        <v>1269</v>
      </c>
      <c r="AA468" s="70" t="s">
        <v>1825</v>
      </c>
      <c r="AC468" t="b">
        <v>0</v>
      </c>
      <c r="AD468">
        <v>3</v>
      </c>
      <c r="AE468" s="70" t="s">
        <v>1943</v>
      </c>
      <c r="AF468" t="b">
        <v>1</v>
      </c>
      <c r="AG468" t="s">
        <v>1972</v>
      </c>
      <c r="AI468" s="70" t="s">
        <v>1871</v>
      </c>
      <c r="AJ468" t="b">
        <v>0</v>
      </c>
      <c r="AK468">
        <v>3</v>
      </c>
      <c r="AL468" s="70" t="s">
        <v>1943</v>
      </c>
      <c r="AM468" t="s">
        <v>1979</v>
      </c>
      <c r="AN468" t="b">
        <v>0</v>
      </c>
      <c r="AO468" s="70" t="s">
        <v>1825</v>
      </c>
      <c r="AP468" t="s">
        <v>178</v>
      </c>
      <c r="AQ468">
        <v>0</v>
      </c>
      <c r="AR468">
        <v>0</v>
      </c>
      <c r="BA468" t="str">
        <f>REPLACE(INDEX(GroupVertices[Group],MATCH(Edges[[#This Row],[Vertex 1]],GroupVertices[Vertex],0)),1,1,"")</f>
        <v>1</v>
      </c>
      <c r="BB468" t="str">
        <f>REPLACE(INDEX(GroupVertices[Group],MATCH(Edges[[#This Row],[Vertex 2]],GroupVertices[Vertex],0)),1,1,"")</f>
        <v>1</v>
      </c>
    </row>
    <row r="469" spans="1:54" ht="15">
      <c r="A469" s="11" t="s">
        <v>247</v>
      </c>
      <c r="B469" s="11" t="s">
        <v>247</v>
      </c>
      <c r="C469" s="12"/>
      <c r="D469" s="60"/>
      <c r="E469" s="61"/>
      <c r="F469" s="62"/>
      <c r="G469" s="12"/>
      <c r="H469" s="13"/>
      <c r="I469" s="45"/>
      <c r="J469" s="45"/>
      <c r="K469" s="31" t="s">
        <v>65</v>
      </c>
      <c r="L469" s="67">
        <v>469</v>
      </c>
      <c r="M469" s="67"/>
      <c r="N469" s="14"/>
      <c r="O469" t="s">
        <v>178</v>
      </c>
      <c r="P469" s="68">
        <v>43537.85162037037</v>
      </c>
      <c r="Q469" t="s">
        <v>587</v>
      </c>
      <c r="R469" s="69" t="s">
        <v>632</v>
      </c>
      <c r="S469" t="s">
        <v>667</v>
      </c>
      <c r="T469" t="s">
        <v>265</v>
      </c>
      <c r="V469" s="69" t="s">
        <v>743</v>
      </c>
      <c r="W469" s="68">
        <v>43537.85162037037</v>
      </c>
      <c r="X469" s="69" t="s">
        <v>1300</v>
      </c>
      <c r="AA469" s="70" t="s">
        <v>1857</v>
      </c>
      <c r="AC469" t="b">
        <v>0</v>
      </c>
      <c r="AD469">
        <v>2</v>
      </c>
      <c r="AE469" s="70" t="s">
        <v>1943</v>
      </c>
      <c r="AF469" t="b">
        <v>1</v>
      </c>
      <c r="AG469" t="s">
        <v>1972</v>
      </c>
      <c r="AI469" s="70" t="s">
        <v>1916</v>
      </c>
      <c r="AJ469" t="b">
        <v>0</v>
      </c>
      <c r="AK469">
        <v>1</v>
      </c>
      <c r="AL469" s="70" t="s">
        <v>1943</v>
      </c>
      <c r="AM469" t="s">
        <v>1983</v>
      </c>
      <c r="AN469" t="b">
        <v>0</v>
      </c>
      <c r="AO469" s="70" t="s">
        <v>1857</v>
      </c>
      <c r="AP469" t="s">
        <v>178</v>
      </c>
      <c r="AQ469">
        <v>0</v>
      </c>
      <c r="AR469">
        <v>0</v>
      </c>
      <c r="BA469" t="str">
        <f>REPLACE(INDEX(GroupVertices[Group],MATCH(Edges[[#This Row],[Vertex 1]],GroupVertices[Vertex],0)),1,1,"")</f>
        <v>1</v>
      </c>
      <c r="BB469" t="str">
        <f>REPLACE(INDEX(GroupVertices[Group],MATCH(Edges[[#This Row],[Vertex 2]],GroupVertices[Vertex],0)),1,1,"")</f>
        <v>1</v>
      </c>
    </row>
    <row r="470" spans="1:54" ht="15">
      <c r="A470" s="11" t="s">
        <v>247</v>
      </c>
      <c r="B470" s="11" t="s">
        <v>247</v>
      </c>
      <c r="C470" s="12"/>
      <c r="D470" s="60"/>
      <c r="E470" s="61"/>
      <c r="F470" s="62"/>
      <c r="G470" s="12"/>
      <c r="H470" s="13"/>
      <c r="I470" s="45"/>
      <c r="J470" s="45"/>
      <c r="K470" s="31" t="s">
        <v>65</v>
      </c>
      <c r="L470" s="67">
        <v>470</v>
      </c>
      <c r="M470" s="67"/>
      <c r="N470" s="14"/>
      <c r="O470" t="s">
        <v>178</v>
      </c>
      <c r="P470" s="68">
        <v>43537.85857638889</v>
      </c>
      <c r="Q470" t="s">
        <v>596</v>
      </c>
      <c r="R470" s="69" t="s">
        <v>658</v>
      </c>
      <c r="S470" t="s">
        <v>667</v>
      </c>
      <c r="T470" t="s">
        <v>265</v>
      </c>
      <c r="V470" s="69" t="s">
        <v>743</v>
      </c>
      <c r="W470" s="68">
        <v>43537.85857638889</v>
      </c>
      <c r="X470" s="69" t="s">
        <v>1311</v>
      </c>
      <c r="AA470" s="70" t="s">
        <v>1868</v>
      </c>
      <c r="AC470" t="b">
        <v>0</v>
      </c>
      <c r="AD470">
        <v>1</v>
      </c>
      <c r="AE470" s="70" t="s">
        <v>1943</v>
      </c>
      <c r="AF470" t="b">
        <v>1</v>
      </c>
      <c r="AG470" t="s">
        <v>1972</v>
      </c>
      <c r="AI470" s="70" t="s">
        <v>1510</v>
      </c>
      <c r="AJ470" t="b">
        <v>0</v>
      </c>
      <c r="AK470">
        <v>0</v>
      </c>
      <c r="AL470" s="70" t="s">
        <v>1943</v>
      </c>
      <c r="AM470" t="s">
        <v>1983</v>
      </c>
      <c r="AN470" t="b">
        <v>0</v>
      </c>
      <c r="AO470" s="70" t="s">
        <v>1868</v>
      </c>
      <c r="AP470" t="s">
        <v>178</v>
      </c>
      <c r="AQ470">
        <v>0</v>
      </c>
      <c r="AR470">
        <v>0</v>
      </c>
      <c r="BA470" t="str">
        <f>REPLACE(INDEX(GroupVertices[Group],MATCH(Edges[[#This Row],[Vertex 1]],GroupVertices[Vertex],0)),1,1,"")</f>
        <v>1</v>
      </c>
      <c r="BB470" t="str">
        <f>REPLACE(INDEX(GroupVertices[Group],MATCH(Edges[[#This Row],[Vertex 2]],GroupVertices[Vertex],0)),1,1,"")</f>
        <v>1</v>
      </c>
    </row>
    <row r="471" spans="1:54" ht="15">
      <c r="A471" s="11" t="s">
        <v>247</v>
      </c>
      <c r="B471" s="11" t="s">
        <v>247</v>
      </c>
      <c r="C471" s="12"/>
      <c r="D471" s="60"/>
      <c r="E471" s="61"/>
      <c r="F471" s="62"/>
      <c r="G471" s="12"/>
      <c r="H471" s="13"/>
      <c r="I471" s="45"/>
      <c r="J471" s="45"/>
      <c r="K471" s="31" t="s">
        <v>65</v>
      </c>
      <c r="L471" s="67">
        <v>471</v>
      </c>
      <c r="M471" s="67"/>
      <c r="N471" s="14"/>
      <c r="O471" t="s">
        <v>178</v>
      </c>
      <c r="P471" s="68">
        <v>43537.85480324074</v>
      </c>
      <c r="Q471" t="s">
        <v>359</v>
      </c>
      <c r="R471" s="69" t="s">
        <v>621</v>
      </c>
      <c r="S471" t="s">
        <v>667</v>
      </c>
      <c r="T471" t="s">
        <v>265</v>
      </c>
      <c r="V471" s="69" t="s">
        <v>743</v>
      </c>
      <c r="W471" s="68">
        <v>43537.85480324074</v>
      </c>
      <c r="X471" s="69" t="s">
        <v>1305</v>
      </c>
      <c r="AA471" s="70" t="s">
        <v>1862</v>
      </c>
      <c r="AC471" t="b">
        <v>0</v>
      </c>
      <c r="AD471">
        <v>2</v>
      </c>
      <c r="AE471" s="70" t="s">
        <v>1943</v>
      </c>
      <c r="AF471" t="b">
        <v>1</v>
      </c>
      <c r="AG471" t="s">
        <v>1972</v>
      </c>
      <c r="AI471" s="70" t="s">
        <v>1917</v>
      </c>
      <c r="AJ471" t="b">
        <v>0</v>
      </c>
      <c r="AK471">
        <v>2</v>
      </c>
      <c r="AL471" s="70" t="s">
        <v>1943</v>
      </c>
      <c r="AM471" t="s">
        <v>1983</v>
      </c>
      <c r="AN471" t="b">
        <v>0</v>
      </c>
      <c r="AO471" s="70" t="s">
        <v>1862</v>
      </c>
      <c r="AP471" t="s">
        <v>178</v>
      </c>
      <c r="AQ471">
        <v>0</v>
      </c>
      <c r="AR471">
        <v>0</v>
      </c>
      <c r="BA471" t="str">
        <f>REPLACE(INDEX(GroupVertices[Group],MATCH(Edges[[#This Row],[Vertex 1]],GroupVertices[Vertex],0)),1,1,"")</f>
        <v>1</v>
      </c>
      <c r="BB471" t="str">
        <f>REPLACE(INDEX(GroupVertices[Group],MATCH(Edges[[#This Row],[Vertex 2]],GroupVertices[Vertex],0)),1,1,"")</f>
        <v>1</v>
      </c>
    </row>
    <row r="472" spans="1:54" ht="15">
      <c r="A472" s="11" t="s">
        <v>247</v>
      </c>
      <c r="B472" s="11" t="s">
        <v>247</v>
      </c>
      <c r="C472" s="12"/>
      <c r="D472" s="60"/>
      <c r="E472" s="61"/>
      <c r="F472" s="62"/>
      <c r="G472" s="12"/>
      <c r="H472" s="13"/>
      <c r="I472" s="45"/>
      <c r="J472" s="45"/>
      <c r="K472" s="31" t="s">
        <v>65</v>
      </c>
      <c r="L472" s="67">
        <v>472</v>
      </c>
      <c r="M472" s="67"/>
      <c r="N472" s="14"/>
      <c r="O472" t="s">
        <v>178</v>
      </c>
      <c r="P472" s="68">
        <v>43537.84521990741</v>
      </c>
      <c r="Q472" t="s">
        <v>579</v>
      </c>
      <c r="R472" s="69" t="s">
        <v>647</v>
      </c>
      <c r="S472" t="s">
        <v>667</v>
      </c>
      <c r="T472" t="s">
        <v>265</v>
      </c>
      <c r="V472" s="69" t="s">
        <v>743</v>
      </c>
      <c r="W472" s="68">
        <v>43537.84521990741</v>
      </c>
      <c r="X472" s="69" t="s">
        <v>1288</v>
      </c>
      <c r="AA472" s="70" t="s">
        <v>1845</v>
      </c>
      <c r="AC472" t="b">
        <v>0</v>
      </c>
      <c r="AD472">
        <v>3</v>
      </c>
      <c r="AE472" s="70" t="s">
        <v>1943</v>
      </c>
      <c r="AF472" t="b">
        <v>1</v>
      </c>
      <c r="AG472" t="s">
        <v>1972</v>
      </c>
      <c r="AI472" s="70" t="s">
        <v>1542</v>
      </c>
      <c r="AJ472" t="b">
        <v>0</v>
      </c>
      <c r="AK472">
        <v>0</v>
      </c>
      <c r="AL472" s="70" t="s">
        <v>1943</v>
      </c>
      <c r="AM472" t="s">
        <v>1983</v>
      </c>
      <c r="AN472" t="b">
        <v>0</v>
      </c>
      <c r="AO472" s="70" t="s">
        <v>1845</v>
      </c>
      <c r="AP472" t="s">
        <v>178</v>
      </c>
      <c r="AQ472">
        <v>0</v>
      </c>
      <c r="AR472">
        <v>0</v>
      </c>
      <c r="BA472" t="str">
        <f>REPLACE(INDEX(GroupVertices[Group],MATCH(Edges[[#This Row],[Vertex 1]],GroupVertices[Vertex],0)),1,1,"")</f>
        <v>1</v>
      </c>
      <c r="BB472" t="str">
        <f>REPLACE(INDEX(GroupVertices[Group],MATCH(Edges[[#This Row],[Vertex 2]],GroupVertices[Vertex],0)),1,1,"")</f>
        <v>1</v>
      </c>
    </row>
    <row r="473" spans="1:54" ht="15">
      <c r="A473" s="11" t="s">
        <v>247</v>
      </c>
      <c r="B473" s="11" t="s">
        <v>247</v>
      </c>
      <c r="C473" s="12"/>
      <c r="D473" s="60"/>
      <c r="E473" s="61"/>
      <c r="F473" s="62"/>
      <c r="G473" s="12"/>
      <c r="H473" s="13"/>
      <c r="I473" s="45"/>
      <c r="J473" s="45"/>
      <c r="K473" s="31" t="s">
        <v>65</v>
      </c>
      <c r="L473" s="67">
        <v>473</v>
      </c>
      <c r="M473" s="67"/>
      <c r="N473" s="14"/>
      <c r="O473" t="s">
        <v>178</v>
      </c>
      <c r="P473" s="68">
        <v>43537.84130787037</v>
      </c>
      <c r="Q473" t="s">
        <v>574</v>
      </c>
      <c r="R473" s="69" t="s">
        <v>643</v>
      </c>
      <c r="S473" t="s">
        <v>667</v>
      </c>
      <c r="T473" t="s">
        <v>265</v>
      </c>
      <c r="V473" s="69" t="s">
        <v>743</v>
      </c>
      <c r="W473" s="68">
        <v>43537.84130787037</v>
      </c>
      <c r="X473" s="69" t="s">
        <v>1281</v>
      </c>
      <c r="AA473" s="70" t="s">
        <v>1838</v>
      </c>
      <c r="AC473" t="b">
        <v>0</v>
      </c>
      <c r="AD473">
        <v>2</v>
      </c>
      <c r="AE473" s="70" t="s">
        <v>1943</v>
      </c>
      <c r="AF473" t="b">
        <v>1</v>
      </c>
      <c r="AG473" t="s">
        <v>1972</v>
      </c>
      <c r="AI473" s="70" t="s">
        <v>1523</v>
      </c>
      <c r="AJ473" t="b">
        <v>0</v>
      </c>
      <c r="AK473">
        <v>0</v>
      </c>
      <c r="AL473" s="70" t="s">
        <v>1943</v>
      </c>
      <c r="AM473" t="s">
        <v>1983</v>
      </c>
      <c r="AN473" t="b">
        <v>0</v>
      </c>
      <c r="AO473" s="70" t="s">
        <v>1838</v>
      </c>
      <c r="AP473" t="s">
        <v>178</v>
      </c>
      <c r="AQ473">
        <v>0</v>
      </c>
      <c r="AR473">
        <v>0</v>
      </c>
      <c r="BA473" t="str">
        <f>REPLACE(INDEX(GroupVertices[Group],MATCH(Edges[[#This Row],[Vertex 1]],GroupVertices[Vertex],0)),1,1,"")</f>
        <v>1</v>
      </c>
      <c r="BB473" t="str">
        <f>REPLACE(INDEX(GroupVertices[Group],MATCH(Edges[[#This Row],[Vertex 2]],GroupVertices[Vertex],0)),1,1,"")</f>
        <v>1</v>
      </c>
    </row>
    <row r="474" spans="1:54" ht="15">
      <c r="A474" s="11" t="s">
        <v>247</v>
      </c>
      <c r="B474" s="11" t="s">
        <v>247</v>
      </c>
      <c r="C474" s="12"/>
      <c r="D474" s="60"/>
      <c r="E474" s="61"/>
      <c r="F474" s="62"/>
      <c r="G474" s="12"/>
      <c r="H474" s="13"/>
      <c r="I474" s="45"/>
      <c r="J474" s="45"/>
      <c r="K474" s="31" t="s">
        <v>65</v>
      </c>
      <c r="L474" s="67">
        <v>474</v>
      </c>
      <c r="M474" s="67"/>
      <c r="N474" s="14"/>
      <c r="O474" t="s">
        <v>178</v>
      </c>
      <c r="P474" s="68">
        <v>43537.85104166667</v>
      </c>
      <c r="Q474" t="s">
        <v>586</v>
      </c>
      <c r="R474" s="69" t="s">
        <v>652</v>
      </c>
      <c r="S474" t="s">
        <v>667</v>
      </c>
      <c r="T474" t="s">
        <v>265</v>
      </c>
      <c r="V474" s="69" t="s">
        <v>743</v>
      </c>
      <c r="W474" s="68">
        <v>43537.85104166667</v>
      </c>
      <c r="X474" s="69" t="s">
        <v>1299</v>
      </c>
      <c r="AA474" s="70" t="s">
        <v>1856</v>
      </c>
      <c r="AC474" t="b">
        <v>0</v>
      </c>
      <c r="AD474">
        <v>1</v>
      </c>
      <c r="AE474" s="70" t="s">
        <v>1943</v>
      </c>
      <c r="AF474" t="b">
        <v>1</v>
      </c>
      <c r="AG474" t="s">
        <v>1972</v>
      </c>
      <c r="AI474" s="70" t="s">
        <v>1565</v>
      </c>
      <c r="AJ474" t="b">
        <v>0</v>
      </c>
      <c r="AK474">
        <v>0</v>
      </c>
      <c r="AL474" s="70" t="s">
        <v>1943</v>
      </c>
      <c r="AM474" t="s">
        <v>1983</v>
      </c>
      <c r="AN474" t="b">
        <v>0</v>
      </c>
      <c r="AO474" s="70" t="s">
        <v>1856</v>
      </c>
      <c r="AP474" t="s">
        <v>178</v>
      </c>
      <c r="AQ474">
        <v>0</v>
      </c>
      <c r="AR474">
        <v>0</v>
      </c>
      <c r="BA474" t="str">
        <f>REPLACE(INDEX(GroupVertices[Group],MATCH(Edges[[#This Row],[Vertex 1]],GroupVertices[Vertex],0)),1,1,"")</f>
        <v>1</v>
      </c>
      <c r="BB474" t="str">
        <f>REPLACE(INDEX(GroupVertices[Group],MATCH(Edges[[#This Row],[Vertex 2]],GroupVertices[Vertex],0)),1,1,"")</f>
        <v>1</v>
      </c>
    </row>
    <row r="475" spans="1:54" ht="15">
      <c r="A475" s="11" t="s">
        <v>247</v>
      </c>
      <c r="B475" s="11" t="s">
        <v>247</v>
      </c>
      <c r="C475" s="12"/>
      <c r="D475" s="60"/>
      <c r="E475" s="61"/>
      <c r="F475" s="62"/>
      <c r="G475" s="12"/>
      <c r="H475" s="13"/>
      <c r="I475" s="45"/>
      <c r="J475" s="45"/>
      <c r="K475" s="31" t="s">
        <v>65</v>
      </c>
      <c r="L475" s="67">
        <v>475</v>
      </c>
      <c r="M475" s="67"/>
      <c r="N475" s="14"/>
      <c r="O475" t="s">
        <v>178</v>
      </c>
      <c r="P475" s="68">
        <v>43537.842141203706</v>
      </c>
      <c r="Q475" t="s">
        <v>575</v>
      </c>
      <c r="R475" s="69" t="s">
        <v>644</v>
      </c>
      <c r="S475" t="s">
        <v>667</v>
      </c>
      <c r="T475" t="s">
        <v>265</v>
      </c>
      <c r="V475" s="69" t="s">
        <v>743</v>
      </c>
      <c r="W475" s="68">
        <v>43537.842141203706</v>
      </c>
      <c r="X475" s="69" t="s">
        <v>1282</v>
      </c>
      <c r="AA475" s="70" t="s">
        <v>1839</v>
      </c>
      <c r="AC475" t="b">
        <v>0</v>
      </c>
      <c r="AD475">
        <v>1</v>
      </c>
      <c r="AE475" s="70" t="s">
        <v>1943</v>
      </c>
      <c r="AF475" t="b">
        <v>1</v>
      </c>
      <c r="AG475" t="s">
        <v>1972</v>
      </c>
      <c r="AI475" s="70" t="s">
        <v>1552</v>
      </c>
      <c r="AJ475" t="b">
        <v>0</v>
      </c>
      <c r="AK475">
        <v>0</v>
      </c>
      <c r="AL475" s="70" t="s">
        <v>1943</v>
      </c>
      <c r="AM475" t="s">
        <v>1983</v>
      </c>
      <c r="AN475" t="b">
        <v>0</v>
      </c>
      <c r="AO475" s="70" t="s">
        <v>1839</v>
      </c>
      <c r="AP475" t="s">
        <v>178</v>
      </c>
      <c r="AQ475">
        <v>0</v>
      </c>
      <c r="AR475">
        <v>0</v>
      </c>
      <c r="BA475" t="str">
        <f>REPLACE(INDEX(GroupVertices[Group],MATCH(Edges[[#This Row],[Vertex 1]],GroupVertices[Vertex],0)),1,1,"")</f>
        <v>1</v>
      </c>
      <c r="BB475" t="str">
        <f>REPLACE(INDEX(GroupVertices[Group],MATCH(Edges[[#This Row],[Vertex 2]],GroupVertices[Vertex],0)),1,1,"")</f>
        <v>1</v>
      </c>
    </row>
    <row r="476" spans="1:54" ht="15">
      <c r="A476" s="11" t="s">
        <v>247</v>
      </c>
      <c r="B476" s="11" t="s">
        <v>247</v>
      </c>
      <c r="C476" s="12"/>
      <c r="D476" s="60"/>
      <c r="E476" s="61"/>
      <c r="F476" s="62"/>
      <c r="G476" s="12"/>
      <c r="H476" s="13"/>
      <c r="I476" s="45"/>
      <c r="J476" s="45"/>
      <c r="K476" s="31" t="s">
        <v>65</v>
      </c>
      <c r="L476" s="67">
        <v>476</v>
      </c>
      <c r="M476" s="67"/>
      <c r="N476" s="14"/>
      <c r="O476" t="s">
        <v>178</v>
      </c>
      <c r="P476" s="68">
        <v>43537.843136574076</v>
      </c>
      <c r="Q476" t="s">
        <v>577</v>
      </c>
      <c r="R476" s="69" t="s">
        <v>645</v>
      </c>
      <c r="S476" t="s">
        <v>667</v>
      </c>
      <c r="T476" t="s">
        <v>265</v>
      </c>
      <c r="V476" s="69" t="s">
        <v>743</v>
      </c>
      <c r="W476" s="68">
        <v>43537.843136574076</v>
      </c>
      <c r="X476" s="69" t="s">
        <v>1284</v>
      </c>
      <c r="AA476" s="70" t="s">
        <v>1841</v>
      </c>
      <c r="AC476" t="b">
        <v>0</v>
      </c>
      <c r="AD476">
        <v>0</v>
      </c>
      <c r="AE476" s="70" t="s">
        <v>1943</v>
      </c>
      <c r="AF476" t="b">
        <v>1</v>
      </c>
      <c r="AG476" t="s">
        <v>1972</v>
      </c>
      <c r="AI476" s="70" t="s">
        <v>1589</v>
      </c>
      <c r="AJ476" t="b">
        <v>0</v>
      </c>
      <c r="AK476">
        <v>0</v>
      </c>
      <c r="AL476" s="70" t="s">
        <v>1943</v>
      </c>
      <c r="AM476" t="s">
        <v>1983</v>
      </c>
      <c r="AN476" t="b">
        <v>0</v>
      </c>
      <c r="AO476" s="70" t="s">
        <v>1841</v>
      </c>
      <c r="AP476" t="s">
        <v>178</v>
      </c>
      <c r="AQ476">
        <v>0</v>
      </c>
      <c r="AR476">
        <v>0</v>
      </c>
      <c r="BA476" t="str">
        <f>REPLACE(INDEX(GroupVertices[Group],MATCH(Edges[[#This Row],[Vertex 1]],GroupVertices[Vertex],0)),1,1,"")</f>
        <v>1</v>
      </c>
      <c r="BB476" t="str">
        <f>REPLACE(INDEX(GroupVertices[Group],MATCH(Edges[[#This Row],[Vertex 2]],GroupVertices[Vertex],0)),1,1,"")</f>
        <v>1</v>
      </c>
    </row>
    <row r="477" spans="1:54" ht="15">
      <c r="A477" s="11" t="s">
        <v>247</v>
      </c>
      <c r="B477" s="11" t="s">
        <v>247</v>
      </c>
      <c r="C477" s="12"/>
      <c r="D477" s="60"/>
      <c r="E477" s="61"/>
      <c r="F477" s="62"/>
      <c r="G477" s="12"/>
      <c r="H477" s="13"/>
      <c r="I477" s="45"/>
      <c r="J477" s="45"/>
      <c r="K477" s="31" t="s">
        <v>65</v>
      </c>
      <c r="L477" s="67">
        <v>477</v>
      </c>
      <c r="M477" s="67"/>
      <c r="N477" s="14"/>
      <c r="O477" t="s">
        <v>178</v>
      </c>
      <c r="P477" s="68">
        <v>43537.852800925924</v>
      </c>
      <c r="Q477" t="s">
        <v>589</v>
      </c>
      <c r="R477" s="69" t="s">
        <v>653</v>
      </c>
      <c r="S477" t="s">
        <v>667</v>
      </c>
      <c r="T477" t="s">
        <v>265</v>
      </c>
      <c r="V477" s="69" t="s">
        <v>743</v>
      </c>
      <c r="W477" s="68">
        <v>43537.852800925924</v>
      </c>
      <c r="X477" s="69" t="s">
        <v>1303</v>
      </c>
      <c r="AA477" s="70" t="s">
        <v>1860</v>
      </c>
      <c r="AC477" t="b">
        <v>0</v>
      </c>
      <c r="AD477">
        <v>0</v>
      </c>
      <c r="AE477" s="70" t="s">
        <v>1943</v>
      </c>
      <c r="AF477" t="b">
        <v>1</v>
      </c>
      <c r="AG477" t="s">
        <v>1972</v>
      </c>
      <c r="AI477" s="70" t="s">
        <v>1591</v>
      </c>
      <c r="AJ477" t="b">
        <v>0</v>
      </c>
      <c r="AK477">
        <v>0</v>
      </c>
      <c r="AL477" s="70" t="s">
        <v>1943</v>
      </c>
      <c r="AM477" t="s">
        <v>1983</v>
      </c>
      <c r="AN477" t="b">
        <v>0</v>
      </c>
      <c r="AO477" s="70" t="s">
        <v>1860</v>
      </c>
      <c r="AP477" t="s">
        <v>178</v>
      </c>
      <c r="AQ477">
        <v>0</v>
      </c>
      <c r="AR477">
        <v>0</v>
      </c>
      <c r="BA477" t="str">
        <f>REPLACE(INDEX(GroupVertices[Group],MATCH(Edges[[#This Row],[Vertex 1]],GroupVertices[Vertex],0)),1,1,"")</f>
        <v>1</v>
      </c>
      <c r="BB477" t="str">
        <f>REPLACE(INDEX(GroupVertices[Group],MATCH(Edges[[#This Row],[Vertex 2]],GroupVertices[Vertex],0)),1,1,"")</f>
        <v>1</v>
      </c>
    </row>
    <row r="478" spans="1:54" ht="15">
      <c r="A478" s="11" t="s">
        <v>247</v>
      </c>
      <c r="B478" s="11" t="s">
        <v>247</v>
      </c>
      <c r="C478" s="12"/>
      <c r="D478" s="60"/>
      <c r="E478" s="61"/>
      <c r="F478" s="62"/>
      <c r="G478" s="12"/>
      <c r="H478" s="13"/>
      <c r="I478" s="45"/>
      <c r="J478" s="45"/>
      <c r="K478" s="31" t="s">
        <v>65</v>
      </c>
      <c r="L478" s="67">
        <v>478</v>
      </c>
      <c r="M478" s="67"/>
      <c r="N478" s="14"/>
      <c r="O478" t="s">
        <v>178</v>
      </c>
      <c r="P478" s="68">
        <v>43537.84668981482</v>
      </c>
      <c r="Q478" t="s">
        <v>582</v>
      </c>
      <c r="R478" s="69" t="s">
        <v>649</v>
      </c>
      <c r="S478" t="s">
        <v>667</v>
      </c>
      <c r="T478" t="s">
        <v>265</v>
      </c>
      <c r="V478" s="69" t="s">
        <v>743</v>
      </c>
      <c r="W478" s="68">
        <v>43537.84668981482</v>
      </c>
      <c r="X478" s="69" t="s">
        <v>1292</v>
      </c>
      <c r="AA478" s="70" t="s">
        <v>1849</v>
      </c>
      <c r="AC478" t="b">
        <v>0</v>
      </c>
      <c r="AD478">
        <v>1</v>
      </c>
      <c r="AE478" s="70" t="s">
        <v>1943</v>
      </c>
      <c r="AF478" t="b">
        <v>1</v>
      </c>
      <c r="AG478" t="s">
        <v>1972</v>
      </c>
      <c r="AI478" s="70" t="s">
        <v>1646</v>
      </c>
      <c r="AJ478" t="b">
        <v>0</v>
      </c>
      <c r="AK478">
        <v>0</v>
      </c>
      <c r="AL478" s="70" t="s">
        <v>1943</v>
      </c>
      <c r="AM478" t="s">
        <v>1983</v>
      </c>
      <c r="AN478" t="b">
        <v>0</v>
      </c>
      <c r="AO478" s="70" t="s">
        <v>1849</v>
      </c>
      <c r="AP478" t="s">
        <v>178</v>
      </c>
      <c r="AQ478">
        <v>0</v>
      </c>
      <c r="AR478">
        <v>0</v>
      </c>
      <c r="BA478" t="str">
        <f>REPLACE(INDEX(GroupVertices[Group],MATCH(Edges[[#This Row],[Vertex 1]],GroupVertices[Vertex],0)),1,1,"")</f>
        <v>1</v>
      </c>
      <c r="BB478" t="str">
        <f>REPLACE(INDEX(GroupVertices[Group],MATCH(Edges[[#This Row],[Vertex 2]],GroupVertices[Vertex],0)),1,1,"")</f>
        <v>1</v>
      </c>
    </row>
    <row r="479" spans="1:54" ht="15">
      <c r="A479" s="11" t="s">
        <v>247</v>
      </c>
      <c r="B479" s="11" t="s">
        <v>247</v>
      </c>
      <c r="C479" s="12"/>
      <c r="D479" s="60"/>
      <c r="E479" s="61"/>
      <c r="F479" s="62"/>
      <c r="G479" s="12"/>
      <c r="H479" s="13"/>
      <c r="I479" s="45"/>
      <c r="J479" s="45"/>
      <c r="K479" s="31" t="s">
        <v>65</v>
      </c>
      <c r="L479" s="67">
        <v>479</v>
      </c>
      <c r="M479" s="67"/>
      <c r="N479" s="14"/>
      <c r="O479" t="s">
        <v>178</v>
      </c>
      <c r="P479" s="68">
        <v>43537.844675925924</v>
      </c>
      <c r="Q479" t="s">
        <v>578</v>
      </c>
      <c r="R479" s="69" t="s">
        <v>646</v>
      </c>
      <c r="S479" t="s">
        <v>667</v>
      </c>
      <c r="T479" t="s">
        <v>265</v>
      </c>
      <c r="V479" s="69" t="s">
        <v>743</v>
      </c>
      <c r="W479" s="68">
        <v>43537.844675925924</v>
      </c>
      <c r="X479" s="69" t="s">
        <v>1287</v>
      </c>
      <c r="AA479" s="70" t="s">
        <v>1844</v>
      </c>
      <c r="AC479" t="b">
        <v>0</v>
      </c>
      <c r="AD479">
        <v>2</v>
      </c>
      <c r="AE479" s="70" t="s">
        <v>1943</v>
      </c>
      <c r="AF479" t="b">
        <v>1</v>
      </c>
      <c r="AG479" t="s">
        <v>1972</v>
      </c>
      <c r="AI479" s="70" t="s">
        <v>1524</v>
      </c>
      <c r="AJ479" t="b">
        <v>0</v>
      </c>
      <c r="AK479">
        <v>0</v>
      </c>
      <c r="AL479" s="70" t="s">
        <v>1943</v>
      </c>
      <c r="AM479" t="s">
        <v>1983</v>
      </c>
      <c r="AN479" t="b">
        <v>0</v>
      </c>
      <c r="AO479" s="70" t="s">
        <v>1844</v>
      </c>
      <c r="AP479" t="s">
        <v>178</v>
      </c>
      <c r="AQ479">
        <v>0</v>
      </c>
      <c r="AR479">
        <v>0</v>
      </c>
      <c r="BA479" t="str">
        <f>REPLACE(INDEX(GroupVertices[Group],MATCH(Edges[[#This Row],[Vertex 1]],GroupVertices[Vertex],0)),1,1,"")</f>
        <v>1</v>
      </c>
      <c r="BB479" t="str">
        <f>REPLACE(INDEX(GroupVertices[Group],MATCH(Edges[[#This Row],[Vertex 2]],GroupVertices[Vertex],0)),1,1,"")</f>
        <v>1</v>
      </c>
    </row>
    <row r="480" spans="1:54" ht="15">
      <c r="A480" s="11" t="s">
        <v>247</v>
      </c>
      <c r="B480" s="11" t="s">
        <v>247</v>
      </c>
      <c r="C480" s="12"/>
      <c r="D480" s="60"/>
      <c r="E480" s="61"/>
      <c r="F480" s="62"/>
      <c r="G480" s="12"/>
      <c r="H480" s="13"/>
      <c r="I480" s="45"/>
      <c r="J480" s="45"/>
      <c r="K480" s="31" t="s">
        <v>65</v>
      </c>
      <c r="L480" s="67">
        <v>480</v>
      </c>
      <c r="M480" s="67"/>
      <c r="N480" s="14"/>
      <c r="O480" t="s">
        <v>178</v>
      </c>
      <c r="P480" s="68">
        <v>43537.83621527778</v>
      </c>
      <c r="Q480" t="s">
        <v>513</v>
      </c>
      <c r="T480" t="s">
        <v>265</v>
      </c>
      <c r="V480" s="69" t="s">
        <v>743</v>
      </c>
      <c r="W480" s="68">
        <v>43537.83621527778</v>
      </c>
      <c r="X480" s="69" t="s">
        <v>1277</v>
      </c>
      <c r="AA480" s="70" t="s">
        <v>1834</v>
      </c>
      <c r="AC480" t="b">
        <v>0</v>
      </c>
      <c r="AD480">
        <v>3</v>
      </c>
      <c r="AE480" s="70" t="s">
        <v>1943</v>
      </c>
      <c r="AF480" t="b">
        <v>0</v>
      </c>
      <c r="AG480" t="s">
        <v>1972</v>
      </c>
      <c r="AI480" s="70" t="s">
        <v>1943</v>
      </c>
      <c r="AJ480" t="b">
        <v>0</v>
      </c>
      <c r="AK480">
        <v>1</v>
      </c>
      <c r="AL480" s="70" t="s">
        <v>1943</v>
      </c>
      <c r="AM480" t="s">
        <v>1983</v>
      </c>
      <c r="AN480" t="b">
        <v>0</v>
      </c>
      <c r="AO480" s="70" t="s">
        <v>1834</v>
      </c>
      <c r="AP480" t="s">
        <v>178</v>
      </c>
      <c r="AQ480">
        <v>0</v>
      </c>
      <c r="AR480">
        <v>0</v>
      </c>
      <c r="BA480" t="str">
        <f>REPLACE(INDEX(GroupVertices[Group],MATCH(Edges[[#This Row],[Vertex 1]],GroupVertices[Vertex],0)),1,1,"")</f>
        <v>1</v>
      </c>
      <c r="BB480" t="str">
        <f>REPLACE(INDEX(GroupVertices[Group],MATCH(Edges[[#This Row],[Vertex 2]],GroupVertices[Vertex],0)),1,1,"")</f>
        <v>1</v>
      </c>
    </row>
    <row r="481" spans="1:54" ht="15">
      <c r="A481" s="11" t="s">
        <v>275</v>
      </c>
      <c r="B481" s="11" t="s">
        <v>247</v>
      </c>
      <c r="C481" s="12"/>
      <c r="D481" s="60"/>
      <c r="E481" s="61"/>
      <c r="F481" s="62"/>
      <c r="G481" s="12"/>
      <c r="H481" s="13"/>
      <c r="I481" s="45"/>
      <c r="J481" s="45"/>
      <c r="K481" s="31" t="s">
        <v>65</v>
      </c>
      <c r="L481" s="67">
        <v>481</v>
      </c>
      <c r="M481" s="67"/>
      <c r="N481" s="14"/>
      <c r="O481" t="s">
        <v>338</v>
      </c>
      <c r="P481" s="68">
        <v>43534.92476851852</v>
      </c>
      <c r="Q481" t="s">
        <v>341</v>
      </c>
      <c r="V481" s="69" t="s">
        <v>763</v>
      </c>
      <c r="W481" s="68">
        <v>43534.92476851852</v>
      </c>
      <c r="X481" s="69" t="s">
        <v>912</v>
      </c>
      <c r="AA481" s="70" t="s">
        <v>1462</v>
      </c>
      <c r="AC481" t="b">
        <v>0</v>
      </c>
      <c r="AD481">
        <v>0</v>
      </c>
      <c r="AE481" s="70" t="s">
        <v>1943</v>
      </c>
      <c r="AF481" t="b">
        <v>0</v>
      </c>
      <c r="AG481" t="s">
        <v>1972</v>
      </c>
      <c r="AI481" s="70" t="s">
        <v>1943</v>
      </c>
      <c r="AJ481" t="b">
        <v>0</v>
      </c>
      <c r="AK481">
        <v>45</v>
      </c>
      <c r="AL481" s="70" t="s">
        <v>1871</v>
      </c>
      <c r="AM481" t="s">
        <v>1979</v>
      </c>
      <c r="AN481" t="b">
        <v>0</v>
      </c>
      <c r="AO481" s="70" t="s">
        <v>1871</v>
      </c>
      <c r="AP481" t="s">
        <v>178</v>
      </c>
      <c r="AQ481">
        <v>0</v>
      </c>
      <c r="AR481">
        <v>0</v>
      </c>
      <c r="BA481" t="str">
        <f>REPLACE(INDEX(GroupVertices[Group],MATCH(Edges[[#This Row],[Vertex 1]],GroupVertices[Vertex],0)),1,1,"")</f>
        <v>1</v>
      </c>
      <c r="BB481" t="str">
        <f>REPLACE(INDEX(GroupVertices[Group],MATCH(Edges[[#This Row],[Vertex 2]],GroupVertices[Vertex],0)),1,1,"")</f>
        <v>1</v>
      </c>
    </row>
    <row r="482" spans="1:54" ht="15">
      <c r="A482" s="11" t="s">
        <v>275</v>
      </c>
      <c r="B482" s="11" t="s">
        <v>265</v>
      </c>
      <c r="C482" s="12"/>
      <c r="D482" s="60"/>
      <c r="E482" s="61"/>
      <c r="F482" s="62"/>
      <c r="G482" s="12"/>
      <c r="H482" s="13"/>
      <c r="I482" s="45"/>
      <c r="J482" s="45"/>
      <c r="K482" s="31" t="s">
        <v>66</v>
      </c>
      <c r="L482" s="67">
        <v>482</v>
      </c>
      <c r="M482" s="67"/>
      <c r="N482" s="14"/>
      <c r="O482" t="s">
        <v>337</v>
      </c>
      <c r="P482" s="68">
        <v>43534.92476851852</v>
      </c>
      <c r="Q482" t="s">
        <v>341</v>
      </c>
      <c r="V482" s="69" t="s">
        <v>763</v>
      </c>
      <c r="W482" s="68">
        <v>43534.92476851852</v>
      </c>
      <c r="X482" s="69" t="s">
        <v>912</v>
      </c>
      <c r="AA482" s="70" t="s">
        <v>1462</v>
      </c>
      <c r="AC482" t="b">
        <v>0</v>
      </c>
      <c r="AD482">
        <v>0</v>
      </c>
      <c r="AE482" s="70" t="s">
        <v>1943</v>
      </c>
      <c r="AF482" t="b">
        <v>0</v>
      </c>
      <c r="AG482" t="s">
        <v>1972</v>
      </c>
      <c r="AI482" s="70" t="s">
        <v>1943</v>
      </c>
      <c r="AJ482" t="b">
        <v>0</v>
      </c>
      <c r="AK482">
        <v>45</v>
      </c>
      <c r="AL482" s="70" t="s">
        <v>1871</v>
      </c>
      <c r="AM482" t="s">
        <v>1979</v>
      </c>
      <c r="AN482" t="b">
        <v>0</v>
      </c>
      <c r="AO482" s="70" t="s">
        <v>1871</v>
      </c>
      <c r="AP482" t="s">
        <v>178</v>
      </c>
      <c r="AQ482">
        <v>0</v>
      </c>
      <c r="AR482">
        <v>0</v>
      </c>
      <c r="BA482" t="str">
        <f>REPLACE(INDEX(GroupVertices[Group],MATCH(Edges[[#This Row],[Vertex 1]],GroupVertices[Vertex],0)),1,1,"")</f>
        <v>1</v>
      </c>
      <c r="BB482" t="str">
        <f>REPLACE(INDEX(GroupVertices[Group],MATCH(Edges[[#This Row],[Vertex 2]],GroupVertices[Vertex],0)),1,1,"")</f>
        <v>2</v>
      </c>
    </row>
    <row r="483" spans="1:54" ht="15">
      <c r="A483" s="11" t="s">
        <v>283</v>
      </c>
      <c r="B483" s="11" t="s">
        <v>247</v>
      </c>
      <c r="C483" s="12"/>
      <c r="D483" s="60"/>
      <c r="E483" s="61"/>
      <c r="F483" s="62"/>
      <c r="G483" s="12"/>
      <c r="H483" s="13"/>
      <c r="I483" s="45"/>
      <c r="J483" s="45"/>
      <c r="K483" s="31" t="s">
        <v>65</v>
      </c>
      <c r="L483" s="67">
        <v>483</v>
      </c>
      <c r="M483" s="67"/>
      <c r="N483" s="14"/>
      <c r="O483" t="s">
        <v>338</v>
      </c>
      <c r="P483" s="68">
        <v>43535.63087962963</v>
      </c>
      <c r="Q483" t="s">
        <v>341</v>
      </c>
      <c r="V483" s="69" t="s">
        <v>771</v>
      </c>
      <c r="W483" s="68">
        <v>43535.63087962963</v>
      </c>
      <c r="X483" s="69" t="s">
        <v>927</v>
      </c>
      <c r="AA483" s="70" t="s">
        <v>1477</v>
      </c>
      <c r="AC483" t="b">
        <v>0</v>
      </c>
      <c r="AD483">
        <v>0</v>
      </c>
      <c r="AE483" s="70" t="s">
        <v>1943</v>
      </c>
      <c r="AF483" t="b">
        <v>0</v>
      </c>
      <c r="AG483" t="s">
        <v>1972</v>
      </c>
      <c r="AI483" s="70" t="s">
        <v>1943</v>
      </c>
      <c r="AJ483" t="b">
        <v>0</v>
      </c>
      <c r="AK483">
        <v>45</v>
      </c>
      <c r="AL483" s="70" t="s">
        <v>1871</v>
      </c>
      <c r="AM483" t="s">
        <v>1979</v>
      </c>
      <c r="AN483" t="b">
        <v>0</v>
      </c>
      <c r="AO483" s="70" t="s">
        <v>1871</v>
      </c>
      <c r="AP483" t="s">
        <v>178</v>
      </c>
      <c r="AQ483">
        <v>0</v>
      </c>
      <c r="AR483">
        <v>0</v>
      </c>
      <c r="BA483" t="str">
        <f>REPLACE(INDEX(GroupVertices[Group],MATCH(Edges[[#This Row],[Vertex 1]],GroupVertices[Vertex],0)),1,1,"")</f>
        <v>1</v>
      </c>
      <c r="BB483" t="str">
        <f>REPLACE(INDEX(GroupVertices[Group],MATCH(Edges[[#This Row],[Vertex 2]],GroupVertices[Vertex],0)),1,1,"")</f>
        <v>1</v>
      </c>
    </row>
    <row r="484" spans="1:54" ht="15">
      <c r="A484" s="11" t="s">
        <v>283</v>
      </c>
      <c r="B484" s="11" t="s">
        <v>265</v>
      </c>
      <c r="C484" s="12"/>
      <c r="D484" s="60"/>
      <c r="E484" s="61"/>
      <c r="F484" s="62"/>
      <c r="G484" s="12"/>
      <c r="H484" s="13"/>
      <c r="I484" s="45"/>
      <c r="J484" s="45"/>
      <c r="K484" s="31" t="s">
        <v>66</v>
      </c>
      <c r="L484" s="67">
        <v>484</v>
      </c>
      <c r="M484" s="67"/>
      <c r="N484" s="14"/>
      <c r="O484" t="s">
        <v>337</v>
      </c>
      <c r="P484" s="68">
        <v>43535.63087962963</v>
      </c>
      <c r="Q484" t="s">
        <v>341</v>
      </c>
      <c r="V484" s="69" t="s">
        <v>771</v>
      </c>
      <c r="W484" s="68">
        <v>43535.63087962963</v>
      </c>
      <c r="X484" s="69" t="s">
        <v>927</v>
      </c>
      <c r="AA484" s="70" t="s">
        <v>1477</v>
      </c>
      <c r="AC484" t="b">
        <v>0</v>
      </c>
      <c r="AD484">
        <v>0</v>
      </c>
      <c r="AE484" s="70" t="s">
        <v>1943</v>
      </c>
      <c r="AF484" t="b">
        <v>0</v>
      </c>
      <c r="AG484" t="s">
        <v>1972</v>
      </c>
      <c r="AI484" s="70" t="s">
        <v>1943</v>
      </c>
      <c r="AJ484" t="b">
        <v>0</v>
      </c>
      <c r="AK484">
        <v>45</v>
      </c>
      <c r="AL484" s="70" t="s">
        <v>1871</v>
      </c>
      <c r="AM484" t="s">
        <v>1979</v>
      </c>
      <c r="AN484" t="b">
        <v>0</v>
      </c>
      <c r="AO484" s="70" t="s">
        <v>1871</v>
      </c>
      <c r="AP484" t="s">
        <v>178</v>
      </c>
      <c r="AQ484">
        <v>0</v>
      </c>
      <c r="AR484">
        <v>0</v>
      </c>
      <c r="BA484" t="str">
        <f>REPLACE(INDEX(GroupVertices[Group],MATCH(Edges[[#This Row],[Vertex 1]],GroupVertices[Vertex],0)),1,1,"")</f>
        <v>1</v>
      </c>
      <c r="BB484" t="str">
        <f>REPLACE(INDEX(GroupVertices[Group],MATCH(Edges[[#This Row],[Vertex 2]],GroupVertices[Vertex],0)),1,1,"")</f>
        <v>2</v>
      </c>
    </row>
    <row r="485" spans="1:54" ht="15">
      <c r="A485" s="11" t="s">
        <v>246</v>
      </c>
      <c r="B485" s="11" t="s">
        <v>246</v>
      </c>
      <c r="C485" s="12"/>
      <c r="D485" s="60"/>
      <c r="E485" s="61"/>
      <c r="F485" s="62"/>
      <c r="G485" s="12"/>
      <c r="H485" s="13"/>
      <c r="I485" s="45"/>
      <c r="J485" s="45"/>
      <c r="K485" s="31" t="s">
        <v>65</v>
      </c>
      <c r="L485" s="67">
        <v>485</v>
      </c>
      <c r="M485" s="67"/>
      <c r="N485" s="14"/>
      <c r="O485" t="s">
        <v>178</v>
      </c>
      <c r="P485" s="68">
        <v>43537.85134259259</v>
      </c>
      <c r="Q485" t="s">
        <v>377</v>
      </c>
      <c r="T485" t="s">
        <v>265</v>
      </c>
      <c r="V485" s="69" t="s">
        <v>742</v>
      </c>
      <c r="W485" s="68">
        <v>43537.85134259259</v>
      </c>
      <c r="X485" s="69" t="s">
        <v>866</v>
      </c>
      <c r="AA485" s="70" t="s">
        <v>1416</v>
      </c>
      <c r="AC485" t="b">
        <v>0</v>
      </c>
      <c r="AD485">
        <v>3</v>
      </c>
      <c r="AE485" s="70" t="s">
        <v>1943</v>
      </c>
      <c r="AF485" t="b">
        <v>0</v>
      </c>
      <c r="AG485" t="s">
        <v>1972</v>
      </c>
      <c r="AI485" s="70" t="s">
        <v>1943</v>
      </c>
      <c r="AJ485" t="b">
        <v>0</v>
      </c>
      <c r="AK485">
        <v>1</v>
      </c>
      <c r="AL485" s="70" t="s">
        <v>1943</v>
      </c>
      <c r="AM485" t="s">
        <v>1984</v>
      </c>
      <c r="AN485" t="b">
        <v>0</v>
      </c>
      <c r="AO485" s="70" t="s">
        <v>1416</v>
      </c>
      <c r="AP485" t="s">
        <v>178</v>
      </c>
      <c r="AQ485">
        <v>0</v>
      </c>
      <c r="AR485">
        <v>0</v>
      </c>
      <c r="BA485" t="str">
        <f>REPLACE(INDEX(GroupVertices[Group],MATCH(Edges[[#This Row],[Vertex 1]],GroupVertices[Vertex],0)),1,1,"")</f>
        <v>1</v>
      </c>
      <c r="BB485" t="str">
        <f>REPLACE(INDEX(GroupVertices[Group],MATCH(Edges[[#This Row],[Vertex 2]],GroupVertices[Vertex],0)),1,1,"")</f>
        <v>1</v>
      </c>
    </row>
    <row r="486" spans="1:54" ht="15">
      <c r="A486" s="11" t="s">
        <v>246</v>
      </c>
      <c r="B486" s="11" t="s">
        <v>246</v>
      </c>
      <c r="C486" s="12"/>
      <c r="D486" s="60"/>
      <c r="E486" s="61"/>
      <c r="F486" s="62"/>
      <c r="G486" s="12"/>
      <c r="H486" s="13"/>
      <c r="I486" s="45"/>
      <c r="J486" s="45"/>
      <c r="K486" s="31" t="s">
        <v>65</v>
      </c>
      <c r="L486" s="67">
        <v>486</v>
      </c>
      <c r="M486" s="67"/>
      <c r="N486" s="14"/>
      <c r="O486" t="s">
        <v>178</v>
      </c>
      <c r="P486" s="68">
        <v>43537.855046296296</v>
      </c>
      <c r="Q486" t="s">
        <v>378</v>
      </c>
      <c r="T486" t="s">
        <v>265</v>
      </c>
      <c r="V486" s="69" t="s">
        <v>742</v>
      </c>
      <c r="W486" s="68">
        <v>43537.855046296296</v>
      </c>
      <c r="X486" s="69" t="s">
        <v>867</v>
      </c>
      <c r="AA486" s="70" t="s">
        <v>1417</v>
      </c>
      <c r="AC486" t="b">
        <v>0</v>
      </c>
      <c r="AD486">
        <v>1</v>
      </c>
      <c r="AE486" s="70" t="s">
        <v>1943</v>
      </c>
      <c r="AF486" t="b">
        <v>0</v>
      </c>
      <c r="AG486" t="s">
        <v>1972</v>
      </c>
      <c r="AI486" s="70" t="s">
        <v>1943</v>
      </c>
      <c r="AJ486" t="b">
        <v>0</v>
      </c>
      <c r="AK486">
        <v>1</v>
      </c>
      <c r="AL486" s="70" t="s">
        <v>1943</v>
      </c>
      <c r="AM486" t="s">
        <v>1984</v>
      </c>
      <c r="AN486" t="b">
        <v>0</v>
      </c>
      <c r="AO486" s="70" t="s">
        <v>1417</v>
      </c>
      <c r="AP486" t="s">
        <v>178</v>
      </c>
      <c r="AQ486">
        <v>0</v>
      </c>
      <c r="AR486">
        <v>0</v>
      </c>
      <c r="BA486" t="str">
        <f>REPLACE(INDEX(GroupVertices[Group],MATCH(Edges[[#This Row],[Vertex 1]],GroupVertices[Vertex],0)),1,1,"")</f>
        <v>1</v>
      </c>
      <c r="BB486" t="str">
        <f>REPLACE(INDEX(GroupVertices[Group],MATCH(Edges[[#This Row],[Vertex 2]],GroupVertices[Vertex],0)),1,1,"")</f>
        <v>1</v>
      </c>
    </row>
    <row r="487" spans="1:54" ht="15">
      <c r="A487" s="11" t="s">
        <v>256</v>
      </c>
      <c r="B487" s="11" t="s">
        <v>259</v>
      </c>
      <c r="C487" s="12"/>
      <c r="D487" s="60"/>
      <c r="E487" s="61"/>
      <c r="F487" s="62"/>
      <c r="G487" s="12"/>
      <c r="H487" s="13"/>
      <c r="I487" s="45"/>
      <c r="J487" s="45"/>
      <c r="K487" s="31" t="s">
        <v>65</v>
      </c>
      <c r="L487" s="67">
        <v>487</v>
      </c>
      <c r="M487" s="67"/>
      <c r="N487" s="14"/>
      <c r="O487" t="s">
        <v>337</v>
      </c>
      <c r="P487" s="68">
        <v>43542.30685185185</v>
      </c>
      <c r="Q487" t="s">
        <v>380</v>
      </c>
      <c r="V487" s="69" t="s">
        <v>746</v>
      </c>
      <c r="W487" s="68">
        <v>43542.30685185185</v>
      </c>
      <c r="X487" s="69" t="s">
        <v>881</v>
      </c>
      <c r="AA487" s="70" t="s">
        <v>1431</v>
      </c>
      <c r="AC487" t="b">
        <v>0</v>
      </c>
      <c r="AD487">
        <v>0</v>
      </c>
      <c r="AE487" s="70" t="s">
        <v>1943</v>
      </c>
      <c r="AF487" t="b">
        <v>0</v>
      </c>
      <c r="AG487" t="s">
        <v>1972</v>
      </c>
      <c r="AI487" s="70" t="s">
        <v>1943</v>
      </c>
      <c r="AJ487" t="b">
        <v>0</v>
      </c>
      <c r="AK487">
        <v>4</v>
      </c>
      <c r="AL487" s="70" t="s">
        <v>1434</v>
      </c>
      <c r="AM487" t="s">
        <v>1979</v>
      </c>
      <c r="AN487" t="b">
        <v>0</v>
      </c>
      <c r="AO487" s="70" t="s">
        <v>1434</v>
      </c>
      <c r="AP487" t="s">
        <v>178</v>
      </c>
      <c r="AQ487">
        <v>0</v>
      </c>
      <c r="AR487">
        <v>0</v>
      </c>
      <c r="BA487" t="str">
        <f>REPLACE(INDEX(GroupVertices[Group],MATCH(Edges[[#This Row],[Vertex 1]],GroupVertices[Vertex],0)),1,1,"")</f>
        <v>6</v>
      </c>
      <c r="BB487" t="str">
        <f>REPLACE(INDEX(GroupVertices[Group],MATCH(Edges[[#This Row],[Vertex 2]],GroupVertices[Vertex],0)),1,1,"")</f>
        <v>6</v>
      </c>
    </row>
    <row r="488" spans="1:54" ht="15">
      <c r="A488" s="11" t="s">
        <v>230</v>
      </c>
      <c r="B488" s="11" t="s">
        <v>265</v>
      </c>
      <c r="C488" s="12"/>
      <c r="D488" s="60"/>
      <c r="E488" s="61"/>
      <c r="F488" s="62"/>
      <c r="G488" s="12"/>
      <c r="H488" s="13"/>
      <c r="I488" s="45"/>
      <c r="J488" s="45"/>
      <c r="K488" s="31" t="s">
        <v>65</v>
      </c>
      <c r="L488" s="67">
        <v>488</v>
      </c>
      <c r="M488" s="67"/>
      <c r="N488" s="14"/>
      <c r="O488" t="s">
        <v>339</v>
      </c>
      <c r="P488" s="68">
        <v>43538.06711805556</v>
      </c>
      <c r="Q488" t="s">
        <v>363</v>
      </c>
      <c r="V488" s="69" t="s">
        <v>729</v>
      </c>
      <c r="W488" s="68">
        <v>43538.06711805556</v>
      </c>
      <c r="X488" s="69" t="s">
        <v>840</v>
      </c>
      <c r="AA488" s="70" t="s">
        <v>1390</v>
      </c>
      <c r="AC488" t="b">
        <v>0</v>
      </c>
      <c r="AD488">
        <v>0</v>
      </c>
      <c r="AE488" s="70" t="s">
        <v>1943</v>
      </c>
      <c r="AF488" t="b">
        <v>0</v>
      </c>
      <c r="AG488" t="s">
        <v>1972</v>
      </c>
      <c r="AI488" s="70" t="s">
        <v>1943</v>
      </c>
      <c r="AJ488" t="b">
        <v>0</v>
      </c>
      <c r="AK488">
        <v>5</v>
      </c>
      <c r="AL488" s="70" t="s">
        <v>1647</v>
      </c>
      <c r="AM488" t="s">
        <v>1979</v>
      </c>
      <c r="AN488" t="b">
        <v>0</v>
      </c>
      <c r="AO488" s="70" t="s">
        <v>1647</v>
      </c>
      <c r="AP488" t="s">
        <v>178</v>
      </c>
      <c r="AQ488">
        <v>0</v>
      </c>
      <c r="AR488">
        <v>0</v>
      </c>
      <c r="BA488" t="str">
        <f>REPLACE(INDEX(GroupVertices[Group],MATCH(Edges[[#This Row],[Vertex 1]],GroupVertices[Vertex],0)),1,1,"")</f>
        <v>3</v>
      </c>
      <c r="BB488" t="str">
        <f>REPLACE(INDEX(GroupVertices[Group],MATCH(Edges[[#This Row],[Vertex 2]],GroupVertices[Vertex],0)),1,1,"")</f>
        <v>2</v>
      </c>
    </row>
    <row r="489" spans="1:54" ht="15">
      <c r="A489" s="11" t="s">
        <v>230</v>
      </c>
      <c r="B489" s="11" t="s">
        <v>306</v>
      </c>
      <c r="C489" s="12"/>
      <c r="D489" s="60"/>
      <c r="E489" s="61"/>
      <c r="F489" s="62"/>
      <c r="G489" s="12"/>
      <c r="H489" s="13"/>
      <c r="I489" s="45"/>
      <c r="J489" s="45"/>
      <c r="K489" s="31" t="s">
        <v>65</v>
      </c>
      <c r="L489" s="67">
        <v>489</v>
      </c>
      <c r="M489" s="67"/>
      <c r="N489" s="14"/>
      <c r="O489" t="s">
        <v>337</v>
      </c>
      <c r="P489" s="68">
        <v>43538.06711805556</v>
      </c>
      <c r="Q489" t="s">
        <v>363</v>
      </c>
      <c r="V489" s="69" t="s">
        <v>729</v>
      </c>
      <c r="W489" s="68">
        <v>43538.06711805556</v>
      </c>
      <c r="X489" s="69" t="s">
        <v>840</v>
      </c>
      <c r="AA489" s="70" t="s">
        <v>1390</v>
      </c>
      <c r="AC489" t="b">
        <v>0</v>
      </c>
      <c r="AD489">
        <v>0</v>
      </c>
      <c r="AE489" s="70" t="s">
        <v>1943</v>
      </c>
      <c r="AF489" t="b">
        <v>0</v>
      </c>
      <c r="AG489" t="s">
        <v>1972</v>
      </c>
      <c r="AI489" s="70" t="s">
        <v>1943</v>
      </c>
      <c r="AJ489" t="b">
        <v>0</v>
      </c>
      <c r="AK489">
        <v>5</v>
      </c>
      <c r="AL489" s="70" t="s">
        <v>1647</v>
      </c>
      <c r="AM489" t="s">
        <v>1979</v>
      </c>
      <c r="AN489" t="b">
        <v>0</v>
      </c>
      <c r="AO489" s="70" t="s">
        <v>1647</v>
      </c>
      <c r="AP489" t="s">
        <v>178</v>
      </c>
      <c r="AQ489">
        <v>0</v>
      </c>
      <c r="AR489">
        <v>0</v>
      </c>
      <c r="BA489" t="str">
        <f>REPLACE(INDEX(GroupVertices[Group],MATCH(Edges[[#This Row],[Vertex 1]],GroupVertices[Vertex],0)),1,1,"")</f>
        <v>3</v>
      </c>
      <c r="BB489" t="str">
        <f>REPLACE(INDEX(GroupVertices[Group],MATCH(Edges[[#This Row],[Vertex 2]],GroupVertices[Vertex],0)),1,1,"")</f>
        <v>3</v>
      </c>
    </row>
    <row r="490" spans="1:54" ht="15">
      <c r="A490" s="11" t="s">
        <v>230</v>
      </c>
      <c r="B490" s="11" t="s">
        <v>247</v>
      </c>
      <c r="C490" s="12"/>
      <c r="D490" s="60"/>
      <c r="E490" s="61"/>
      <c r="F490" s="62"/>
      <c r="G490" s="12"/>
      <c r="H490" s="13"/>
      <c r="I490" s="45"/>
      <c r="J490" s="45"/>
      <c r="K490" s="31" t="s">
        <v>65</v>
      </c>
      <c r="L490" s="67">
        <v>490</v>
      </c>
      <c r="M490" s="67"/>
      <c r="N490" s="14"/>
      <c r="O490" t="s">
        <v>337</v>
      </c>
      <c r="P490" s="68">
        <v>43538.0675</v>
      </c>
      <c r="Q490" t="s">
        <v>345</v>
      </c>
      <c r="V490" s="69" t="s">
        <v>729</v>
      </c>
      <c r="W490" s="68">
        <v>43538.0675</v>
      </c>
      <c r="X490" s="69" t="s">
        <v>841</v>
      </c>
      <c r="AA490" s="70" t="s">
        <v>1391</v>
      </c>
      <c r="AC490" t="b">
        <v>0</v>
      </c>
      <c r="AD490">
        <v>0</v>
      </c>
      <c r="AE490" s="70" t="s">
        <v>1943</v>
      </c>
      <c r="AF490" t="b">
        <v>1</v>
      </c>
      <c r="AG490" t="s">
        <v>1972</v>
      </c>
      <c r="AI490" s="70" t="s">
        <v>1915</v>
      </c>
      <c r="AJ490" t="b">
        <v>0</v>
      </c>
      <c r="AK490">
        <v>6</v>
      </c>
      <c r="AL490" s="70" t="s">
        <v>1852</v>
      </c>
      <c r="AM490" t="s">
        <v>1979</v>
      </c>
      <c r="AN490" t="b">
        <v>0</v>
      </c>
      <c r="AO490" s="70" t="s">
        <v>1852</v>
      </c>
      <c r="AP490" t="s">
        <v>178</v>
      </c>
      <c r="AQ490">
        <v>0</v>
      </c>
      <c r="AR490">
        <v>0</v>
      </c>
      <c r="BA490" t="str">
        <f>REPLACE(INDEX(GroupVertices[Group],MATCH(Edges[[#This Row],[Vertex 1]],GroupVertices[Vertex],0)),1,1,"")</f>
        <v>3</v>
      </c>
      <c r="BB490" t="str">
        <f>REPLACE(INDEX(GroupVertices[Group],MATCH(Edges[[#This Row],[Vertex 2]],GroupVertices[Vertex],0)),1,1,"")</f>
        <v>1</v>
      </c>
    </row>
    <row r="491" spans="1:54" ht="15">
      <c r="A491" s="11" t="s">
        <v>230</v>
      </c>
      <c r="B491" s="11" t="s">
        <v>303</v>
      </c>
      <c r="C491" s="12"/>
      <c r="D491" s="60"/>
      <c r="E491" s="61"/>
      <c r="F491" s="62"/>
      <c r="G491" s="12"/>
      <c r="H491" s="13"/>
      <c r="I491" s="45"/>
      <c r="J491" s="45"/>
      <c r="K491" s="31" t="s">
        <v>65</v>
      </c>
      <c r="L491" s="67">
        <v>491</v>
      </c>
      <c r="M491" s="67"/>
      <c r="N491" s="14"/>
      <c r="O491" t="s">
        <v>337</v>
      </c>
      <c r="P491" s="68">
        <v>43538.068703703706</v>
      </c>
      <c r="Q491" t="s">
        <v>364</v>
      </c>
      <c r="V491" s="69" t="s">
        <v>729</v>
      </c>
      <c r="W491" s="68">
        <v>43538.068703703706</v>
      </c>
      <c r="X491" s="69" t="s">
        <v>842</v>
      </c>
      <c r="AA491" s="70" t="s">
        <v>1392</v>
      </c>
      <c r="AC491" t="b">
        <v>0</v>
      </c>
      <c r="AD491">
        <v>0</v>
      </c>
      <c r="AE491" s="70" t="s">
        <v>1943</v>
      </c>
      <c r="AF491" t="b">
        <v>1</v>
      </c>
      <c r="AG491" t="s">
        <v>1972</v>
      </c>
      <c r="AI491" s="70" t="s">
        <v>1908</v>
      </c>
      <c r="AJ491" t="b">
        <v>0</v>
      </c>
      <c r="AK491">
        <v>3</v>
      </c>
      <c r="AL491" s="70" t="s">
        <v>1619</v>
      </c>
      <c r="AM491" t="s">
        <v>1979</v>
      </c>
      <c r="AN491" t="b">
        <v>0</v>
      </c>
      <c r="AO491" s="70" t="s">
        <v>1619</v>
      </c>
      <c r="AP491" t="s">
        <v>178</v>
      </c>
      <c r="AQ491">
        <v>0</v>
      </c>
      <c r="AR491">
        <v>0</v>
      </c>
      <c r="BA491" t="str">
        <f>REPLACE(INDEX(GroupVertices[Group],MATCH(Edges[[#This Row],[Vertex 1]],GroupVertices[Vertex],0)),1,1,"")</f>
        <v>3</v>
      </c>
      <c r="BB491" t="str">
        <f>REPLACE(INDEX(GroupVertices[Group],MATCH(Edges[[#This Row],[Vertex 2]],GroupVertices[Vertex],0)),1,1,"")</f>
        <v>3</v>
      </c>
    </row>
    <row r="492" spans="1:54" ht="15">
      <c r="A492" s="11" t="s">
        <v>230</v>
      </c>
      <c r="B492" s="11" t="s">
        <v>303</v>
      </c>
      <c r="C492" s="12"/>
      <c r="D492" s="60"/>
      <c r="E492" s="61"/>
      <c r="F492" s="62"/>
      <c r="G492" s="12"/>
      <c r="H492" s="13"/>
      <c r="I492" s="45"/>
      <c r="J492" s="45"/>
      <c r="K492" s="31" t="s">
        <v>65</v>
      </c>
      <c r="L492" s="67">
        <v>492</v>
      </c>
      <c r="M492" s="67"/>
      <c r="N492" s="14"/>
      <c r="O492" t="s">
        <v>337</v>
      </c>
      <c r="P492" s="68">
        <v>43538.0653125</v>
      </c>
      <c r="Q492" t="s">
        <v>362</v>
      </c>
      <c r="T492" t="s">
        <v>675</v>
      </c>
      <c r="V492" s="69" t="s">
        <v>729</v>
      </c>
      <c r="W492" s="68">
        <v>43538.0653125</v>
      </c>
      <c r="X492" s="69" t="s">
        <v>839</v>
      </c>
      <c r="AA492" s="70" t="s">
        <v>1389</v>
      </c>
      <c r="AC492" t="b">
        <v>0</v>
      </c>
      <c r="AD492">
        <v>0</v>
      </c>
      <c r="AE492" s="70" t="s">
        <v>1943</v>
      </c>
      <c r="AF492" t="b">
        <v>1</v>
      </c>
      <c r="AG492" t="s">
        <v>1972</v>
      </c>
      <c r="AI492" s="70" t="s">
        <v>1919</v>
      </c>
      <c r="AJ492" t="b">
        <v>0</v>
      </c>
      <c r="AK492">
        <v>5</v>
      </c>
      <c r="AL492" s="70" t="s">
        <v>1624</v>
      </c>
      <c r="AM492" t="s">
        <v>1979</v>
      </c>
      <c r="AN492" t="b">
        <v>0</v>
      </c>
      <c r="AO492" s="70" t="s">
        <v>1624</v>
      </c>
      <c r="AP492" t="s">
        <v>178</v>
      </c>
      <c r="AQ492">
        <v>0</v>
      </c>
      <c r="AR492">
        <v>0</v>
      </c>
      <c r="BA492" t="str">
        <f>REPLACE(INDEX(GroupVertices[Group],MATCH(Edges[[#This Row],[Vertex 1]],GroupVertices[Vertex],0)),1,1,"")</f>
        <v>3</v>
      </c>
      <c r="BB492" t="str">
        <f>REPLACE(INDEX(GroupVertices[Group],MATCH(Edges[[#This Row],[Vertex 2]],GroupVertices[Vertex],0)),1,1,"")</f>
        <v>3</v>
      </c>
    </row>
    <row r="493" spans="1:54" ht="15">
      <c r="A493" s="11" t="s">
        <v>271</v>
      </c>
      <c r="B493" s="11" t="s">
        <v>247</v>
      </c>
      <c r="C493" s="12"/>
      <c r="D493" s="60"/>
      <c r="E493" s="61"/>
      <c r="F493" s="62"/>
      <c r="G493" s="12"/>
      <c r="H493" s="13"/>
      <c r="I493" s="45"/>
      <c r="J493" s="45"/>
      <c r="K493" s="31" t="s">
        <v>65</v>
      </c>
      <c r="L493" s="67">
        <v>493</v>
      </c>
      <c r="M493" s="67"/>
      <c r="N493" s="14"/>
      <c r="O493" t="s">
        <v>338</v>
      </c>
      <c r="P493" s="68">
        <v>43534.760625</v>
      </c>
      <c r="Q493" t="s">
        <v>341</v>
      </c>
      <c r="V493" s="69" t="s">
        <v>760</v>
      </c>
      <c r="W493" s="68">
        <v>43534.760625</v>
      </c>
      <c r="X493" s="69" t="s">
        <v>904</v>
      </c>
      <c r="AA493" s="70" t="s">
        <v>1454</v>
      </c>
      <c r="AC493" t="b">
        <v>0</v>
      </c>
      <c r="AD493">
        <v>0</v>
      </c>
      <c r="AE493" s="70" t="s">
        <v>1943</v>
      </c>
      <c r="AF493" t="b">
        <v>0</v>
      </c>
      <c r="AG493" t="s">
        <v>1972</v>
      </c>
      <c r="AI493" s="70" t="s">
        <v>1943</v>
      </c>
      <c r="AJ493" t="b">
        <v>0</v>
      </c>
      <c r="AK493">
        <v>45</v>
      </c>
      <c r="AL493" s="70" t="s">
        <v>1871</v>
      </c>
      <c r="AM493" t="s">
        <v>1984</v>
      </c>
      <c r="AN493" t="b">
        <v>0</v>
      </c>
      <c r="AO493" s="70" t="s">
        <v>1871</v>
      </c>
      <c r="AP493" t="s">
        <v>178</v>
      </c>
      <c r="AQ493">
        <v>0</v>
      </c>
      <c r="AR493">
        <v>0</v>
      </c>
      <c r="BA493" t="str">
        <f>REPLACE(INDEX(GroupVertices[Group],MATCH(Edges[[#This Row],[Vertex 1]],GroupVertices[Vertex],0)),1,1,"")</f>
        <v>2</v>
      </c>
      <c r="BB493" t="str">
        <f>REPLACE(INDEX(GroupVertices[Group],MATCH(Edges[[#This Row],[Vertex 2]],GroupVertices[Vertex],0)),1,1,"")</f>
        <v>1</v>
      </c>
    </row>
    <row r="494" spans="1:54" ht="15">
      <c r="A494" s="11" t="s">
        <v>271</v>
      </c>
      <c r="B494" s="11" t="s">
        <v>265</v>
      </c>
      <c r="C494" s="12"/>
      <c r="D494" s="60"/>
      <c r="E494" s="61"/>
      <c r="F494" s="62"/>
      <c r="G494" s="12"/>
      <c r="H494" s="13"/>
      <c r="I494" s="45"/>
      <c r="J494" s="45"/>
      <c r="K494" s="31" t="s">
        <v>66</v>
      </c>
      <c r="L494" s="67">
        <v>494</v>
      </c>
      <c r="M494" s="67"/>
      <c r="N494" s="14"/>
      <c r="O494" t="s">
        <v>337</v>
      </c>
      <c r="P494" s="68">
        <v>43534.760625</v>
      </c>
      <c r="Q494" t="s">
        <v>341</v>
      </c>
      <c r="V494" s="69" t="s">
        <v>760</v>
      </c>
      <c r="W494" s="68">
        <v>43534.760625</v>
      </c>
      <c r="X494" s="69" t="s">
        <v>904</v>
      </c>
      <c r="AA494" s="70" t="s">
        <v>1454</v>
      </c>
      <c r="AC494" t="b">
        <v>0</v>
      </c>
      <c r="AD494">
        <v>0</v>
      </c>
      <c r="AE494" s="70" t="s">
        <v>1943</v>
      </c>
      <c r="AF494" t="b">
        <v>0</v>
      </c>
      <c r="AG494" t="s">
        <v>1972</v>
      </c>
      <c r="AI494" s="70" t="s">
        <v>1943</v>
      </c>
      <c r="AJ494" t="b">
        <v>0</v>
      </c>
      <c r="AK494">
        <v>45</v>
      </c>
      <c r="AL494" s="70" t="s">
        <v>1871</v>
      </c>
      <c r="AM494" t="s">
        <v>1984</v>
      </c>
      <c r="AN494" t="b">
        <v>0</v>
      </c>
      <c r="AO494" s="70" t="s">
        <v>1871</v>
      </c>
      <c r="AP494" t="s">
        <v>178</v>
      </c>
      <c r="AQ494">
        <v>0</v>
      </c>
      <c r="AR494">
        <v>0</v>
      </c>
      <c r="BA494" t="str">
        <f>REPLACE(INDEX(GroupVertices[Group],MATCH(Edges[[#This Row],[Vertex 1]],GroupVertices[Vertex],0)),1,1,"")</f>
        <v>2</v>
      </c>
      <c r="BB494" t="str">
        <f>REPLACE(INDEX(GroupVertices[Group],MATCH(Edges[[#This Row],[Vertex 2]],GroupVertices[Vertex],0)),1,1,"")</f>
        <v>2</v>
      </c>
    </row>
    <row r="495" spans="1:54" ht="15">
      <c r="A495" s="11" t="s">
        <v>241</v>
      </c>
      <c r="B495" s="11" t="s">
        <v>248</v>
      </c>
      <c r="C495" s="12"/>
      <c r="D495" s="60"/>
      <c r="E495" s="61"/>
      <c r="F495" s="62"/>
      <c r="G495" s="12"/>
      <c r="H495" s="13"/>
      <c r="I495" s="45"/>
      <c r="J495" s="45"/>
      <c r="K495" s="31" t="s">
        <v>65</v>
      </c>
      <c r="L495" s="67">
        <v>495</v>
      </c>
      <c r="M495" s="67"/>
      <c r="N495" s="14"/>
      <c r="O495" t="s">
        <v>337</v>
      </c>
      <c r="P495" s="68">
        <v>43541.56469907407</v>
      </c>
      <c r="Q495" t="s">
        <v>373</v>
      </c>
      <c r="V495" s="69" t="s">
        <v>740</v>
      </c>
      <c r="W495" s="68">
        <v>43541.56469907407</v>
      </c>
      <c r="X495" s="69" t="s">
        <v>861</v>
      </c>
      <c r="AA495" s="70" t="s">
        <v>1411</v>
      </c>
      <c r="AC495" t="b">
        <v>0</v>
      </c>
      <c r="AD495">
        <v>0</v>
      </c>
      <c r="AE495" s="70" t="s">
        <v>1943</v>
      </c>
      <c r="AF495" t="b">
        <v>0</v>
      </c>
      <c r="AG495" t="s">
        <v>1972</v>
      </c>
      <c r="AI495" s="70" t="s">
        <v>1943</v>
      </c>
      <c r="AJ495" t="b">
        <v>0</v>
      </c>
      <c r="AK495">
        <v>2</v>
      </c>
      <c r="AL495" s="70" t="s">
        <v>1422</v>
      </c>
      <c r="AM495" t="s">
        <v>1984</v>
      </c>
      <c r="AN495" t="b">
        <v>0</v>
      </c>
      <c r="AO495" s="70" t="s">
        <v>1422</v>
      </c>
      <c r="AP495" t="s">
        <v>178</v>
      </c>
      <c r="AQ495">
        <v>0</v>
      </c>
      <c r="AR495">
        <v>0</v>
      </c>
      <c r="BA495" t="str">
        <f>REPLACE(INDEX(GroupVertices[Group],MATCH(Edges[[#This Row],[Vertex 1]],GroupVertices[Vertex],0)),1,1,"")</f>
        <v>5</v>
      </c>
      <c r="BB495" t="str">
        <f>REPLACE(INDEX(GroupVertices[Group],MATCH(Edges[[#This Row],[Vertex 2]],GroupVertices[Vertex],0)),1,1,"")</f>
        <v>5</v>
      </c>
    </row>
    <row r="496" spans="1:54" ht="15">
      <c r="A496" s="11" t="s">
        <v>232</v>
      </c>
      <c r="B496" s="11" t="s">
        <v>231</v>
      </c>
      <c r="C496" s="12"/>
      <c r="D496" s="60"/>
      <c r="E496" s="61"/>
      <c r="F496" s="62"/>
      <c r="G496" s="12"/>
      <c r="H496" s="13"/>
      <c r="I496" s="45"/>
      <c r="J496" s="45"/>
      <c r="K496" s="31" t="s">
        <v>65</v>
      </c>
      <c r="L496" s="67">
        <v>496</v>
      </c>
      <c r="M496" s="67"/>
      <c r="N496" s="14"/>
      <c r="O496" t="s">
        <v>337</v>
      </c>
      <c r="P496" s="68">
        <v>43538.23638888889</v>
      </c>
      <c r="Q496" t="s">
        <v>361</v>
      </c>
      <c r="R496" s="69" t="s">
        <v>622</v>
      </c>
      <c r="S496" t="s">
        <v>668</v>
      </c>
      <c r="V496" s="69" t="s">
        <v>731</v>
      </c>
      <c r="W496" s="68">
        <v>43538.23638888889</v>
      </c>
      <c r="X496" s="69" t="s">
        <v>844</v>
      </c>
      <c r="AA496" s="70" t="s">
        <v>1394</v>
      </c>
      <c r="AC496" t="b">
        <v>0</v>
      </c>
      <c r="AD496">
        <v>0</v>
      </c>
      <c r="AE496" s="70" t="s">
        <v>1943</v>
      </c>
      <c r="AF496" t="b">
        <v>0</v>
      </c>
      <c r="AG496" t="s">
        <v>1972</v>
      </c>
      <c r="AI496" s="70" t="s">
        <v>1943</v>
      </c>
      <c r="AJ496" t="b">
        <v>0</v>
      </c>
      <c r="AK496">
        <v>2</v>
      </c>
      <c r="AL496" s="70" t="s">
        <v>1393</v>
      </c>
      <c r="AM496" t="s">
        <v>1979</v>
      </c>
      <c r="AN496" t="b">
        <v>0</v>
      </c>
      <c r="AO496" s="70" t="s">
        <v>1393</v>
      </c>
      <c r="AP496" t="s">
        <v>178</v>
      </c>
      <c r="AQ496">
        <v>0</v>
      </c>
      <c r="AR496">
        <v>0</v>
      </c>
      <c r="BA496" t="str">
        <f>REPLACE(INDEX(GroupVertices[Group],MATCH(Edges[[#This Row],[Vertex 1]],GroupVertices[Vertex],0)),1,1,"")</f>
        <v>8</v>
      </c>
      <c r="BB496" t="str">
        <f>REPLACE(INDEX(GroupVertices[Group],MATCH(Edges[[#This Row],[Vertex 2]],GroupVertices[Vertex],0)),1,1,"")</f>
        <v>8</v>
      </c>
    </row>
    <row r="497" spans="1:54" ht="15">
      <c r="A497" s="11" t="s">
        <v>251</v>
      </c>
      <c r="B497" s="11" t="s">
        <v>250</v>
      </c>
      <c r="C497" s="12"/>
      <c r="D497" s="60"/>
      <c r="E497" s="61"/>
      <c r="F497" s="62"/>
      <c r="G497" s="12"/>
      <c r="H497" s="13"/>
      <c r="I497" s="45"/>
      <c r="J497" s="45"/>
      <c r="K497" s="31" t="s">
        <v>65</v>
      </c>
      <c r="L497" s="67">
        <v>497</v>
      </c>
      <c r="M497" s="67"/>
      <c r="N497" s="14"/>
      <c r="O497" t="s">
        <v>337</v>
      </c>
      <c r="P497" s="68">
        <v>43541.7947337963</v>
      </c>
      <c r="Q497" t="s">
        <v>376</v>
      </c>
      <c r="T497" t="s">
        <v>681</v>
      </c>
      <c r="U497" s="69" t="s">
        <v>703</v>
      </c>
      <c r="V497" s="69" t="s">
        <v>703</v>
      </c>
      <c r="W497" s="68">
        <v>43541.7947337963</v>
      </c>
      <c r="X497" s="69" t="s">
        <v>876</v>
      </c>
      <c r="AA497" s="70" t="s">
        <v>1426</v>
      </c>
      <c r="AC497" t="b">
        <v>0</v>
      </c>
      <c r="AD497">
        <v>0</v>
      </c>
      <c r="AE497" s="70" t="s">
        <v>1943</v>
      </c>
      <c r="AF497" t="b">
        <v>0</v>
      </c>
      <c r="AG497" t="s">
        <v>1972</v>
      </c>
      <c r="AI497" s="70" t="s">
        <v>1943</v>
      </c>
      <c r="AJ497" t="b">
        <v>0</v>
      </c>
      <c r="AK497">
        <v>11</v>
      </c>
      <c r="AL497" s="70" t="s">
        <v>1741</v>
      </c>
      <c r="AM497" t="s">
        <v>1979</v>
      </c>
      <c r="AN497" t="b">
        <v>0</v>
      </c>
      <c r="AO497" s="70" t="s">
        <v>1741</v>
      </c>
      <c r="AP497" t="s">
        <v>178</v>
      </c>
      <c r="AQ497">
        <v>0</v>
      </c>
      <c r="AR497">
        <v>0</v>
      </c>
      <c r="BA497" t="str">
        <f>REPLACE(INDEX(GroupVertices[Group],MATCH(Edges[[#This Row],[Vertex 1]],GroupVertices[Vertex],0)),1,1,"")</f>
        <v>5</v>
      </c>
      <c r="BB497" t="str">
        <f>REPLACE(INDEX(GroupVertices[Group],MATCH(Edges[[#This Row],[Vertex 2]],GroupVertices[Vertex],0)),1,1,"")</f>
        <v>5</v>
      </c>
    </row>
    <row r="498" spans="1:54" ht="15">
      <c r="A498" s="11" t="s">
        <v>309</v>
      </c>
      <c r="B498" s="11" t="s">
        <v>315</v>
      </c>
      <c r="C498" s="12"/>
      <c r="D498" s="60"/>
      <c r="E498" s="61"/>
      <c r="F498" s="62"/>
      <c r="G498" s="12"/>
      <c r="H498" s="13"/>
      <c r="I498" s="45"/>
      <c r="J498" s="45"/>
      <c r="K498" s="31" t="s">
        <v>65</v>
      </c>
      <c r="L498" s="67">
        <v>498</v>
      </c>
      <c r="M498" s="67"/>
      <c r="N498" s="14"/>
      <c r="O498" t="s">
        <v>338</v>
      </c>
      <c r="P498" s="68">
        <v>43541.74443287037</v>
      </c>
      <c r="Q498" t="s">
        <v>425</v>
      </c>
      <c r="V498" s="69" t="s">
        <v>798</v>
      </c>
      <c r="W498" s="68">
        <v>43541.74443287037</v>
      </c>
      <c r="X498" s="69" t="s">
        <v>1135</v>
      </c>
      <c r="AA498" s="70" t="s">
        <v>1689</v>
      </c>
      <c r="AC498" t="b">
        <v>0</v>
      </c>
      <c r="AD498">
        <v>0</v>
      </c>
      <c r="AE498" s="70" t="s">
        <v>1943</v>
      </c>
      <c r="AF498" t="b">
        <v>0</v>
      </c>
      <c r="AG498" t="s">
        <v>1972</v>
      </c>
      <c r="AI498" s="70" t="s">
        <v>1943</v>
      </c>
      <c r="AJ498" t="b">
        <v>0</v>
      </c>
      <c r="AK498">
        <v>23</v>
      </c>
      <c r="AL498" s="70" t="s">
        <v>1922</v>
      </c>
      <c r="AM498" t="s">
        <v>1984</v>
      </c>
      <c r="AN498" t="b">
        <v>0</v>
      </c>
      <c r="AO498" s="70" t="s">
        <v>1922</v>
      </c>
      <c r="AP498" t="s">
        <v>178</v>
      </c>
      <c r="AQ498">
        <v>0</v>
      </c>
      <c r="AR498">
        <v>0</v>
      </c>
      <c r="BA498" t="str">
        <f>REPLACE(INDEX(GroupVertices[Group],MATCH(Edges[[#This Row],[Vertex 1]],GroupVertices[Vertex],0)),1,1,"")</f>
        <v>4</v>
      </c>
      <c r="BB498" t="str">
        <f>REPLACE(INDEX(GroupVertices[Group],MATCH(Edges[[#This Row],[Vertex 2]],GroupVertices[Vertex],0)),1,1,"")</f>
        <v>4</v>
      </c>
    </row>
    <row r="499" spans="1:54" ht="15">
      <c r="A499" s="11" t="s">
        <v>309</v>
      </c>
      <c r="B499" s="11" t="s">
        <v>265</v>
      </c>
      <c r="C499" s="12"/>
      <c r="D499" s="60"/>
      <c r="E499" s="61"/>
      <c r="F499" s="62"/>
      <c r="G499" s="12"/>
      <c r="H499" s="13"/>
      <c r="I499" s="45"/>
      <c r="J499" s="45"/>
      <c r="K499" s="31" t="s">
        <v>66</v>
      </c>
      <c r="L499" s="67">
        <v>499</v>
      </c>
      <c r="M499" s="67"/>
      <c r="N499" s="14"/>
      <c r="O499" t="s">
        <v>337</v>
      </c>
      <c r="P499" s="68">
        <v>43541.74443287037</v>
      </c>
      <c r="Q499" t="s">
        <v>425</v>
      </c>
      <c r="V499" s="69" t="s">
        <v>798</v>
      </c>
      <c r="W499" s="68">
        <v>43541.74443287037</v>
      </c>
      <c r="X499" s="69" t="s">
        <v>1135</v>
      </c>
      <c r="AA499" s="70" t="s">
        <v>1689</v>
      </c>
      <c r="AC499" t="b">
        <v>0</v>
      </c>
      <c r="AD499">
        <v>0</v>
      </c>
      <c r="AE499" s="70" t="s">
        <v>1943</v>
      </c>
      <c r="AF499" t="b">
        <v>0</v>
      </c>
      <c r="AG499" t="s">
        <v>1972</v>
      </c>
      <c r="AI499" s="70" t="s">
        <v>1943</v>
      </c>
      <c r="AJ499" t="b">
        <v>0</v>
      </c>
      <c r="AK499">
        <v>23</v>
      </c>
      <c r="AL499" s="70" t="s">
        <v>1922</v>
      </c>
      <c r="AM499" t="s">
        <v>1984</v>
      </c>
      <c r="AN499" t="b">
        <v>0</v>
      </c>
      <c r="AO499" s="70" t="s">
        <v>1922</v>
      </c>
      <c r="AP499" t="s">
        <v>178</v>
      </c>
      <c r="AQ499">
        <v>0</v>
      </c>
      <c r="AR499">
        <v>0</v>
      </c>
      <c r="BA499" t="str">
        <f>REPLACE(INDEX(GroupVertices[Group],MATCH(Edges[[#This Row],[Vertex 1]],GroupVertices[Vertex],0)),1,1,"")</f>
        <v>4</v>
      </c>
      <c r="BB499" t="str">
        <f>REPLACE(INDEX(GroupVertices[Group],MATCH(Edges[[#This Row],[Vertex 2]],GroupVertices[Vertex],0)),1,1,"")</f>
        <v>2</v>
      </c>
    </row>
    <row r="500" spans="1:54" ht="15">
      <c r="A500" s="11" t="s">
        <v>265</v>
      </c>
      <c r="B500" s="11" t="s">
        <v>296</v>
      </c>
      <c r="C500" s="12"/>
      <c r="D500" s="60"/>
      <c r="E500" s="61"/>
      <c r="F500" s="62"/>
      <c r="G500" s="12"/>
      <c r="H500" s="13"/>
      <c r="I500" s="45"/>
      <c r="J500" s="45"/>
      <c r="K500" s="31" t="s">
        <v>66</v>
      </c>
      <c r="L500" s="67">
        <v>500</v>
      </c>
      <c r="M500" s="67"/>
      <c r="N500" s="14"/>
      <c r="O500" t="s">
        <v>338</v>
      </c>
      <c r="P500" s="68">
        <v>43537.87332175926</v>
      </c>
      <c r="Q500" t="s">
        <v>486</v>
      </c>
      <c r="T500" t="s">
        <v>265</v>
      </c>
      <c r="V500" s="69" t="s">
        <v>754</v>
      </c>
      <c r="W500" s="68">
        <v>43537.87332175926</v>
      </c>
      <c r="X500" s="69" t="s">
        <v>1118</v>
      </c>
      <c r="AA500" s="70" t="s">
        <v>1672</v>
      </c>
      <c r="AC500" t="b">
        <v>0</v>
      </c>
      <c r="AD500">
        <v>0</v>
      </c>
      <c r="AE500" s="70" t="s">
        <v>1943</v>
      </c>
      <c r="AF500" t="b">
        <v>0</v>
      </c>
      <c r="AG500" t="s">
        <v>1972</v>
      </c>
      <c r="AI500" s="70" t="s">
        <v>1943</v>
      </c>
      <c r="AJ500" t="b">
        <v>0</v>
      </c>
      <c r="AK500">
        <v>1</v>
      </c>
      <c r="AL500" s="70" t="s">
        <v>1653</v>
      </c>
      <c r="AM500" t="s">
        <v>1979</v>
      </c>
      <c r="AN500" t="b">
        <v>0</v>
      </c>
      <c r="AO500" s="70" t="s">
        <v>1653</v>
      </c>
      <c r="AP500" t="s">
        <v>178</v>
      </c>
      <c r="AQ500">
        <v>0</v>
      </c>
      <c r="AR500">
        <v>0</v>
      </c>
      <c r="BA500" t="str">
        <f>REPLACE(INDEX(GroupVertices[Group],MATCH(Edges[[#This Row],[Vertex 1]],GroupVertices[Vertex],0)),1,1,"")</f>
        <v>2</v>
      </c>
      <c r="BB500" t="str">
        <f>REPLACE(INDEX(GroupVertices[Group],MATCH(Edges[[#This Row],[Vertex 2]],GroupVertices[Vertex],0)),1,1,"")</f>
        <v>3</v>
      </c>
    </row>
    <row r="501" spans="1:54" ht="15">
      <c r="A501" s="11" t="s">
        <v>265</v>
      </c>
      <c r="B501" s="11" t="s">
        <v>296</v>
      </c>
      <c r="C501" s="12"/>
      <c r="D501" s="60"/>
      <c r="E501" s="61"/>
      <c r="F501" s="62"/>
      <c r="G501" s="12"/>
      <c r="H501" s="13"/>
      <c r="I501" s="45"/>
      <c r="J501" s="45"/>
      <c r="K501" s="31" t="s">
        <v>66</v>
      </c>
      <c r="L501" s="67">
        <v>501</v>
      </c>
      <c r="M501" s="67"/>
      <c r="N501" s="14"/>
      <c r="O501" t="s">
        <v>338</v>
      </c>
      <c r="P501" s="68">
        <v>43537.852002314816</v>
      </c>
      <c r="Q501" t="s">
        <v>466</v>
      </c>
      <c r="T501" t="s">
        <v>265</v>
      </c>
      <c r="V501" s="69" t="s">
        <v>754</v>
      </c>
      <c r="W501" s="68">
        <v>43537.852002314816</v>
      </c>
      <c r="X501" s="69" t="s">
        <v>1046</v>
      </c>
      <c r="AA501" s="70" t="s">
        <v>1600</v>
      </c>
      <c r="AB501" s="70" t="s">
        <v>1591</v>
      </c>
      <c r="AC501" t="b">
        <v>0</v>
      </c>
      <c r="AD501">
        <v>1</v>
      </c>
      <c r="AE501" s="70" t="s">
        <v>1957</v>
      </c>
      <c r="AF501" t="b">
        <v>0</v>
      </c>
      <c r="AG501" t="s">
        <v>1972</v>
      </c>
      <c r="AI501" s="70" t="s">
        <v>1943</v>
      </c>
      <c r="AJ501" t="b">
        <v>0</v>
      </c>
      <c r="AK501">
        <v>0</v>
      </c>
      <c r="AL501" s="70" t="s">
        <v>1943</v>
      </c>
      <c r="AM501" t="s">
        <v>1980</v>
      </c>
      <c r="AN501" t="b">
        <v>0</v>
      </c>
      <c r="AO501" s="70" t="s">
        <v>1591</v>
      </c>
      <c r="AP501" t="s">
        <v>178</v>
      </c>
      <c r="AQ501">
        <v>0</v>
      </c>
      <c r="AR501">
        <v>0</v>
      </c>
      <c r="BA501" t="str">
        <f>REPLACE(INDEX(GroupVertices[Group],MATCH(Edges[[#This Row],[Vertex 1]],GroupVertices[Vertex],0)),1,1,"")</f>
        <v>2</v>
      </c>
      <c r="BB501" t="str">
        <f>REPLACE(INDEX(GroupVertices[Group],MATCH(Edges[[#This Row],[Vertex 2]],GroupVertices[Vertex],0)),1,1,"")</f>
        <v>3</v>
      </c>
    </row>
    <row r="502" spans="1:54" ht="15">
      <c r="A502" s="11" t="s">
        <v>265</v>
      </c>
      <c r="B502" s="11" t="s">
        <v>333</v>
      </c>
      <c r="C502" s="12"/>
      <c r="D502" s="60"/>
      <c r="E502" s="61"/>
      <c r="F502" s="62"/>
      <c r="G502" s="12"/>
      <c r="H502" s="13"/>
      <c r="I502" s="45"/>
      <c r="J502" s="45"/>
      <c r="K502" s="31" t="s">
        <v>65</v>
      </c>
      <c r="L502" s="67">
        <v>502</v>
      </c>
      <c r="M502" s="67"/>
      <c r="N502" s="14"/>
      <c r="O502" t="s">
        <v>338</v>
      </c>
      <c r="P502" s="68">
        <v>43541.77521990741</v>
      </c>
      <c r="Q502" t="s">
        <v>516</v>
      </c>
      <c r="T502" t="s">
        <v>265</v>
      </c>
      <c r="V502" s="69" t="s">
        <v>754</v>
      </c>
      <c r="W502" s="68">
        <v>43541.77521990741</v>
      </c>
      <c r="X502" s="69" t="s">
        <v>1165</v>
      </c>
      <c r="AA502" s="70" t="s">
        <v>1720</v>
      </c>
      <c r="AB502" s="70" t="s">
        <v>1938</v>
      </c>
      <c r="AC502" t="b">
        <v>0</v>
      </c>
      <c r="AD502">
        <v>0</v>
      </c>
      <c r="AE502" s="70" t="s">
        <v>1963</v>
      </c>
      <c r="AF502" t="b">
        <v>0</v>
      </c>
      <c r="AG502" t="s">
        <v>1972</v>
      </c>
      <c r="AI502" s="70" t="s">
        <v>1943</v>
      </c>
      <c r="AJ502" t="b">
        <v>0</v>
      </c>
      <c r="AK502">
        <v>0</v>
      </c>
      <c r="AL502" s="70" t="s">
        <v>1943</v>
      </c>
      <c r="AM502" t="s">
        <v>1979</v>
      </c>
      <c r="AN502" t="b">
        <v>0</v>
      </c>
      <c r="AO502" s="70" t="s">
        <v>1938</v>
      </c>
      <c r="AP502" t="s">
        <v>178</v>
      </c>
      <c r="AQ502">
        <v>0</v>
      </c>
      <c r="AR502">
        <v>0</v>
      </c>
      <c r="BA502" t="str">
        <f>REPLACE(INDEX(GroupVertices[Group],MATCH(Edges[[#This Row],[Vertex 1]],GroupVertices[Vertex],0)),1,1,"")</f>
        <v>2</v>
      </c>
      <c r="BB502" t="str">
        <f>REPLACE(INDEX(GroupVertices[Group],MATCH(Edges[[#This Row],[Vertex 2]],GroupVertices[Vertex],0)),1,1,"")</f>
        <v>2</v>
      </c>
    </row>
    <row r="503" spans="1:54" ht="15">
      <c r="A503" s="11" t="s">
        <v>265</v>
      </c>
      <c r="B503" s="11" t="s">
        <v>247</v>
      </c>
      <c r="C503" s="12"/>
      <c r="D503" s="60"/>
      <c r="E503" s="61"/>
      <c r="F503" s="62"/>
      <c r="G503" s="12"/>
      <c r="H503" s="13"/>
      <c r="I503" s="45"/>
      <c r="J503" s="45"/>
      <c r="K503" s="31" t="s">
        <v>66</v>
      </c>
      <c r="L503" s="67">
        <v>503</v>
      </c>
      <c r="M503" s="67"/>
      <c r="N503" s="14"/>
      <c r="O503" t="s">
        <v>338</v>
      </c>
      <c r="P503" s="68">
        <v>43537.842523148145</v>
      </c>
      <c r="Q503" t="s">
        <v>488</v>
      </c>
      <c r="T503" t="s">
        <v>265</v>
      </c>
      <c r="V503" s="69" t="s">
        <v>754</v>
      </c>
      <c r="W503" s="68">
        <v>43537.842523148145</v>
      </c>
      <c r="X503" s="69" t="s">
        <v>1110</v>
      </c>
      <c r="AA503" s="70" t="s">
        <v>1664</v>
      </c>
      <c r="AB503" s="70" t="s">
        <v>1643</v>
      </c>
      <c r="AC503" t="b">
        <v>0</v>
      </c>
      <c r="AD503">
        <v>4</v>
      </c>
      <c r="AE503" s="70" t="s">
        <v>1960</v>
      </c>
      <c r="AF503" t="b">
        <v>0</v>
      </c>
      <c r="AG503" t="s">
        <v>1972</v>
      </c>
      <c r="AI503" s="70" t="s">
        <v>1943</v>
      </c>
      <c r="AJ503" t="b">
        <v>0</v>
      </c>
      <c r="AK503">
        <v>0</v>
      </c>
      <c r="AL503" s="70" t="s">
        <v>1943</v>
      </c>
      <c r="AM503" t="s">
        <v>1980</v>
      </c>
      <c r="AN503" t="b">
        <v>0</v>
      </c>
      <c r="AO503" s="70" t="s">
        <v>1643</v>
      </c>
      <c r="AP503" t="s">
        <v>178</v>
      </c>
      <c r="AQ503">
        <v>0</v>
      </c>
      <c r="AR503">
        <v>0</v>
      </c>
      <c r="BA503" t="str">
        <f>REPLACE(INDEX(GroupVertices[Group],MATCH(Edges[[#This Row],[Vertex 1]],GroupVertices[Vertex],0)),1,1,"")</f>
        <v>2</v>
      </c>
      <c r="BB503" t="str">
        <f>REPLACE(INDEX(GroupVertices[Group],MATCH(Edges[[#This Row],[Vertex 2]],GroupVertices[Vertex],0)),1,1,"")</f>
        <v>1</v>
      </c>
    </row>
    <row r="504" spans="1:54" ht="15">
      <c r="A504" s="11" t="s">
        <v>265</v>
      </c>
      <c r="B504" s="11" t="s">
        <v>247</v>
      </c>
      <c r="C504" s="12"/>
      <c r="D504" s="60"/>
      <c r="E504" s="61"/>
      <c r="F504" s="62"/>
      <c r="G504" s="12"/>
      <c r="H504" s="13"/>
      <c r="I504" s="45"/>
      <c r="J504" s="45"/>
      <c r="K504" s="31" t="s">
        <v>66</v>
      </c>
      <c r="L504" s="67">
        <v>504</v>
      </c>
      <c r="M504" s="67"/>
      <c r="N504" s="14"/>
      <c r="O504" t="s">
        <v>338</v>
      </c>
      <c r="P504" s="68">
        <v>43537.84755787037</v>
      </c>
      <c r="Q504" t="s">
        <v>482</v>
      </c>
      <c r="V504" s="69" t="s">
        <v>754</v>
      </c>
      <c r="W504" s="68">
        <v>43537.84755787037</v>
      </c>
      <c r="X504" s="69" t="s">
        <v>1112</v>
      </c>
      <c r="AA504" s="70" t="s">
        <v>1666</v>
      </c>
      <c r="AC504" t="b">
        <v>0</v>
      </c>
      <c r="AD504">
        <v>0</v>
      </c>
      <c r="AE504" s="70" t="s">
        <v>1943</v>
      </c>
      <c r="AF504" t="b">
        <v>0</v>
      </c>
      <c r="AG504" t="s">
        <v>1972</v>
      </c>
      <c r="AI504" s="70" t="s">
        <v>1943</v>
      </c>
      <c r="AJ504" t="b">
        <v>0</v>
      </c>
      <c r="AK504">
        <v>1</v>
      </c>
      <c r="AL504" s="70" t="s">
        <v>1646</v>
      </c>
      <c r="AM504" t="s">
        <v>1980</v>
      </c>
      <c r="AN504" t="b">
        <v>0</v>
      </c>
      <c r="AO504" s="70" t="s">
        <v>1646</v>
      </c>
      <c r="AP504" t="s">
        <v>178</v>
      </c>
      <c r="AQ504">
        <v>0</v>
      </c>
      <c r="AR504">
        <v>0</v>
      </c>
      <c r="BA504" t="str">
        <f>REPLACE(INDEX(GroupVertices[Group],MATCH(Edges[[#This Row],[Vertex 1]],GroupVertices[Vertex],0)),1,1,"")</f>
        <v>2</v>
      </c>
      <c r="BB504" t="str">
        <f>REPLACE(INDEX(GroupVertices[Group],MATCH(Edges[[#This Row],[Vertex 2]],GroupVertices[Vertex],0)),1,1,"")</f>
        <v>1</v>
      </c>
    </row>
    <row r="505" spans="1:54" ht="15">
      <c r="A505" s="11" t="s">
        <v>265</v>
      </c>
      <c r="B505" s="11" t="s">
        <v>247</v>
      </c>
      <c r="C505" s="12"/>
      <c r="D505" s="60"/>
      <c r="E505" s="61"/>
      <c r="F505" s="62"/>
      <c r="G505" s="12"/>
      <c r="H505" s="13"/>
      <c r="I505" s="45"/>
      <c r="J505" s="45"/>
      <c r="K505" s="31" t="s">
        <v>66</v>
      </c>
      <c r="L505" s="67">
        <v>505</v>
      </c>
      <c r="M505" s="67"/>
      <c r="N505" s="14"/>
      <c r="O505" t="s">
        <v>338</v>
      </c>
      <c r="P505" s="68">
        <v>43534.82434027778</v>
      </c>
      <c r="Q505" t="s">
        <v>529</v>
      </c>
      <c r="T505" t="s">
        <v>265</v>
      </c>
      <c r="V505" s="69" t="s">
        <v>754</v>
      </c>
      <c r="W505" s="68">
        <v>43534.82434027778</v>
      </c>
      <c r="X505" s="69" t="s">
        <v>1190</v>
      </c>
      <c r="AA505" s="70" t="s">
        <v>1746</v>
      </c>
      <c r="AB505" s="70" t="s">
        <v>1733</v>
      </c>
      <c r="AC505" t="b">
        <v>0</v>
      </c>
      <c r="AD505">
        <v>1</v>
      </c>
      <c r="AE505" s="70" t="s">
        <v>1966</v>
      </c>
      <c r="AF505" t="b">
        <v>0</v>
      </c>
      <c r="AG505" t="s">
        <v>1972</v>
      </c>
      <c r="AI505" s="70" t="s">
        <v>1943</v>
      </c>
      <c r="AJ505" t="b">
        <v>0</v>
      </c>
      <c r="AK505">
        <v>0</v>
      </c>
      <c r="AL505" s="70" t="s">
        <v>1943</v>
      </c>
      <c r="AM505" t="s">
        <v>1979</v>
      </c>
      <c r="AN505" t="b">
        <v>0</v>
      </c>
      <c r="AO505" s="70" t="s">
        <v>1733</v>
      </c>
      <c r="AP505" t="s">
        <v>178</v>
      </c>
      <c r="AQ505">
        <v>0</v>
      </c>
      <c r="AR505">
        <v>0</v>
      </c>
      <c r="BA505" t="str">
        <f>REPLACE(INDEX(GroupVertices[Group],MATCH(Edges[[#This Row],[Vertex 1]],GroupVertices[Vertex],0)),1,1,"")</f>
        <v>2</v>
      </c>
      <c r="BB505" t="str">
        <f>REPLACE(INDEX(GroupVertices[Group],MATCH(Edges[[#This Row],[Vertex 2]],GroupVertices[Vertex],0)),1,1,"")</f>
        <v>1</v>
      </c>
    </row>
    <row r="506" spans="1:54" ht="15">
      <c r="A506" s="11" t="s">
        <v>265</v>
      </c>
      <c r="B506" s="11" t="s">
        <v>314</v>
      </c>
      <c r="C506" s="12"/>
      <c r="D506" s="60"/>
      <c r="E506" s="61"/>
      <c r="F506" s="62"/>
      <c r="G506" s="12"/>
      <c r="H506" s="13"/>
      <c r="I506" s="45"/>
      <c r="J506" s="45"/>
      <c r="K506" s="31" t="s">
        <v>66</v>
      </c>
      <c r="L506" s="67">
        <v>506</v>
      </c>
      <c r="M506" s="67"/>
      <c r="N506" s="14"/>
      <c r="O506" t="s">
        <v>338</v>
      </c>
      <c r="P506" s="68">
        <v>43541.79100694445</v>
      </c>
      <c r="Q506" t="s">
        <v>522</v>
      </c>
      <c r="T506" t="s">
        <v>265</v>
      </c>
      <c r="V506" s="69" t="s">
        <v>754</v>
      </c>
      <c r="W506" s="68">
        <v>43541.79100694445</v>
      </c>
      <c r="X506" s="69" t="s">
        <v>1177</v>
      </c>
      <c r="AA506" s="70" t="s">
        <v>1732</v>
      </c>
      <c r="AB506" s="70" t="s">
        <v>1939</v>
      </c>
      <c r="AC506" t="b">
        <v>0</v>
      </c>
      <c r="AD506">
        <v>1</v>
      </c>
      <c r="AE506" s="70" t="s">
        <v>1965</v>
      </c>
      <c r="AF506" t="b">
        <v>0</v>
      </c>
      <c r="AG506" t="s">
        <v>1972</v>
      </c>
      <c r="AI506" s="70" t="s">
        <v>1943</v>
      </c>
      <c r="AJ506" t="b">
        <v>0</v>
      </c>
      <c r="AK506">
        <v>0</v>
      </c>
      <c r="AL506" s="70" t="s">
        <v>1943</v>
      </c>
      <c r="AM506" t="s">
        <v>1979</v>
      </c>
      <c r="AN506" t="b">
        <v>0</v>
      </c>
      <c r="AO506" s="70" t="s">
        <v>1939</v>
      </c>
      <c r="AP506" t="s">
        <v>178</v>
      </c>
      <c r="AQ506">
        <v>0</v>
      </c>
      <c r="AR506">
        <v>0</v>
      </c>
      <c r="BA506" t="str">
        <f>REPLACE(INDEX(GroupVertices[Group],MATCH(Edges[[#This Row],[Vertex 1]],GroupVertices[Vertex],0)),1,1,"")</f>
        <v>2</v>
      </c>
      <c r="BB506" t="str">
        <f>REPLACE(INDEX(GroupVertices[Group],MATCH(Edges[[#This Row],[Vertex 2]],GroupVertices[Vertex],0)),1,1,"")</f>
        <v>1</v>
      </c>
    </row>
    <row r="507" spans="1:54" ht="15">
      <c r="A507" s="11" t="s">
        <v>265</v>
      </c>
      <c r="B507" s="11" t="s">
        <v>328</v>
      </c>
      <c r="C507" s="12"/>
      <c r="D507" s="60"/>
      <c r="E507" s="61"/>
      <c r="F507" s="62"/>
      <c r="G507" s="12"/>
      <c r="H507" s="13"/>
      <c r="I507" s="45"/>
      <c r="J507" s="45"/>
      <c r="K507" s="31" t="s">
        <v>65</v>
      </c>
      <c r="L507" s="67">
        <v>507</v>
      </c>
      <c r="M507" s="67"/>
      <c r="N507" s="14"/>
      <c r="O507" t="s">
        <v>338</v>
      </c>
      <c r="P507" s="68">
        <v>43536.26126157407</v>
      </c>
      <c r="Q507" t="s">
        <v>401</v>
      </c>
      <c r="T507" t="s">
        <v>265</v>
      </c>
      <c r="V507" s="69" t="s">
        <v>754</v>
      </c>
      <c r="W507" s="68">
        <v>43536.26126157407</v>
      </c>
      <c r="X507" s="69" t="s">
        <v>937</v>
      </c>
      <c r="AA507" s="70" t="s">
        <v>1487</v>
      </c>
      <c r="AB507" s="70" t="s">
        <v>1930</v>
      </c>
      <c r="AC507" t="b">
        <v>0</v>
      </c>
      <c r="AD507">
        <v>4</v>
      </c>
      <c r="AE507" s="70" t="s">
        <v>1948</v>
      </c>
      <c r="AF507" t="b">
        <v>0</v>
      </c>
      <c r="AG507" t="s">
        <v>1972</v>
      </c>
      <c r="AI507" s="70" t="s">
        <v>1943</v>
      </c>
      <c r="AJ507" t="b">
        <v>0</v>
      </c>
      <c r="AK507">
        <v>2</v>
      </c>
      <c r="AL507" s="70" t="s">
        <v>1943</v>
      </c>
      <c r="AM507" t="s">
        <v>1980</v>
      </c>
      <c r="AN507" t="b">
        <v>0</v>
      </c>
      <c r="AO507" s="70" t="s">
        <v>1930</v>
      </c>
      <c r="AP507" t="s">
        <v>178</v>
      </c>
      <c r="AQ507">
        <v>0</v>
      </c>
      <c r="AR507">
        <v>0</v>
      </c>
      <c r="BA507" t="str">
        <f>REPLACE(INDEX(GroupVertices[Group],MATCH(Edges[[#This Row],[Vertex 1]],GroupVertices[Vertex],0)),1,1,"")</f>
        <v>2</v>
      </c>
      <c r="BB507" t="str">
        <f>REPLACE(INDEX(GroupVertices[Group],MATCH(Edges[[#This Row],[Vertex 2]],GroupVertices[Vertex],0)),1,1,"")</f>
        <v>2</v>
      </c>
    </row>
    <row r="508" spans="1:54" ht="15">
      <c r="A508" s="11" t="s">
        <v>265</v>
      </c>
      <c r="B508" s="11" t="s">
        <v>329</v>
      </c>
      <c r="C508" s="12"/>
      <c r="D508" s="60"/>
      <c r="E508" s="61"/>
      <c r="F508" s="62"/>
      <c r="G508" s="12"/>
      <c r="H508" s="13"/>
      <c r="I508" s="45"/>
      <c r="J508" s="45"/>
      <c r="K508" s="31" t="s">
        <v>65</v>
      </c>
      <c r="L508" s="67">
        <v>508</v>
      </c>
      <c r="M508" s="67"/>
      <c r="N508" s="14"/>
      <c r="O508" t="s">
        <v>338</v>
      </c>
      <c r="P508" s="68">
        <v>43536.26126157407</v>
      </c>
      <c r="Q508" t="s">
        <v>401</v>
      </c>
      <c r="T508" t="s">
        <v>265</v>
      </c>
      <c r="V508" s="69" t="s">
        <v>754</v>
      </c>
      <c r="W508" s="68">
        <v>43536.26126157407</v>
      </c>
      <c r="X508" s="69" t="s">
        <v>937</v>
      </c>
      <c r="AA508" s="70" t="s">
        <v>1487</v>
      </c>
      <c r="AB508" s="70" t="s">
        <v>1930</v>
      </c>
      <c r="AC508" t="b">
        <v>0</v>
      </c>
      <c r="AD508">
        <v>4</v>
      </c>
      <c r="AE508" s="70" t="s">
        <v>1948</v>
      </c>
      <c r="AF508" t="b">
        <v>0</v>
      </c>
      <c r="AG508" t="s">
        <v>1972</v>
      </c>
      <c r="AI508" s="70" t="s">
        <v>1943</v>
      </c>
      <c r="AJ508" t="b">
        <v>0</v>
      </c>
      <c r="AK508">
        <v>2</v>
      </c>
      <c r="AL508" s="70" t="s">
        <v>1943</v>
      </c>
      <c r="AM508" t="s">
        <v>1980</v>
      </c>
      <c r="AN508" t="b">
        <v>0</v>
      </c>
      <c r="AO508" s="70" t="s">
        <v>1930</v>
      </c>
      <c r="AP508" t="s">
        <v>178</v>
      </c>
      <c r="AQ508">
        <v>0</v>
      </c>
      <c r="AR508">
        <v>0</v>
      </c>
      <c r="BA508" t="str">
        <f>REPLACE(INDEX(GroupVertices[Group],MATCH(Edges[[#This Row],[Vertex 1]],GroupVertices[Vertex],0)),1,1,"")</f>
        <v>2</v>
      </c>
      <c r="BB508" t="str">
        <f>REPLACE(INDEX(GroupVertices[Group],MATCH(Edges[[#This Row],[Vertex 2]],GroupVertices[Vertex],0)),1,1,"")</f>
        <v>2</v>
      </c>
    </row>
    <row r="509" spans="1:54" ht="15">
      <c r="A509" s="11" t="s">
        <v>265</v>
      </c>
      <c r="B509" s="11" t="s">
        <v>330</v>
      </c>
      <c r="C509" s="12"/>
      <c r="D509" s="60"/>
      <c r="E509" s="61"/>
      <c r="F509" s="62"/>
      <c r="G509" s="12"/>
      <c r="H509" s="13"/>
      <c r="I509" s="45"/>
      <c r="J509" s="45"/>
      <c r="K509" s="31" t="s">
        <v>65</v>
      </c>
      <c r="L509" s="67">
        <v>509</v>
      </c>
      <c r="M509" s="67"/>
      <c r="N509" s="14"/>
      <c r="O509" t="s">
        <v>338</v>
      </c>
      <c r="P509" s="68">
        <v>43536.26126157407</v>
      </c>
      <c r="Q509" t="s">
        <v>401</v>
      </c>
      <c r="T509" t="s">
        <v>265</v>
      </c>
      <c r="V509" s="69" t="s">
        <v>754</v>
      </c>
      <c r="W509" s="68">
        <v>43536.26126157407</v>
      </c>
      <c r="X509" s="69" t="s">
        <v>937</v>
      </c>
      <c r="AA509" s="70" t="s">
        <v>1487</v>
      </c>
      <c r="AB509" s="70" t="s">
        <v>1930</v>
      </c>
      <c r="AC509" t="b">
        <v>0</v>
      </c>
      <c r="AD509">
        <v>4</v>
      </c>
      <c r="AE509" s="70" t="s">
        <v>1948</v>
      </c>
      <c r="AF509" t="b">
        <v>0</v>
      </c>
      <c r="AG509" t="s">
        <v>1972</v>
      </c>
      <c r="AI509" s="70" t="s">
        <v>1943</v>
      </c>
      <c r="AJ509" t="b">
        <v>0</v>
      </c>
      <c r="AK509">
        <v>2</v>
      </c>
      <c r="AL509" s="70" t="s">
        <v>1943</v>
      </c>
      <c r="AM509" t="s">
        <v>1980</v>
      </c>
      <c r="AN509" t="b">
        <v>0</v>
      </c>
      <c r="AO509" s="70" t="s">
        <v>1930</v>
      </c>
      <c r="AP509" t="s">
        <v>178</v>
      </c>
      <c r="AQ509">
        <v>0</v>
      </c>
      <c r="AR509">
        <v>0</v>
      </c>
      <c r="BA509" t="str">
        <f>REPLACE(INDEX(GroupVertices[Group],MATCH(Edges[[#This Row],[Vertex 1]],GroupVertices[Vertex],0)),1,1,"")</f>
        <v>2</v>
      </c>
      <c r="BB509" t="str">
        <f>REPLACE(INDEX(GroupVertices[Group],MATCH(Edges[[#This Row],[Vertex 2]],GroupVertices[Vertex],0)),1,1,"")</f>
        <v>2</v>
      </c>
    </row>
    <row r="510" spans="1:54" ht="15">
      <c r="A510" s="11" t="s">
        <v>265</v>
      </c>
      <c r="B510" s="11" t="s">
        <v>288</v>
      </c>
      <c r="C510" s="12"/>
      <c r="D510" s="60"/>
      <c r="E510" s="61"/>
      <c r="F510" s="62"/>
      <c r="G510" s="12"/>
      <c r="H510" s="13"/>
      <c r="I510" s="45"/>
      <c r="J510" s="45"/>
      <c r="K510" s="31" t="s">
        <v>66</v>
      </c>
      <c r="L510" s="67">
        <v>510</v>
      </c>
      <c r="M510" s="67"/>
      <c r="N510" s="14"/>
      <c r="O510" t="s">
        <v>338</v>
      </c>
      <c r="P510" s="68">
        <v>43536.26126157407</v>
      </c>
      <c r="Q510" t="s">
        <v>401</v>
      </c>
      <c r="T510" t="s">
        <v>265</v>
      </c>
      <c r="V510" s="69" t="s">
        <v>754</v>
      </c>
      <c r="W510" s="68">
        <v>43536.26126157407</v>
      </c>
      <c r="X510" s="69" t="s">
        <v>937</v>
      </c>
      <c r="AA510" s="70" t="s">
        <v>1487</v>
      </c>
      <c r="AB510" s="70" t="s">
        <v>1930</v>
      </c>
      <c r="AC510" t="b">
        <v>0</v>
      </c>
      <c r="AD510">
        <v>4</v>
      </c>
      <c r="AE510" s="70" t="s">
        <v>1948</v>
      </c>
      <c r="AF510" t="b">
        <v>0</v>
      </c>
      <c r="AG510" t="s">
        <v>1972</v>
      </c>
      <c r="AI510" s="70" t="s">
        <v>1943</v>
      </c>
      <c r="AJ510" t="b">
        <v>0</v>
      </c>
      <c r="AK510">
        <v>2</v>
      </c>
      <c r="AL510" s="70" t="s">
        <v>1943</v>
      </c>
      <c r="AM510" t="s">
        <v>1980</v>
      </c>
      <c r="AN510" t="b">
        <v>0</v>
      </c>
      <c r="AO510" s="70" t="s">
        <v>1930</v>
      </c>
      <c r="AP510" t="s">
        <v>178</v>
      </c>
      <c r="AQ510">
        <v>0</v>
      </c>
      <c r="AR510">
        <v>0</v>
      </c>
      <c r="BA510" t="str">
        <f>REPLACE(INDEX(GroupVertices[Group],MATCH(Edges[[#This Row],[Vertex 1]],GroupVertices[Vertex],0)),1,1,"")</f>
        <v>2</v>
      </c>
      <c r="BB510" t="str">
        <f>REPLACE(INDEX(GroupVertices[Group],MATCH(Edges[[#This Row],[Vertex 2]],GroupVertices[Vertex],0)),1,1,"")</f>
        <v>2</v>
      </c>
    </row>
    <row r="511" spans="1:54" ht="15">
      <c r="A511" s="11" t="s">
        <v>265</v>
      </c>
      <c r="B511" s="11" t="s">
        <v>303</v>
      </c>
      <c r="C511" s="12"/>
      <c r="D511" s="60"/>
      <c r="E511" s="61"/>
      <c r="F511" s="62"/>
      <c r="G511" s="12"/>
      <c r="H511" s="13"/>
      <c r="I511" s="45"/>
      <c r="J511" s="45"/>
      <c r="K511" s="31" t="s">
        <v>66</v>
      </c>
      <c r="L511" s="67">
        <v>511</v>
      </c>
      <c r="M511" s="67"/>
      <c r="N511" s="14"/>
      <c r="O511" t="s">
        <v>338</v>
      </c>
      <c r="P511" s="68">
        <v>43537.86152777778</v>
      </c>
      <c r="Q511" t="s">
        <v>477</v>
      </c>
      <c r="T511" t="s">
        <v>265</v>
      </c>
      <c r="V511" s="69" t="s">
        <v>754</v>
      </c>
      <c r="W511" s="68">
        <v>43537.86152777778</v>
      </c>
      <c r="X511" s="69" t="s">
        <v>1087</v>
      </c>
      <c r="AA511" s="70" t="s">
        <v>1641</v>
      </c>
      <c r="AB511" s="70" t="s">
        <v>1933</v>
      </c>
      <c r="AC511" t="b">
        <v>0</v>
      </c>
      <c r="AD511">
        <v>1</v>
      </c>
      <c r="AE511" s="70" t="s">
        <v>1954</v>
      </c>
      <c r="AF511" t="b">
        <v>0</v>
      </c>
      <c r="AG511" t="s">
        <v>1972</v>
      </c>
      <c r="AI511" s="70" t="s">
        <v>1943</v>
      </c>
      <c r="AJ511" t="b">
        <v>0</v>
      </c>
      <c r="AK511">
        <v>0</v>
      </c>
      <c r="AL511" s="70" t="s">
        <v>1943</v>
      </c>
      <c r="AM511" t="s">
        <v>1980</v>
      </c>
      <c r="AN511" t="b">
        <v>0</v>
      </c>
      <c r="AO511" s="70" t="s">
        <v>1933</v>
      </c>
      <c r="AP511" t="s">
        <v>178</v>
      </c>
      <c r="AQ511">
        <v>0</v>
      </c>
      <c r="AR511">
        <v>0</v>
      </c>
      <c r="BA511" t="str">
        <f>REPLACE(INDEX(GroupVertices[Group],MATCH(Edges[[#This Row],[Vertex 1]],GroupVertices[Vertex],0)),1,1,"")</f>
        <v>2</v>
      </c>
      <c r="BB511" t="str">
        <f>REPLACE(INDEX(GroupVertices[Group],MATCH(Edges[[#This Row],[Vertex 2]],GroupVertices[Vertex],0)),1,1,"")</f>
        <v>3</v>
      </c>
    </row>
    <row r="512" spans="1:54" ht="15">
      <c r="A512" s="11" t="s">
        <v>265</v>
      </c>
      <c r="B512" s="11" t="s">
        <v>305</v>
      </c>
      <c r="C512" s="12"/>
      <c r="D512" s="60"/>
      <c r="E512" s="61"/>
      <c r="F512" s="62"/>
      <c r="G512" s="12"/>
      <c r="H512" s="13"/>
      <c r="I512" s="45"/>
      <c r="J512" s="45"/>
      <c r="K512" s="31" t="s">
        <v>66</v>
      </c>
      <c r="L512" s="67">
        <v>512</v>
      </c>
      <c r="M512" s="67"/>
      <c r="N512" s="14"/>
      <c r="O512" t="s">
        <v>338</v>
      </c>
      <c r="P512" s="68">
        <v>43537.85636574074</v>
      </c>
      <c r="Q512" t="s">
        <v>463</v>
      </c>
      <c r="V512" s="69" t="s">
        <v>754</v>
      </c>
      <c r="W512" s="68">
        <v>43537.85636574074</v>
      </c>
      <c r="X512" s="69" t="s">
        <v>1048</v>
      </c>
      <c r="AA512" s="70" t="s">
        <v>1602</v>
      </c>
      <c r="AC512" t="b">
        <v>0</v>
      </c>
      <c r="AD512">
        <v>0</v>
      </c>
      <c r="AE512" s="70" t="s">
        <v>1943</v>
      </c>
      <c r="AF512" t="b">
        <v>0</v>
      </c>
      <c r="AG512" t="s">
        <v>1972</v>
      </c>
      <c r="AI512" s="70" t="s">
        <v>1943</v>
      </c>
      <c r="AJ512" t="b">
        <v>0</v>
      </c>
      <c r="AK512">
        <v>1</v>
      </c>
      <c r="AL512" s="70" t="s">
        <v>1594</v>
      </c>
      <c r="AM512" t="s">
        <v>1980</v>
      </c>
      <c r="AN512" t="b">
        <v>0</v>
      </c>
      <c r="AO512" s="70" t="s">
        <v>1594</v>
      </c>
      <c r="AP512" t="s">
        <v>178</v>
      </c>
      <c r="AQ512">
        <v>0</v>
      </c>
      <c r="AR512">
        <v>0</v>
      </c>
      <c r="BA512" t="str">
        <f>REPLACE(INDEX(GroupVertices[Group],MATCH(Edges[[#This Row],[Vertex 1]],GroupVertices[Vertex],0)),1,1,"")</f>
        <v>2</v>
      </c>
      <c r="BB512" t="str">
        <f>REPLACE(INDEX(GroupVertices[Group],MATCH(Edges[[#This Row],[Vertex 2]],GroupVertices[Vertex],0)),1,1,"")</f>
        <v>3</v>
      </c>
    </row>
    <row r="513" spans="1:54" ht="15">
      <c r="A513" s="11" t="s">
        <v>265</v>
      </c>
      <c r="B513" s="11" t="s">
        <v>306</v>
      </c>
      <c r="C513" s="12"/>
      <c r="D513" s="60"/>
      <c r="E513" s="61"/>
      <c r="F513" s="62"/>
      <c r="G513" s="12"/>
      <c r="H513" s="13"/>
      <c r="I513" s="45"/>
      <c r="J513" s="45"/>
      <c r="K513" s="31" t="s">
        <v>66</v>
      </c>
      <c r="L513" s="67">
        <v>513</v>
      </c>
      <c r="M513" s="67"/>
      <c r="N513" s="14"/>
      <c r="O513" t="s">
        <v>338</v>
      </c>
      <c r="P513" s="68">
        <v>43537.849444444444</v>
      </c>
      <c r="Q513" t="s">
        <v>437</v>
      </c>
      <c r="V513" s="69" t="s">
        <v>754</v>
      </c>
      <c r="W513" s="68">
        <v>43537.849444444444</v>
      </c>
      <c r="X513" s="69" t="s">
        <v>996</v>
      </c>
      <c r="AA513" s="70" t="s">
        <v>1549</v>
      </c>
      <c r="AC513" t="b">
        <v>0</v>
      </c>
      <c r="AD513">
        <v>0</v>
      </c>
      <c r="AE513" s="70" t="s">
        <v>1943</v>
      </c>
      <c r="AF513" t="b">
        <v>0</v>
      </c>
      <c r="AG513" t="s">
        <v>1972</v>
      </c>
      <c r="AI513" s="70" t="s">
        <v>1943</v>
      </c>
      <c r="AJ513" t="b">
        <v>0</v>
      </c>
      <c r="AK513">
        <v>1</v>
      </c>
      <c r="AL513" s="70" t="s">
        <v>1548</v>
      </c>
      <c r="AM513" t="s">
        <v>1980</v>
      </c>
      <c r="AN513" t="b">
        <v>0</v>
      </c>
      <c r="AO513" s="70" t="s">
        <v>1548</v>
      </c>
      <c r="AP513" t="s">
        <v>178</v>
      </c>
      <c r="AQ513">
        <v>0</v>
      </c>
      <c r="AR513">
        <v>0</v>
      </c>
      <c r="BA513" t="str">
        <f>REPLACE(INDEX(GroupVertices[Group],MATCH(Edges[[#This Row],[Vertex 1]],GroupVertices[Vertex],0)),1,1,"")</f>
        <v>2</v>
      </c>
      <c r="BB513" t="str">
        <f>REPLACE(INDEX(GroupVertices[Group],MATCH(Edges[[#This Row],[Vertex 2]],GroupVertices[Vertex],0)),1,1,"")</f>
        <v>3</v>
      </c>
    </row>
    <row r="514" spans="1:54" ht="15">
      <c r="A514" s="11" t="s">
        <v>265</v>
      </c>
      <c r="B514" s="11" t="s">
        <v>247</v>
      </c>
      <c r="C514" s="12"/>
      <c r="D514" s="60"/>
      <c r="E514" s="61"/>
      <c r="F514" s="62"/>
      <c r="G514" s="12"/>
      <c r="H514" s="13"/>
      <c r="I514" s="45"/>
      <c r="J514" s="45"/>
      <c r="K514" s="31" t="s">
        <v>66</v>
      </c>
      <c r="L514" s="67">
        <v>514</v>
      </c>
      <c r="M514" s="67"/>
      <c r="N514" s="14"/>
      <c r="O514" t="s">
        <v>338</v>
      </c>
      <c r="P514" s="68">
        <v>43537.849444444444</v>
      </c>
      <c r="Q514" t="s">
        <v>437</v>
      </c>
      <c r="V514" s="69" t="s">
        <v>754</v>
      </c>
      <c r="W514" s="68">
        <v>43537.849444444444</v>
      </c>
      <c r="X514" s="69" t="s">
        <v>996</v>
      </c>
      <c r="AA514" s="70" t="s">
        <v>1549</v>
      </c>
      <c r="AC514" t="b">
        <v>0</v>
      </c>
      <c r="AD514">
        <v>0</v>
      </c>
      <c r="AE514" s="70" t="s">
        <v>1943</v>
      </c>
      <c r="AF514" t="b">
        <v>0</v>
      </c>
      <c r="AG514" t="s">
        <v>1972</v>
      </c>
      <c r="AI514" s="70" t="s">
        <v>1943</v>
      </c>
      <c r="AJ514" t="b">
        <v>0</v>
      </c>
      <c r="AK514">
        <v>1</v>
      </c>
      <c r="AL514" s="70" t="s">
        <v>1548</v>
      </c>
      <c r="AM514" t="s">
        <v>1980</v>
      </c>
      <c r="AN514" t="b">
        <v>0</v>
      </c>
      <c r="AO514" s="70" t="s">
        <v>1548</v>
      </c>
      <c r="AP514" t="s">
        <v>178</v>
      </c>
      <c r="AQ514">
        <v>0</v>
      </c>
      <c r="AR514">
        <v>0</v>
      </c>
      <c r="BA514" t="str">
        <f>REPLACE(INDEX(GroupVertices[Group],MATCH(Edges[[#This Row],[Vertex 1]],GroupVertices[Vertex],0)),1,1,"")</f>
        <v>2</v>
      </c>
      <c r="BB514" t="str">
        <f>REPLACE(INDEX(GroupVertices[Group],MATCH(Edges[[#This Row],[Vertex 2]],GroupVertices[Vertex],0)),1,1,"")</f>
        <v>1</v>
      </c>
    </row>
    <row r="515" spans="1:54" ht="15">
      <c r="A515" s="11" t="s">
        <v>265</v>
      </c>
      <c r="B515" s="11" t="s">
        <v>247</v>
      </c>
      <c r="C515" s="12"/>
      <c r="D515" s="60"/>
      <c r="E515" s="61"/>
      <c r="F515" s="62"/>
      <c r="G515" s="12"/>
      <c r="H515" s="13"/>
      <c r="I515" s="45"/>
      <c r="J515" s="45"/>
      <c r="K515" s="31" t="s">
        <v>66</v>
      </c>
      <c r="L515" s="67">
        <v>515</v>
      </c>
      <c r="M515" s="67"/>
      <c r="N515" s="14"/>
      <c r="O515" t="s">
        <v>338</v>
      </c>
      <c r="P515" s="68">
        <v>43537.84322916667</v>
      </c>
      <c r="Q515" t="s">
        <v>524</v>
      </c>
      <c r="T515" t="s">
        <v>265</v>
      </c>
      <c r="V515" s="69" t="s">
        <v>754</v>
      </c>
      <c r="W515" s="68">
        <v>43537.84322916667</v>
      </c>
      <c r="X515" s="69" t="s">
        <v>1192</v>
      </c>
      <c r="AA515" s="70" t="s">
        <v>1748</v>
      </c>
      <c r="AC515" t="b">
        <v>0</v>
      </c>
      <c r="AD515">
        <v>0</v>
      </c>
      <c r="AE515" s="70" t="s">
        <v>1943</v>
      </c>
      <c r="AF515" t="b">
        <v>0</v>
      </c>
      <c r="AG515" t="s">
        <v>1972</v>
      </c>
      <c r="AI515" s="70" t="s">
        <v>1943</v>
      </c>
      <c r="AJ515" t="b">
        <v>0</v>
      </c>
      <c r="AK515">
        <v>1</v>
      </c>
      <c r="AL515" s="70" t="s">
        <v>1736</v>
      </c>
      <c r="AM515" t="s">
        <v>1980</v>
      </c>
      <c r="AN515" t="b">
        <v>0</v>
      </c>
      <c r="AO515" s="70" t="s">
        <v>1736</v>
      </c>
      <c r="AP515" t="s">
        <v>178</v>
      </c>
      <c r="AQ515">
        <v>0</v>
      </c>
      <c r="AR515">
        <v>0</v>
      </c>
      <c r="BA515" t="str">
        <f>REPLACE(INDEX(GroupVertices[Group],MATCH(Edges[[#This Row],[Vertex 1]],GroupVertices[Vertex],0)),1,1,"")</f>
        <v>2</v>
      </c>
      <c r="BB515" t="str">
        <f>REPLACE(INDEX(GroupVertices[Group],MATCH(Edges[[#This Row],[Vertex 2]],GroupVertices[Vertex],0)),1,1,"")</f>
        <v>1</v>
      </c>
    </row>
    <row r="516" spans="1:54" ht="15">
      <c r="A516" s="11" t="s">
        <v>265</v>
      </c>
      <c r="B516" s="11" t="s">
        <v>247</v>
      </c>
      <c r="C516" s="12"/>
      <c r="D516" s="60"/>
      <c r="E516" s="61"/>
      <c r="F516" s="62"/>
      <c r="G516" s="12"/>
      <c r="H516" s="13"/>
      <c r="I516" s="45"/>
      <c r="J516" s="45"/>
      <c r="K516" s="31" t="s">
        <v>66</v>
      </c>
      <c r="L516" s="67">
        <v>516</v>
      </c>
      <c r="M516" s="67"/>
      <c r="N516" s="14"/>
      <c r="O516" t="s">
        <v>338</v>
      </c>
      <c r="P516" s="68">
        <v>43537.8415625</v>
      </c>
      <c r="Q516" t="s">
        <v>479</v>
      </c>
      <c r="V516" s="69" t="s">
        <v>754</v>
      </c>
      <c r="W516" s="68">
        <v>43537.8415625</v>
      </c>
      <c r="X516" s="69" t="s">
        <v>1109</v>
      </c>
      <c r="AA516" s="70" t="s">
        <v>1663</v>
      </c>
      <c r="AC516" t="b">
        <v>0</v>
      </c>
      <c r="AD516">
        <v>0</v>
      </c>
      <c r="AE516" s="70" t="s">
        <v>1943</v>
      </c>
      <c r="AF516" t="b">
        <v>0</v>
      </c>
      <c r="AG516" t="s">
        <v>1972</v>
      </c>
      <c r="AI516" s="70" t="s">
        <v>1943</v>
      </c>
      <c r="AJ516" t="b">
        <v>0</v>
      </c>
      <c r="AK516">
        <v>2</v>
      </c>
      <c r="AL516" s="70" t="s">
        <v>1643</v>
      </c>
      <c r="AM516" t="s">
        <v>1980</v>
      </c>
      <c r="AN516" t="b">
        <v>0</v>
      </c>
      <c r="AO516" s="70" t="s">
        <v>1643</v>
      </c>
      <c r="AP516" t="s">
        <v>178</v>
      </c>
      <c r="AQ516">
        <v>0</v>
      </c>
      <c r="AR516">
        <v>0</v>
      </c>
      <c r="BA516" t="str">
        <f>REPLACE(INDEX(GroupVertices[Group],MATCH(Edges[[#This Row],[Vertex 1]],GroupVertices[Vertex],0)),1,1,"")</f>
        <v>2</v>
      </c>
      <c r="BB516" t="str">
        <f>REPLACE(INDEX(GroupVertices[Group],MATCH(Edges[[#This Row],[Vertex 2]],GroupVertices[Vertex],0)),1,1,"")</f>
        <v>1</v>
      </c>
    </row>
    <row r="517" spans="1:54" ht="15">
      <c r="A517" s="11" t="s">
        <v>265</v>
      </c>
      <c r="B517" s="11" t="s">
        <v>247</v>
      </c>
      <c r="C517" s="12"/>
      <c r="D517" s="60"/>
      <c r="E517" s="61"/>
      <c r="F517" s="62"/>
      <c r="G517" s="12"/>
      <c r="H517" s="13"/>
      <c r="I517" s="45"/>
      <c r="J517" s="45"/>
      <c r="K517" s="31" t="s">
        <v>66</v>
      </c>
      <c r="L517" s="67">
        <v>517</v>
      </c>
      <c r="M517" s="67"/>
      <c r="N517" s="14"/>
      <c r="O517" t="s">
        <v>338</v>
      </c>
      <c r="P517" s="68">
        <v>43537.839224537034</v>
      </c>
      <c r="Q517" t="s">
        <v>512</v>
      </c>
      <c r="V517" s="69" t="s">
        <v>754</v>
      </c>
      <c r="W517" s="68">
        <v>43537.839224537034</v>
      </c>
      <c r="X517" s="69" t="s">
        <v>1163</v>
      </c>
      <c r="AA517" s="70" t="s">
        <v>1718</v>
      </c>
      <c r="AC517" t="b">
        <v>0</v>
      </c>
      <c r="AD517">
        <v>0</v>
      </c>
      <c r="AE517" s="70" t="s">
        <v>1943</v>
      </c>
      <c r="AF517" t="b">
        <v>0</v>
      </c>
      <c r="AG517" t="s">
        <v>1972</v>
      </c>
      <c r="AI517" s="70" t="s">
        <v>1943</v>
      </c>
      <c r="AJ517" t="b">
        <v>0</v>
      </c>
      <c r="AK517">
        <v>2</v>
      </c>
      <c r="AL517" s="70" t="s">
        <v>1712</v>
      </c>
      <c r="AM517" t="s">
        <v>1980</v>
      </c>
      <c r="AN517" t="b">
        <v>0</v>
      </c>
      <c r="AO517" s="70" t="s">
        <v>1712</v>
      </c>
      <c r="AP517" t="s">
        <v>178</v>
      </c>
      <c r="AQ517">
        <v>0</v>
      </c>
      <c r="AR517">
        <v>0</v>
      </c>
      <c r="BA517" t="str">
        <f>REPLACE(INDEX(GroupVertices[Group],MATCH(Edges[[#This Row],[Vertex 1]],GroupVertices[Vertex],0)),1,1,"")</f>
        <v>2</v>
      </c>
      <c r="BB517" t="str">
        <f>REPLACE(INDEX(GroupVertices[Group],MATCH(Edges[[#This Row],[Vertex 2]],GroupVertices[Vertex],0)),1,1,"")</f>
        <v>1</v>
      </c>
    </row>
    <row r="518" spans="1:54" ht="15">
      <c r="A518" s="11" t="s">
        <v>265</v>
      </c>
      <c r="B518" s="11" t="s">
        <v>247</v>
      </c>
      <c r="C518" s="12"/>
      <c r="D518" s="60"/>
      <c r="E518" s="61"/>
      <c r="F518" s="62"/>
      <c r="G518" s="12"/>
      <c r="H518" s="13"/>
      <c r="I518" s="45"/>
      <c r="J518" s="45"/>
      <c r="K518" s="31" t="s">
        <v>66</v>
      </c>
      <c r="L518" s="67">
        <v>518</v>
      </c>
      <c r="M518" s="67"/>
      <c r="N518" s="14"/>
      <c r="O518" t="s">
        <v>338</v>
      </c>
      <c r="P518" s="68">
        <v>43537.835868055554</v>
      </c>
      <c r="Q518" t="s">
        <v>452</v>
      </c>
      <c r="T518" t="s">
        <v>265</v>
      </c>
      <c r="V518" s="69" t="s">
        <v>754</v>
      </c>
      <c r="W518" s="68">
        <v>43537.835868055554</v>
      </c>
      <c r="X518" s="69" t="s">
        <v>1029</v>
      </c>
      <c r="AA518" s="70" t="s">
        <v>1583</v>
      </c>
      <c r="AC518" t="b">
        <v>0</v>
      </c>
      <c r="AD518">
        <v>0</v>
      </c>
      <c r="AE518" s="70" t="s">
        <v>1943</v>
      </c>
      <c r="AF518" t="b">
        <v>0</v>
      </c>
      <c r="AG518" t="s">
        <v>1972</v>
      </c>
      <c r="AI518" s="70" t="s">
        <v>1943</v>
      </c>
      <c r="AJ518" t="b">
        <v>0</v>
      </c>
      <c r="AK518">
        <v>1</v>
      </c>
      <c r="AL518" s="70" t="s">
        <v>1575</v>
      </c>
      <c r="AM518" t="s">
        <v>1980</v>
      </c>
      <c r="AN518" t="b">
        <v>0</v>
      </c>
      <c r="AO518" s="70" t="s">
        <v>1575</v>
      </c>
      <c r="AP518" t="s">
        <v>178</v>
      </c>
      <c r="AQ518">
        <v>0</v>
      </c>
      <c r="AR518">
        <v>0</v>
      </c>
      <c r="BA518" t="str">
        <f>REPLACE(INDEX(GroupVertices[Group],MATCH(Edges[[#This Row],[Vertex 1]],GroupVertices[Vertex],0)),1,1,"")</f>
        <v>2</v>
      </c>
      <c r="BB518" t="str">
        <f>REPLACE(INDEX(GroupVertices[Group],MATCH(Edges[[#This Row],[Vertex 2]],GroupVertices[Vertex],0)),1,1,"")</f>
        <v>1</v>
      </c>
    </row>
    <row r="519" spans="1:54" ht="15">
      <c r="A519" s="11" t="s">
        <v>265</v>
      </c>
      <c r="B519" s="11" t="s">
        <v>247</v>
      </c>
      <c r="C519" s="12"/>
      <c r="D519" s="60"/>
      <c r="E519" s="61"/>
      <c r="F519" s="62"/>
      <c r="G519" s="12"/>
      <c r="H519" s="13"/>
      <c r="I519" s="45"/>
      <c r="J519" s="45"/>
      <c r="K519" s="31" t="s">
        <v>66</v>
      </c>
      <c r="L519" s="67">
        <v>519</v>
      </c>
      <c r="M519" s="67"/>
      <c r="N519" s="14"/>
      <c r="O519" t="s">
        <v>338</v>
      </c>
      <c r="P519" s="68">
        <v>43537.8566087963</v>
      </c>
      <c r="Q519" t="s">
        <v>505</v>
      </c>
      <c r="V519" s="69" t="s">
        <v>754</v>
      </c>
      <c r="W519" s="68">
        <v>43537.8566087963</v>
      </c>
      <c r="X519" s="69" t="s">
        <v>1150</v>
      </c>
      <c r="AA519" s="70" t="s">
        <v>1705</v>
      </c>
      <c r="AC519" t="b">
        <v>0</v>
      </c>
      <c r="AD519">
        <v>0</v>
      </c>
      <c r="AE519" s="70" t="s">
        <v>1943</v>
      </c>
      <c r="AF519" t="b">
        <v>0</v>
      </c>
      <c r="AG519" t="s">
        <v>1972</v>
      </c>
      <c r="AI519" s="70" t="s">
        <v>1943</v>
      </c>
      <c r="AJ519" t="b">
        <v>0</v>
      </c>
      <c r="AK519">
        <v>2</v>
      </c>
      <c r="AL519" s="70" t="s">
        <v>1697</v>
      </c>
      <c r="AM519" t="s">
        <v>1980</v>
      </c>
      <c r="AN519" t="b">
        <v>0</v>
      </c>
      <c r="AO519" s="70" t="s">
        <v>1697</v>
      </c>
      <c r="AP519" t="s">
        <v>178</v>
      </c>
      <c r="AQ519">
        <v>0</v>
      </c>
      <c r="AR519">
        <v>0</v>
      </c>
      <c r="BA519" t="str">
        <f>REPLACE(INDEX(GroupVertices[Group],MATCH(Edges[[#This Row],[Vertex 1]],GroupVertices[Vertex],0)),1,1,"")</f>
        <v>2</v>
      </c>
      <c r="BB519" t="str">
        <f>REPLACE(INDEX(GroupVertices[Group],MATCH(Edges[[#This Row],[Vertex 2]],GroupVertices[Vertex],0)),1,1,"")</f>
        <v>1</v>
      </c>
    </row>
    <row r="520" spans="1:54" ht="15">
      <c r="A520" s="11" t="s">
        <v>265</v>
      </c>
      <c r="B520" s="11" t="s">
        <v>247</v>
      </c>
      <c r="C520" s="12"/>
      <c r="D520" s="60"/>
      <c r="E520" s="61"/>
      <c r="F520" s="62"/>
      <c r="G520" s="12"/>
      <c r="H520" s="13"/>
      <c r="I520" s="45"/>
      <c r="J520" s="45"/>
      <c r="K520" s="31" t="s">
        <v>66</v>
      </c>
      <c r="L520" s="67">
        <v>520</v>
      </c>
      <c r="M520" s="67"/>
      <c r="N520" s="14"/>
      <c r="O520" t="s">
        <v>338</v>
      </c>
      <c r="P520" s="68">
        <v>43534.91943287037</v>
      </c>
      <c r="Q520" t="s">
        <v>497</v>
      </c>
      <c r="T520" t="s">
        <v>265</v>
      </c>
      <c r="V520" s="69" t="s">
        <v>754</v>
      </c>
      <c r="W520" s="68">
        <v>43534.91943287037</v>
      </c>
      <c r="X520" s="69" t="s">
        <v>1129</v>
      </c>
      <c r="AA520" s="70" t="s">
        <v>1683</v>
      </c>
      <c r="AB520" s="70" t="s">
        <v>1937</v>
      </c>
      <c r="AC520" t="b">
        <v>0</v>
      </c>
      <c r="AD520">
        <v>1</v>
      </c>
      <c r="AE520" s="70" t="s">
        <v>1956</v>
      </c>
      <c r="AF520" t="b">
        <v>0</v>
      </c>
      <c r="AG520" t="s">
        <v>1972</v>
      </c>
      <c r="AI520" s="70" t="s">
        <v>1943</v>
      </c>
      <c r="AJ520" t="b">
        <v>0</v>
      </c>
      <c r="AK520">
        <v>0</v>
      </c>
      <c r="AL520" s="70" t="s">
        <v>1943</v>
      </c>
      <c r="AM520" t="s">
        <v>1979</v>
      </c>
      <c r="AN520" t="b">
        <v>0</v>
      </c>
      <c r="AO520" s="70" t="s">
        <v>1937</v>
      </c>
      <c r="AP520" t="s">
        <v>178</v>
      </c>
      <c r="AQ520">
        <v>0</v>
      </c>
      <c r="AR520">
        <v>0</v>
      </c>
      <c r="BA520" t="str">
        <f>REPLACE(INDEX(GroupVertices[Group],MATCH(Edges[[#This Row],[Vertex 1]],GroupVertices[Vertex],0)),1,1,"")</f>
        <v>2</v>
      </c>
      <c r="BB520" t="str">
        <f>REPLACE(INDEX(GroupVertices[Group],MATCH(Edges[[#This Row],[Vertex 2]],GroupVertices[Vertex],0)),1,1,"")</f>
        <v>1</v>
      </c>
    </row>
    <row r="521" spans="1:54" ht="15">
      <c r="A521" s="11" t="s">
        <v>265</v>
      </c>
      <c r="B521" s="11" t="s">
        <v>335</v>
      </c>
      <c r="C521" s="12"/>
      <c r="D521" s="60"/>
      <c r="E521" s="61"/>
      <c r="F521" s="62"/>
      <c r="G521" s="12"/>
      <c r="H521" s="13"/>
      <c r="I521" s="45"/>
      <c r="J521" s="45"/>
      <c r="K521" s="31" t="s">
        <v>65</v>
      </c>
      <c r="L521" s="67">
        <v>521</v>
      </c>
      <c r="M521" s="67"/>
      <c r="N521" s="14"/>
      <c r="O521" t="s">
        <v>338</v>
      </c>
      <c r="P521" s="68">
        <v>43542.79172453703</v>
      </c>
      <c r="Q521" t="s">
        <v>567</v>
      </c>
      <c r="T521" t="s">
        <v>265</v>
      </c>
      <c r="V521" s="69" t="s">
        <v>754</v>
      </c>
      <c r="W521" s="68">
        <v>43542.79172453703</v>
      </c>
      <c r="X521" s="69" t="s">
        <v>1266</v>
      </c>
      <c r="AA521" s="70" t="s">
        <v>1822</v>
      </c>
      <c r="AB521" s="70" t="s">
        <v>1940</v>
      </c>
      <c r="AC521" t="b">
        <v>0</v>
      </c>
      <c r="AD521">
        <v>1</v>
      </c>
      <c r="AE521" s="70" t="s">
        <v>1970</v>
      </c>
      <c r="AF521" t="b">
        <v>0</v>
      </c>
      <c r="AG521" t="s">
        <v>1972</v>
      </c>
      <c r="AI521" s="70" t="s">
        <v>1943</v>
      </c>
      <c r="AJ521" t="b">
        <v>0</v>
      </c>
      <c r="AK521">
        <v>0</v>
      </c>
      <c r="AL521" s="70" t="s">
        <v>1943</v>
      </c>
      <c r="AM521" t="s">
        <v>1979</v>
      </c>
      <c r="AN521" t="b">
        <v>0</v>
      </c>
      <c r="AO521" s="70" t="s">
        <v>1940</v>
      </c>
      <c r="AP521" t="s">
        <v>178</v>
      </c>
      <c r="AQ521">
        <v>0</v>
      </c>
      <c r="AR521">
        <v>0</v>
      </c>
      <c r="BA521" t="str">
        <f>REPLACE(INDEX(GroupVertices[Group],MATCH(Edges[[#This Row],[Vertex 1]],GroupVertices[Vertex],0)),1,1,"")</f>
        <v>2</v>
      </c>
      <c r="BB521" t="str">
        <f>REPLACE(INDEX(GroupVertices[Group],MATCH(Edges[[#This Row],[Vertex 2]],GroupVertices[Vertex],0)),1,1,"")</f>
        <v>2</v>
      </c>
    </row>
    <row r="522" spans="1:54" ht="15">
      <c r="A522" s="11" t="s">
        <v>265</v>
      </c>
      <c r="B522" s="11" t="s">
        <v>314</v>
      </c>
      <c r="C522" s="12"/>
      <c r="D522" s="60"/>
      <c r="E522" s="61"/>
      <c r="F522" s="62"/>
      <c r="G522" s="12"/>
      <c r="H522" s="13"/>
      <c r="I522" s="45"/>
      <c r="J522" s="45"/>
      <c r="K522" s="31" t="s">
        <v>66</v>
      </c>
      <c r="L522" s="67">
        <v>522</v>
      </c>
      <c r="M522" s="67"/>
      <c r="N522" s="14"/>
      <c r="O522" t="s">
        <v>338</v>
      </c>
      <c r="P522" s="68">
        <v>43537.83913194444</v>
      </c>
      <c r="Q522" t="s">
        <v>420</v>
      </c>
      <c r="T522" t="s">
        <v>265</v>
      </c>
      <c r="V522" s="69" t="s">
        <v>754</v>
      </c>
      <c r="W522" s="68">
        <v>43537.83913194444</v>
      </c>
      <c r="X522" s="69" t="s">
        <v>969</v>
      </c>
      <c r="AA522" s="70" t="s">
        <v>1520</v>
      </c>
      <c r="AB522" s="70" t="s">
        <v>1516</v>
      </c>
      <c r="AC522" t="b">
        <v>0</v>
      </c>
      <c r="AD522">
        <v>2</v>
      </c>
      <c r="AE522" s="70" t="s">
        <v>1951</v>
      </c>
      <c r="AF522" t="b">
        <v>0</v>
      </c>
      <c r="AG522" t="s">
        <v>1972</v>
      </c>
      <c r="AI522" s="70" t="s">
        <v>1943</v>
      </c>
      <c r="AJ522" t="b">
        <v>0</v>
      </c>
      <c r="AK522">
        <v>1</v>
      </c>
      <c r="AL522" s="70" t="s">
        <v>1943</v>
      </c>
      <c r="AM522" t="s">
        <v>1980</v>
      </c>
      <c r="AN522" t="b">
        <v>0</v>
      </c>
      <c r="AO522" s="70" t="s">
        <v>1516</v>
      </c>
      <c r="AP522" t="s">
        <v>178</v>
      </c>
      <c r="AQ522">
        <v>0</v>
      </c>
      <c r="AR522">
        <v>0</v>
      </c>
      <c r="BA522" t="str">
        <f>REPLACE(INDEX(GroupVertices[Group],MATCH(Edges[[#This Row],[Vertex 1]],GroupVertices[Vertex],0)),1,1,"")</f>
        <v>2</v>
      </c>
      <c r="BB522" t="str">
        <f>REPLACE(INDEX(GroupVertices[Group],MATCH(Edges[[#This Row],[Vertex 2]],GroupVertices[Vertex],0)),1,1,"")</f>
        <v>1</v>
      </c>
    </row>
    <row r="523" spans="1:54" ht="15">
      <c r="A523" s="11" t="s">
        <v>265</v>
      </c>
      <c r="B523" s="11" t="s">
        <v>247</v>
      </c>
      <c r="C523" s="12"/>
      <c r="D523" s="60"/>
      <c r="E523" s="61"/>
      <c r="F523" s="62"/>
      <c r="G523" s="12"/>
      <c r="H523" s="13"/>
      <c r="I523" s="45"/>
      <c r="J523" s="45"/>
      <c r="K523" s="31" t="s">
        <v>66</v>
      </c>
      <c r="L523" s="67">
        <v>523</v>
      </c>
      <c r="M523" s="67"/>
      <c r="N523" s="14"/>
      <c r="O523" t="s">
        <v>338</v>
      </c>
      <c r="P523" s="68">
        <v>43534.82373842593</v>
      </c>
      <c r="Q523" t="s">
        <v>523</v>
      </c>
      <c r="R523" s="69" t="s">
        <v>637</v>
      </c>
      <c r="S523" t="s">
        <v>667</v>
      </c>
      <c r="T523" t="s">
        <v>265</v>
      </c>
      <c r="V523" s="69" t="s">
        <v>754</v>
      </c>
      <c r="W523" s="68">
        <v>43534.82373842593</v>
      </c>
      <c r="X523" s="69" t="s">
        <v>1189</v>
      </c>
      <c r="AA523" s="70" t="s">
        <v>1745</v>
      </c>
      <c r="AC523" t="b">
        <v>0</v>
      </c>
      <c r="AD523">
        <v>0</v>
      </c>
      <c r="AE523" s="70" t="s">
        <v>1943</v>
      </c>
      <c r="AF523" t="b">
        <v>1</v>
      </c>
      <c r="AG523" t="s">
        <v>1972</v>
      </c>
      <c r="AI523" s="70" t="s">
        <v>1871</v>
      </c>
      <c r="AJ523" t="b">
        <v>0</v>
      </c>
      <c r="AK523">
        <v>1</v>
      </c>
      <c r="AL523" s="70" t="s">
        <v>1733</v>
      </c>
      <c r="AM523" t="s">
        <v>1979</v>
      </c>
      <c r="AN523" t="b">
        <v>0</v>
      </c>
      <c r="AO523" s="70" t="s">
        <v>1733</v>
      </c>
      <c r="AP523" t="s">
        <v>178</v>
      </c>
      <c r="AQ523">
        <v>0</v>
      </c>
      <c r="AR523">
        <v>0</v>
      </c>
      <c r="BA523" t="str">
        <f>REPLACE(INDEX(GroupVertices[Group],MATCH(Edges[[#This Row],[Vertex 1]],GroupVertices[Vertex],0)),1,1,"")</f>
        <v>2</v>
      </c>
      <c r="BB523" t="str">
        <f>REPLACE(INDEX(GroupVertices[Group],MATCH(Edges[[#This Row],[Vertex 2]],GroupVertices[Vertex],0)),1,1,"")</f>
        <v>1</v>
      </c>
    </row>
    <row r="524" spans="1:54" ht="15">
      <c r="A524" s="11" t="s">
        <v>265</v>
      </c>
      <c r="B524" s="11" t="s">
        <v>247</v>
      </c>
      <c r="C524" s="12"/>
      <c r="D524" s="60"/>
      <c r="E524" s="61"/>
      <c r="F524" s="62"/>
      <c r="G524" s="12"/>
      <c r="H524" s="13"/>
      <c r="I524" s="45"/>
      <c r="J524" s="45"/>
      <c r="K524" s="31" t="s">
        <v>66</v>
      </c>
      <c r="L524" s="67">
        <v>524</v>
      </c>
      <c r="M524" s="67"/>
      <c r="N524" s="14"/>
      <c r="O524" t="s">
        <v>338</v>
      </c>
      <c r="P524" s="68">
        <v>43536.710914351854</v>
      </c>
      <c r="Q524" t="s">
        <v>342</v>
      </c>
      <c r="T524" t="s">
        <v>265</v>
      </c>
      <c r="V524" s="69" t="s">
        <v>754</v>
      </c>
      <c r="W524" s="68">
        <v>43536.710914351854</v>
      </c>
      <c r="X524" s="69" t="s">
        <v>1317</v>
      </c>
      <c r="AA524" s="70" t="s">
        <v>1875</v>
      </c>
      <c r="AC524" t="b">
        <v>0</v>
      </c>
      <c r="AD524">
        <v>2</v>
      </c>
      <c r="AE524" s="70" t="s">
        <v>1943</v>
      </c>
      <c r="AF524" t="b">
        <v>0</v>
      </c>
      <c r="AG524" t="s">
        <v>1972</v>
      </c>
      <c r="AI524" s="70" t="s">
        <v>1943</v>
      </c>
      <c r="AJ524" t="b">
        <v>0</v>
      </c>
      <c r="AK524">
        <v>2</v>
      </c>
      <c r="AL524" s="70" t="s">
        <v>1943</v>
      </c>
      <c r="AM524" t="s">
        <v>1979</v>
      </c>
      <c r="AN524" t="b">
        <v>0</v>
      </c>
      <c r="AO524" s="70" t="s">
        <v>1875</v>
      </c>
      <c r="AP524" t="s">
        <v>178</v>
      </c>
      <c r="AQ524">
        <v>0</v>
      </c>
      <c r="AR524">
        <v>0</v>
      </c>
      <c r="BA524" t="str">
        <f>REPLACE(INDEX(GroupVertices[Group],MATCH(Edges[[#This Row],[Vertex 1]],GroupVertices[Vertex],0)),1,1,"")</f>
        <v>2</v>
      </c>
      <c r="BB524" t="str">
        <f>REPLACE(INDEX(GroupVertices[Group],MATCH(Edges[[#This Row],[Vertex 2]],GroupVertices[Vertex],0)),1,1,"")</f>
        <v>1</v>
      </c>
    </row>
    <row r="525" spans="1:54" ht="15">
      <c r="A525" s="11" t="s">
        <v>265</v>
      </c>
      <c r="B525" s="11" t="s">
        <v>247</v>
      </c>
      <c r="C525" s="12"/>
      <c r="D525" s="60"/>
      <c r="E525" s="61"/>
      <c r="F525" s="62"/>
      <c r="G525" s="12"/>
      <c r="H525" s="13"/>
      <c r="I525" s="45"/>
      <c r="J525" s="45"/>
      <c r="K525" s="31" t="s">
        <v>66</v>
      </c>
      <c r="L525" s="67">
        <v>525</v>
      </c>
      <c r="M525" s="67"/>
      <c r="N525" s="14"/>
      <c r="O525" t="s">
        <v>338</v>
      </c>
      <c r="P525" s="68">
        <v>43537.79277777778</v>
      </c>
      <c r="Q525" t="s">
        <v>519</v>
      </c>
      <c r="T525" t="s">
        <v>265</v>
      </c>
      <c r="V525" s="69" t="s">
        <v>754</v>
      </c>
      <c r="W525" s="68">
        <v>43537.79277777778</v>
      </c>
      <c r="X525" s="69" t="s">
        <v>628</v>
      </c>
      <c r="AA525" s="70" t="s">
        <v>1876</v>
      </c>
      <c r="AC525" t="b">
        <v>0</v>
      </c>
      <c r="AD525">
        <v>5</v>
      </c>
      <c r="AE525" s="70" t="s">
        <v>1943</v>
      </c>
      <c r="AF525" t="b">
        <v>0</v>
      </c>
      <c r="AG525" t="s">
        <v>1972</v>
      </c>
      <c r="AI525" s="70" t="s">
        <v>1943</v>
      </c>
      <c r="AJ525" t="b">
        <v>0</v>
      </c>
      <c r="AK525">
        <v>4</v>
      </c>
      <c r="AL525" s="70" t="s">
        <v>1943</v>
      </c>
      <c r="AM525" t="s">
        <v>1980</v>
      </c>
      <c r="AN525" t="b">
        <v>0</v>
      </c>
      <c r="AO525" s="70" t="s">
        <v>1876</v>
      </c>
      <c r="AP525" t="s">
        <v>178</v>
      </c>
      <c r="AQ525">
        <v>0</v>
      </c>
      <c r="AR525">
        <v>0</v>
      </c>
      <c r="BA525" t="str">
        <f>REPLACE(INDEX(GroupVertices[Group],MATCH(Edges[[#This Row],[Vertex 1]],GroupVertices[Vertex],0)),1,1,"")</f>
        <v>2</v>
      </c>
      <c r="BB525" t="str">
        <f>REPLACE(INDEX(GroupVertices[Group],MATCH(Edges[[#This Row],[Vertex 2]],GroupVertices[Vertex],0)),1,1,"")</f>
        <v>1</v>
      </c>
    </row>
    <row r="526" spans="1:54" ht="15">
      <c r="A526" s="11" t="s">
        <v>265</v>
      </c>
      <c r="B526" s="11" t="s">
        <v>247</v>
      </c>
      <c r="C526" s="12"/>
      <c r="D526" s="60"/>
      <c r="E526" s="61"/>
      <c r="F526" s="62"/>
      <c r="G526" s="12"/>
      <c r="H526" s="13"/>
      <c r="I526" s="45"/>
      <c r="J526" s="45"/>
      <c r="K526" s="31" t="s">
        <v>66</v>
      </c>
      <c r="L526" s="67">
        <v>526</v>
      </c>
      <c r="M526" s="67"/>
      <c r="N526" s="14"/>
      <c r="O526" t="s">
        <v>338</v>
      </c>
      <c r="P526" s="68">
        <v>43535.284895833334</v>
      </c>
      <c r="Q526" t="s">
        <v>518</v>
      </c>
      <c r="R526" s="69" t="s">
        <v>637</v>
      </c>
      <c r="S526" t="s">
        <v>667</v>
      </c>
      <c r="T526" t="s">
        <v>265</v>
      </c>
      <c r="V526" s="69" t="s">
        <v>754</v>
      </c>
      <c r="W526" s="68">
        <v>43535.284895833334</v>
      </c>
      <c r="X526" s="69" t="s">
        <v>1316</v>
      </c>
      <c r="AA526" s="70" t="s">
        <v>1874</v>
      </c>
      <c r="AC526" t="b">
        <v>0</v>
      </c>
      <c r="AD526">
        <v>0</v>
      </c>
      <c r="AE526" s="70" t="s">
        <v>1943</v>
      </c>
      <c r="AF526" t="b">
        <v>1</v>
      </c>
      <c r="AG526" t="s">
        <v>1972</v>
      </c>
      <c r="AI526" s="70" t="s">
        <v>1871</v>
      </c>
      <c r="AJ526" t="b">
        <v>0</v>
      </c>
      <c r="AK526">
        <v>2</v>
      </c>
      <c r="AL526" s="70" t="s">
        <v>1943</v>
      </c>
      <c r="AM526" t="s">
        <v>1980</v>
      </c>
      <c r="AN526" t="b">
        <v>0</v>
      </c>
      <c r="AO526" s="70" t="s">
        <v>1874</v>
      </c>
      <c r="AP526" t="s">
        <v>178</v>
      </c>
      <c r="AQ526">
        <v>0</v>
      </c>
      <c r="AR526">
        <v>0</v>
      </c>
      <c r="BA526" t="str">
        <f>REPLACE(INDEX(GroupVertices[Group],MATCH(Edges[[#This Row],[Vertex 1]],GroupVertices[Vertex],0)),1,1,"")</f>
        <v>2</v>
      </c>
      <c r="BB526" t="str">
        <f>REPLACE(INDEX(GroupVertices[Group],MATCH(Edges[[#This Row],[Vertex 2]],GroupVertices[Vertex],0)),1,1,"")</f>
        <v>1</v>
      </c>
    </row>
    <row r="527" spans="1:54" ht="15">
      <c r="A527" s="11" t="s">
        <v>265</v>
      </c>
      <c r="B527" s="11" t="s">
        <v>284</v>
      </c>
      <c r="C527" s="12"/>
      <c r="D527" s="60"/>
      <c r="E527" s="61"/>
      <c r="F527" s="62"/>
      <c r="G527" s="12"/>
      <c r="H527" s="13"/>
      <c r="I527" s="45"/>
      <c r="J527" s="45"/>
      <c r="K527" s="31" t="s">
        <v>66</v>
      </c>
      <c r="L527" s="67">
        <v>527</v>
      </c>
      <c r="M527" s="67"/>
      <c r="N527" s="14"/>
      <c r="O527" t="s">
        <v>338</v>
      </c>
      <c r="P527" s="68">
        <v>43535.76049768519</v>
      </c>
      <c r="Q527" t="s">
        <v>398</v>
      </c>
      <c r="T527" t="s">
        <v>265</v>
      </c>
      <c r="V527" s="69" t="s">
        <v>754</v>
      </c>
      <c r="W527" s="68">
        <v>43535.76049768519</v>
      </c>
      <c r="X527" s="69" t="s">
        <v>930</v>
      </c>
      <c r="AA527" s="70" t="s">
        <v>1480</v>
      </c>
      <c r="AC527" t="b">
        <v>0</v>
      </c>
      <c r="AD527">
        <v>0</v>
      </c>
      <c r="AE527" s="70" t="s">
        <v>1943</v>
      </c>
      <c r="AF527" t="b">
        <v>0</v>
      </c>
      <c r="AG527" t="s">
        <v>1972</v>
      </c>
      <c r="AI527" s="70" t="s">
        <v>1943</v>
      </c>
      <c r="AJ527" t="b">
        <v>0</v>
      </c>
      <c r="AK527">
        <v>0</v>
      </c>
      <c r="AL527" s="70" t="s">
        <v>1943</v>
      </c>
      <c r="AM527" t="s">
        <v>1979</v>
      </c>
      <c r="AN527" t="b">
        <v>0</v>
      </c>
      <c r="AO527" s="70" t="s">
        <v>1480</v>
      </c>
      <c r="AP527" t="s">
        <v>178</v>
      </c>
      <c r="AQ527">
        <v>0</v>
      </c>
      <c r="AR527">
        <v>0</v>
      </c>
      <c r="BA527" t="str">
        <f>REPLACE(INDEX(GroupVertices[Group],MATCH(Edges[[#This Row],[Vertex 1]],GroupVertices[Vertex],0)),1,1,"")</f>
        <v>2</v>
      </c>
      <c r="BB527" t="str">
        <f>REPLACE(INDEX(GroupVertices[Group],MATCH(Edges[[#This Row],[Vertex 2]],GroupVertices[Vertex],0)),1,1,"")</f>
        <v>2</v>
      </c>
    </row>
    <row r="528" spans="1:54" ht="15">
      <c r="A528" s="11" t="s">
        <v>265</v>
      </c>
      <c r="B528" s="11" t="s">
        <v>279</v>
      </c>
      <c r="C528" s="12"/>
      <c r="D528" s="60"/>
      <c r="E528" s="61"/>
      <c r="F528" s="62"/>
      <c r="G528" s="12"/>
      <c r="H528" s="13"/>
      <c r="I528" s="45"/>
      <c r="J528" s="45"/>
      <c r="K528" s="31" t="s">
        <v>66</v>
      </c>
      <c r="L528" s="67">
        <v>528</v>
      </c>
      <c r="M528" s="67"/>
      <c r="N528" s="14"/>
      <c r="O528" t="s">
        <v>338</v>
      </c>
      <c r="P528" s="68">
        <v>43535.48260416667</v>
      </c>
      <c r="Q528" t="s">
        <v>395</v>
      </c>
      <c r="T528" t="s">
        <v>265</v>
      </c>
      <c r="V528" s="69" t="s">
        <v>754</v>
      </c>
      <c r="W528" s="68">
        <v>43535.48260416667</v>
      </c>
      <c r="X528" s="69" t="s">
        <v>921</v>
      </c>
      <c r="AA528" s="70" t="s">
        <v>1471</v>
      </c>
      <c r="AC528" t="b">
        <v>0</v>
      </c>
      <c r="AD528">
        <v>5</v>
      </c>
      <c r="AE528" s="70" t="s">
        <v>1943</v>
      </c>
      <c r="AF528" t="b">
        <v>0</v>
      </c>
      <c r="AG528" t="s">
        <v>1972</v>
      </c>
      <c r="AI528" s="70" t="s">
        <v>1943</v>
      </c>
      <c r="AJ528" t="b">
        <v>0</v>
      </c>
      <c r="AK528">
        <v>2</v>
      </c>
      <c r="AL528" s="70" t="s">
        <v>1943</v>
      </c>
      <c r="AM528" t="s">
        <v>1980</v>
      </c>
      <c r="AN528" t="b">
        <v>0</v>
      </c>
      <c r="AO528" s="70" t="s">
        <v>1471</v>
      </c>
      <c r="AP528" t="s">
        <v>178</v>
      </c>
      <c r="AQ528">
        <v>0</v>
      </c>
      <c r="AR528">
        <v>0</v>
      </c>
      <c r="BA528" t="str">
        <f>REPLACE(INDEX(GroupVertices[Group],MATCH(Edges[[#This Row],[Vertex 1]],GroupVertices[Vertex],0)),1,1,"")</f>
        <v>2</v>
      </c>
      <c r="BB528" t="str">
        <f>REPLACE(INDEX(GroupVertices[Group],MATCH(Edges[[#This Row],[Vertex 2]],GroupVertices[Vertex],0)),1,1,"")</f>
        <v>2</v>
      </c>
    </row>
    <row r="529" spans="1:54" ht="15">
      <c r="A529" s="11" t="s">
        <v>265</v>
      </c>
      <c r="B529" s="11" t="s">
        <v>281</v>
      </c>
      <c r="C529" s="12"/>
      <c r="D529" s="60"/>
      <c r="E529" s="61"/>
      <c r="F529" s="62"/>
      <c r="G529" s="12"/>
      <c r="H529" s="13"/>
      <c r="I529" s="45"/>
      <c r="J529" s="45"/>
      <c r="K529" s="31" t="s">
        <v>66</v>
      </c>
      <c r="L529" s="67">
        <v>529</v>
      </c>
      <c r="M529" s="67"/>
      <c r="N529" s="14"/>
      <c r="O529" t="s">
        <v>338</v>
      </c>
      <c r="P529" s="68">
        <v>43535.48260416667</v>
      </c>
      <c r="Q529" t="s">
        <v>395</v>
      </c>
      <c r="T529" t="s">
        <v>265</v>
      </c>
      <c r="V529" s="69" t="s">
        <v>754</v>
      </c>
      <c r="W529" s="68">
        <v>43535.48260416667</v>
      </c>
      <c r="X529" s="69" t="s">
        <v>921</v>
      </c>
      <c r="AA529" s="70" t="s">
        <v>1471</v>
      </c>
      <c r="AC529" t="b">
        <v>0</v>
      </c>
      <c r="AD529">
        <v>5</v>
      </c>
      <c r="AE529" s="70" t="s">
        <v>1943</v>
      </c>
      <c r="AF529" t="b">
        <v>0</v>
      </c>
      <c r="AG529" t="s">
        <v>1972</v>
      </c>
      <c r="AI529" s="70" t="s">
        <v>1943</v>
      </c>
      <c r="AJ529" t="b">
        <v>0</v>
      </c>
      <c r="AK529">
        <v>2</v>
      </c>
      <c r="AL529" s="70" t="s">
        <v>1943</v>
      </c>
      <c r="AM529" t="s">
        <v>1980</v>
      </c>
      <c r="AN529" t="b">
        <v>0</v>
      </c>
      <c r="AO529" s="70" t="s">
        <v>1471</v>
      </c>
      <c r="AP529" t="s">
        <v>178</v>
      </c>
      <c r="AQ529">
        <v>0</v>
      </c>
      <c r="AR529">
        <v>0</v>
      </c>
      <c r="BA529" t="str">
        <f>REPLACE(INDEX(GroupVertices[Group],MATCH(Edges[[#This Row],[Vertex 1]],GroupVertices[Vertex],0)),1,1,"")</f>
        <v>2</v>
      </c>
      <c r="BB529" t="str">
        <f>REPLACE(INDEX(GroupVertices[Group],MATCH(Edges[[#This Row],[Vertex 2]],GroupVertices[Vertex],0)),1,1,"")</f>
        <v>2</v>
      </c>
    </row>
    <row r="530" spans="1:54" ht="15">
      <c r="A530" s="11" t="s">
        <v>265</v>
      </c>
      <c r="B530" s="11" t="s">
        <v>307</v>
      </c>
      <c r="C530" s="12"/>
      <c r="D530" s="60"/>
      <c r="E530" s="61"/>
      <c r="F530" s="62"/>
      <c r="G530" s="12"/>
      <c r="H530" s="13"/>
      <c r="I530" s="45"/>
      <c r="J530" s="45"/>
      <c r="K530" s="31" t="s">
        <v>66</v>
      </c>
      <c r="L530" s="67">
        <v>530</v>
      </c>
      <c r="M530" s="67"/>
      <c r="N530" s="14"/>
      <c r="O530" t="s">
        <v>338</v>
      </c>
      <c r="P530" s="68">
        <v>43534.67765046296</v>
      </c>
      <c r="Q530" t="s">
        <v>546</v>
      </c>
      <c r="T530" t="s">
        <v>265</v>
      </c>
      <c r="V530" s="69" t="s">
        <v>754</v>
      </c>
      <c r="W530" s="68">
        <v>43534.67765046296</v>
      </c>
      <c r="X530" s="69" t="s">
        <v>1224</v>
      </c>
      <c r="AA530" s="70" t="s">
        <v>1780</v>
      </c>
      <c r="AC530" t="b">
        <v>0</v>
      </c>
      <c r="AD530">
        <v>2</v>
      </c>
      <c r="AE530" s="70" t="s">
        <v>1943</v>
      </c>
      <c r="AF530" t="b">
        <v>0</v>
      </c>
      <c r="AG530" t="s">
        <v>1972</v>
      </c>
      <c r="AI530" s="70" t="s">
        <v>1943</v>
      </c>
      <c r="AJ530" t="b">
        <v>0</v>
      </c>
      <c r="AK530">
        <v>1</v>
      </c>
      <c r="AL530" s="70" t="s">
        <v>1943</v>
      </c>
      <c r="AM530" t="s">
        <v>1980</v>
      </c>
      <c r="AN530" t="b">
        <v>0</v>
      </c>
      <c r="AO530" s="70" t="s">
        <v>1780</v>
      </c>
      <c r="AP530" t="s">
        <v>178</v>
      </c>
      <c r="AQ530">
        <v>0</v>
      </c>
      <c r="AR530">
        <v>0</v>
      </c>
      <c r="BA530" t="str">
        <f>REPLACE(INDEX(GroupVertices[Group],MATCH(Edges[[#This Row],[Vertex 1]],GroupVertices[Vertex],0)),1,1,"")</f>
        <v>2</v>
      </c>
      <c r="BB530" t="str">
        <f>REPLACE(INDEX(GroupVertices[Group],MATCH(Edges[[#This Row],[Vertex 2]],GroupVertices[Vertex],0)),1,1,"")</f>
        <v>4</v>
      </c>
    </row>
    <row r="531" spans="1:54" ht="15">
      <c r="A531" s="11" t="s">
        <v>265</v>
      </c>
      <c r="B531" s="11" t="s">
        <v>323</v>
      </c>
      <c r="C531" s="12"/>
      <c r="D531" s="60"/>
      <c r="E531" s="61"/>
      <c r="F531" s="62"/>
      <c r="G531" s="12"/>
      <c r="H531" s="13"/>
      <c r="I531" s="45"/>
      <c r="J531" s="45"/>
      <c r="K531" s="31" t="s">
        <v>66</v>
      </c>
      <c r="L531" s="67">
        <v>531</v>
      </c>
      <c r="M531" s="67"/>
      <c r="N531" s="14"/>
      <c r="O531" t="s">
        <v>338</v>
      </c>
      <c r="P531" s="68">
        <v>43534.67765046296</v>
      </c>
      <c r="Q531" t="s">
        <v>546</v>
      </c>
      <c r="T531" t="s">
        <v>265</v>
      </c>
      <c r="V531" s="69" t="s">
        <v>754</v>
      </c>
      <c r="W531" s="68">
        <v>43534.67765046296</v>
      </c>
      <c r="X531" s="69" t="s">
        <v>1224</v>
      </c>
      <c r="AA531" s="70" t="s">
        <v>1780</v>
      </c>
      <c r="AC531" t="b">
        <v>0</v>
      </c>
      <c r="AD531">
        <v>2</v>
      </c>
      <c r="AE531" s="70" t="s">
        <v>1943</v>
      </c>
      <c r="AF531" t="b">
        <v>0</v>
      </c>
      <c r="AG531" t="s">
        <v>1972</v>
      </c>
      <c r="AI531" s="70" t="s">
        <v>1943</v>
      </c>
      <c r="AJ531" t="b">
        <v>0</v>
      </c>
      <c r="AK531">
        <v>1</v>
      </c>
      <c r="AL531" s="70" t="s">
        <v>1943</v>
      </c>
      <c r="AM531" t="s">
        <v>1980</v>
      </c>
      <c r="AN531" t="b">
        <v>0</v>
      </c>
      <c r="AO531" s="70" t="s">
        <v>1780</v>
      </c>
      <c r="AP531" t="s">
        <v>178</v>
      </c>
      <c r="AQ531">
        <v>0</v>
      </c>
      <c r="AR531">
        <v>0</v>
      </c>
      <c r="BA531" t="str">
        <f>REPLACE(INDEX(GroupVertices[Group],MATCH(Edges[[#This Row],[Vertex 1]],GroupVertices[Vertex],0)),1,1,"")</f>
        <v>2</v>
      </c>
      <c r="BB531" t="str">
        <f>REPLACE(INDEX(GroupVertices[Group],MATCH(Edges[[#This Row],[Vertex 2]],GroupVertices[Vertex],0)),1,1,"")</f>
        <v>4</v>
      </c>
    </row>
    <row r="532" spans="1:54" ht="15">
      <c r="A532" s="11" t="s">
        <v>265</v>
      </c>
      <c r="B532" s="11" t="s">
        <v>247</v>
      </c>
      <c r="C532" s="12"/>
      <c r="D532" s="60"/>
      <c r="E532" s="61"/>
      <c r="F532" s="62"/>
      <c r="G532" s="12"/>
      <c r="H532" s="13"/>
      <c r="I532" s="45"/>
      <c r="J532" s="45"/>
      <c r="K532" s="31" t="s">
        <v>66</v>
      </c>
      <c r="L532" s="67">
        <v>532</v>
      </c>
      <c r="M532" s="67"/>
      <c r="N532" s="14"/>
      <c r="O532" t="s">
        <v>338</v>
      </c>
      <c r="P532" s="68">
        <v>43534.66547453704</v>
      </c>
      <c r="Q532" t="s">
        <v>341</v>
      </c>
      <c r="T532" t="s">
        <v>265</v>
      </c>
      <c r="V532" s="69" t="s">
        <v>754</v>
      </c>
      <c r="W532" s="68">
        <v>43534.66547453704</v>
      </c>
      <c r="X532" s="69" t="s">
        <v>620</v>
      </c>
      <c r="AA532" s="70" t="s">
        <v>1871</v>
      </c>
      <c r="AC532" t="b">
        <v>0</v>
      </c>
      <c r="AD532">
        <v>37</v>
      </c>
      <c r="AE532" s="70" t="s">
        <v>1943</v>
      </c>
      <c r="AF532" t="b">
        <v>0</v>
      </c>
      <c r="AG532" t="s">
        <v>1972</v>
      </c>
      <c r="AI532" s="70" t="s">
        <v>1943</v>
      </c>
      <c r="AJ532" t="b">
        <v>0</v>
      </c>
      <c r="AK532">
        <v>45</v>
      </c>
      <c r="AL532" s="70" t="s">
        <v>1943</v>
      </c>
      <c r="AM532" t="s">
        <v>1980</v>
      </c>
      <c r="AN532" t="b">
        <v>0</v>
      </c>
      <c r="AO532" s="70" t="s">
        <v>1871</v>
      </c>
      <c r="AP532" t="s">
        <v>178</v>
      </c>
      <c r="AQ532">
        <v>0</v>
      </c>
      <c r="AR532">
        <v>0</v>
      </c>
      <c r="BA532" t="str">
        <f>REPLACE(INDEX(GroupVertices[Group],MATCH(Edges[[#This Row],[Vertex 1]],GroupVertices[Vertex],0)),1,1,"")</f>
        <v>2</v>
      </c>
      <c r="BB532" t="str">
        <f>REPLACE(INDEX(GroupVertices[Group],MATCH(Edges[[#This Row],[Vertex 2]],GroupVertices[Vertex],0)),1,1,"")</f>
        <v>1</v>
      </c>
    </row>
    <row r="533" spans="1:54" ht="15">
      <c r="A533" s="11" t="s">
        <v>265</v>
      </c>
      <c r="B533" s="11" t="s">
        <v>273</v>
      </c>
      <c r="C533" s="12"/>
      <c r="D533" s="60"/>
      <c r="E533" s="61"/>
      <c r="F533" s="62"/>
      <c r="G533" s="12"/>
      <c r="H533" s="13"/>
      <c r="I533" s="45"/>
      <c r="J533" s="45"/>
      <c r="K533" s="31" t="s">
        <v>66</v>
      </c>
      <c r="L533" s="67">
        <v>533</v>
      </c>
      <c r="M533" s="67"/>
      <c r="N533" s="14"/>
      <c r="O533" t="s">
        <v>338</v>
      </c>
      <c r="P533" s="68">
        <v>43534.8575462963</v>
      </c>
      <c r="Q533" t="s">
        <v>391</v>
      </c>
      <c r="T533" t="s">
        <v>265</v>
      </c>
      <c r="V533" s="69" t="s">
        <v>754</v>
      </c>
      <c r="W533" s="68">
        <v>43534.8575462963</v>
      </c>
      <c r="X533" s="69" t="s">
        <v>909</v>
      </c>
      <c r="AA533" s="70" t="s">
        <v>1459</v>
      </c>
      <c r="AC533" t="b">
        <v>0</v>
      </c>
      <c r="AD533">
        <v>1</v>
      </c>
      <c r="AE533" s="70" t="s">
        <v>1943</v>
      </c>
      <c r="AF533" t="b">
        <v>0</v>
      </c>
      <c r="AG533" t="s">
        <v>1972</v>
      </c>
      <c r="AI533" s="70" t="s">
        <v>1943</v>
      </c>
      <c r="AJ533" t="b">
        <v>0</v>
      </c>
      <c r="AK533">
        <v>0</v>
      </c>
      <c r="AL533" s="70" t="s">
        <v>1943</v>
      </c>
      <c r="AM533" t="s">
        <v>1979</v>
      </c>
      <c r="AN533" t="b">
        <v>0</v>
      </c>
      <c r="AO533" s="70" t="s">
        <v>1459</v>
      </c>
      <c r="AP533" t="s">
        <v>178</v>
      </c>
      <c r="AQ533">
        <v>0</v>
      </c>
      <c r="AR533">
        <v>0</v>
      </c>
      <c r="BA533" t="str">
        <f>REPLACE(INDEX(GroupVertices[Group],MATCH(Edges[[#This Row],[Vertex 1]],GroupVertices[Vertex],0)),1,1,"")</f>
        <v>2</v>
      </c>
      <c r="BB533" t="str">
        <f>REPLACE(INDEX(GroupVertices[Group],MATCH(Edges[[#This Row],[Vertex 2]],GroupVertices[Vertex],0)),1,1,"")</f>
        <v>1</v>
      </c>
    </row>
    <row r="534" spans="1:54" ht="15">
      <c r="A534" s="11" t="s">
        <v>265</v>
      </c>
      <c r="B534" s="11" t="s">
        <v>321</v>
      </c>
      <c r="C534" s="12"/>
      <c r="D534" s="60"/>
      <c r="E534" s="61"/>
      <c r="F534" s="62"/>
      <c r="G534" s="12"/>
      <c r="H534" s="13"/>
      <c r="I534" s="45"/>
      <c r="J534" s="45"/>
      <c r="K534" s="31" t="s">
        <v>66</v>
      </c>
      <c r="L534" s="67">
        <v>534</v>
      </c>
      <c r="M534" s="67"/>
      <c r="N534" s="14"/>
      <c r="O534" t="s">
        <v>338</v>
      </c>
      <c r="P534" s="68">
        <v>43542.20826388889</v>
      </c>
      <c r="Q534" t="s">
        <v>555</v>
      </c>
      <c r="T534" t="s">
        <v>265</v>
      </c>
      <c r="V534" s="69" t="s">
        <v>754</v>
      </c>
      <c r="W534" s="68">
        <v>43542.20826388889</v>
      </c>
      <c r="X534" s="69" t="s">
        <v>1240</v>
      </c>
      <c r="AA534" s="70" t="s">
        <v>1796</v>
      </c>
      <c r="AC534" t="b">
        <v>0</v>
      </c>
      <c r="AD534">
        <v>2</v>
      </c>
      <c r="AE534" s="70" t="s">
        <v>1943</v>
      </c>
      <c r="AF534" t="b">
        <v>0</v>
      </c>
      <c r="AG534" t="s">
        <v>1972</v>
      </c>
      <c r="AI534" s="70" t="s">
        <v>1943</v>
      </c>
      <c r="AJ534" t="b">
        <v>0</v>
      </c>
      <c r="AK534">
        <v>0</v>
      </c>
      <c r="AL534" s="70" t="s">
        <v>1943</v>
      </c>
      <c r="AM534" t="s">
        <v>1979</v>
      </c>
      <c r="AN534" t="b">
        <v>0</v>
      </c>
      <c r="AO534" s="70" t="s">
        <v>1796</v>
      </c>
      <c r="AP534" t="s">
        <v>178</v>
      </c>
      <c r="AQ534">
        <v>0</v>
      </c>
      <c r="AR534">
        <v>0</v>
      </c>
      <c r="BA534" t="str">
        <f>REPLACE(INDEX(GroupVertices[Group],MATCH(Edges[[#This Row],[Vertex 1]],GroupVertices[Vertex],0)),1,1,"")</f>
        <v>2</v>
      </c>
      <c r="BB534" t="str">
        <f>REPLACE(INDEX(GroupVertices[Group],MATCH(Edges[[#This Row],[Vertex 2]],GroupVertices[Vertex],0)),1,1,"")</f>
        <v>4</v>
      </c>
    </row>
    <row r="535" spans="1:54" ht="15">
      <c r="A535" s="11" t="s">
        <v>265</v>
      </c>
      <c r="B535" s="11" t="s">
        <v>299</v>
      </c>
      <c r="C535" s="12"/>
      <c r="D535" s="60"/>
      <c r="E535" s="61"/>
      <c r="F535" s="62"/>
      <c r="G535" s="12"/>
      <c r="H535" s="13"/>
      <c r="I535" s="45"/>
      <c r="J535" s="45"/>
      <c r="K535" s="31" t="s">
        <v>66</v>
      </c>
      <c r="L535" s="67">
        <v>535</v>
      </c>
      <c r="M535" s="67"/>
      <c r="N535" s="14"/>
      <c r="O535" t="s">
        <v>338</v>
      </c>
      <c r="P535" s="68">
        <v>43542.20826388889</v>
      </c>
      <c r="Q535" t="s">
        <v>555</v>
      </c>
      <c r="T535" t="s">
        <v>265</v>
      </c>
      <c r="V535" s="69" t="s">
        <v>754</v>
      </c>
      <c r="W535" s="68">
        <v>43542.20826388889</v>
      </c>
      <c r="X535" s="69" t="s">
        <v>1240</v>
      </c>
      <c r="AA535" s="70" t="s">
        <v>1796</v>
      </c>
      <c r="AC535" t="b">
        <v>0</v>
      </c>
      <c r="AD535">
        <v>2</v>
      </c>
      <c r="AE535" s="70" t="s">
        <v>1943</v>
      </c>
      <c r="AF535" t="b">
        <v>0</v>
      </c>
      <c r="AG535" t="s">
        <v>1972</v>
      </c>
      <c r="AI535" s="70" t="s">
        <v>1943</v>
      </c>
      <c r="AJ535" t="b">
        <v>0</v>
      </c>
      <c r="AK535">
        <v>0</v>
      </c>
      <c r="AL535" s="70" t="s">
        <v>1943</v>
      </c>
      <c r="AM535" t="s">
        <v>1979</v>
      </c>
      <c r="AN535" t="b">
        <v>0</v>
      </c>
      <c r="AO535" s="70" t="s">
        <v>1796</v>
      </c>
      <c r="AP535" t="s">
        <v>178</v>
      </c>
      <c r="AQ535">
        <v>0</v>
      </c>
      <c r="AR535">
        <v>0</v>
      </c>
      <c r="BA535" t="str">
        <f>REPLACE(INDEX(GroupVertices[Group],MATCH(Edges[[#This Row],[Vertex 1]],GroupVertices[Vertex],0)),1,1,"")</f>
        <v>2</v>
      </c>
      <c r="BB535" t="str">
        <f>REPLACE(INDEX(GroupVertices[Group],MATCH(Edges[[#This Row],[Vertex 2]],GroupVertices[Vertex],0)),1,1,"")</f>
        <v>3</v>
      </c>
    </row>
    <row r="536" spans="1:54" ht="15">
      <c r="A536" s="11" t="s">
        <v>265</v>
      </c>
      <c r="B536" s="11" t="s">
        <v>272</v>
      </c>
      <c r="C536" s="12"/>
      <c r="D536" s="60"/>
      <c r="E536" s="61"/>
      <c r="F536" s="62"/>
      <c r="G536" s="12"/>
      <c r="H536" s="13"/>
      <c r="I536" s="45"/>
      <c r="J536" s="45"/>
      <c r="K536" s="31" t="s">
        <v>66</v>
      </c>
      <c r="L536" s="67">
        <v>536</v>
      </c>
      <c r="M536" s="67"/>
      <c r="N536" s="14"/>
      <c r="O536" t="s">
        <v>338</v>
      </c>
      <c r="P536" s="68">
        <v>43534.857037037036</v>
      </c>
      <c r="Q536" t="s">
        <v>390</v>
      </c>
      <c r="T536" t="s">
        <v>265</v>
      </c>
      <c r="V536" s="69" t="s">
        <v>754</v>
      </c>
      <c r="W536" s="68">
        <v>43534.857037037036</v>
      </c>
      <c r="X536" s="69" t="s">
        <v>907</v>
      </c>
      <c r="AA536" s="70" t="s">
        <v>1457</v>
      </c>
      <c r="AC536" t="b">
        <v>0</v>
      </c>
      <c r="AD536">
        <v>1</v>
      </c>
      <c r="AE536" s="70" t="s">
        <v>1943</v>
      </c>
      <c r="AF536" t="b">
        <v>0</v>
      </c>
      <c r="AG536" t="s">
        <v>1972</v>
      </c>
      <c r="AI536" s="70" t="s">
        <v>1943</v>
      </c>
      <c r="AJ536" t="b">
        <v>0</v>
      </c>
      <c r="AK536">
        <v>0</v>
      </c>
      <c r="AL536" s="70" t="s">
        <v>1943</v>
      </c>
      <c r="AM536" t="s">
        <v>1979</v>
      </c>
      <c r="AN536" t="b">
        <v>0</v>
      </c>
      <c r="AO536" s="70" t="s">
        <v>1457</v>
      </c>
      <c r="AP536" t="s">
        <v>178</v>
      </c>
      <c r="AQ536">
        <v>0</v>
      </c>
      <c r="AR536">
        <v>0</v>
      </c>
      <c r="BA536" t="str">
        <f>REPLACE(INDEX(GroupVertices[Group],MATCH(Edges[[#This Row],[Vertex 1]],GroupVertices[Vertex],0)),1,1,"")</f>
        <v>2</v>
      </c>
      <c r="BB536" t="str">
        <f>REPLACE(INDEX(GroupVertices[Group],MATCH(Edges[[#This Row],[Vertex 2]],GroupVertices[Vertex],0)),1,1,"")</f>
        <v>1</v>
      </c>
    </row>
    <row r="537" spans="1:54" ht="15">
      <c r="A537" s="11" t="s">
        <v>265</v>
      </c>
      <c r="B537" s="11" t="s">
        <v>319</v>
      </c>
      <c r="C537" s="12"/>
      <c r="D537" s="60"/>
      <c r="E537" s="61"/>
      <c r="F537" s="62"/>
      <c r="G537" s="12"/>
      <c r="H537" s="13"/>
      <c r="I537" s="45"/>
      <c r="J537" s="45"/>
      <c r="K537" s="31" t="s">
        <v>66</v>
      </c>
      <c r="L537" s="67">
        <v>537</v>
      </c>
      <c r="M537" s="67"/>
      <c r="N537" s="14"/>
      <c r="O537" t="s">
        <v>338</v>
      </c>
      <c r="P537" s="68">
        <v>43535.779398148145</v>
      </c>
      <c r="Q537" t="s">
        <v>548</v>
      </c>
      <c r="T537" t="s">
        <v>265</v>
      </c>
      <c r="V537" s="69" t="s">
        <v>754</v>
      </c>
      <c r="W537" s="68">
        <v>43535.779398148145</v>
      </c>
      <c r="X537" s="69" t="s">
        <v>1228</v>
      </c>
      <c r="AA537" s="70" t="s">
        <v>1784</v>
      </c>
      <c r="AC537" t="b">
        <v>0</v>
      </c>
      <c r="AD537">
        <v>1</v>
      </c>
      <c r="AE537" s="70" t="s">
        <v>1943</v>
      </c>
      <c r="AF537" t="b">
        <v>0</v>
      </c>
      <c r="AG537" t="s">
        <v>1972</v>
      </c>
      <c r="AI537" s="70" t="s">
        <v>1943</v>
      </c>
      <c r="AJ537" t="b">
        <v>0</v>
      </c>
      <c r="AK537">
        <v>0</v>
      </c>
      <c r="AL537" s="70" t="s">
        <v>1943</v>
      </c>
      <c r="AM537" t="s">
        <v>1980</v>
      </c>
      <c r="AN537" t="b">
        <v>0</v>
      </c>
      <c r="AO537" s="70" t="s">
        <v>1784</v>
      </c>
      <c r="AP537" t="s">
        <v>178</v>
      </c>
      <c r="AQ537">
        <v>0</v>
      </c>
      <c r="AR537">
        <v>0</v>
      </c>
      <c r="BA537" t="str">
        <f>REPLACE(INDEX(GroupVertices[Group],MATCH(Edges[[#This Row],[Vertex 1]],GroupVertices[Vertex],0)),1,1,"")</f>
        <v>2</v>
      </c>
      <c r="BB537" t="str">
        <f>REPLACE(INDEX(GroupVertices[Group],MATCH(Edges[[#This Row],[Vertex 2]],GroupVertices[Vertex],0)),1,1,"")</f>
        <v>4</v>
      </c>
    </row>
    <row r="538" spans="1:54" ht="15">
      <c r="A538" s="11" t="s">
        <v>265</v>
      </c>
      <c r="B538" s="11" t="s">
        <v>294</v>
      </c>
      <c r="C538" s="12"/>
      <c r="D538" s="60"/>
      <c r="E538" s="61"/>
      <c r="F538" s="62"/>
      <c r="G538" s="12"/>
      <c r="H538" s="13"/>
      <c r="I538" s="45"/>
      <c r="J538" s="45"/>
      <c r="K538" s="31" t="s">
        <v>66</v>
      </c>
      <c r="L538" s="67">
        <v>538</v>
      </c>
      <c r="M538" s="67"/>
      <c r="N538" s="14"/>
      <c r="O538" t="s">
        <v>338</v>
      </c>
      <c r="P538" s="68">
        <v>43537.81023148148</v>
      </c>
      <c r="Q538" t="s">
        <v>409</v>
      </c>
      <c r="T538" t="s">
        <v>265</v>
      </c>
      <c r="V538" s="69" t="s">
        <v>754</v>
      </c>
      <c r="W538" s="68">
        <v>43537.81023148148</v>
      </c>
      <c r="X538" s="69" t="s">
        <v>953</v>
      </c>
      <c r="AA538" s="70" t="s">
        <v>1503</v>
      </c>
      <c r="AC538" t="b">
        <v>0</v>
      </c>
      <c r="AD538">
        <v>0</v>
      </c>
      <c r="AE538" s="70" t="s">
        <v>1943</v>
      </c>
      <c r="AF538" t="b">
        <v>0</v>
      </c>
      <c r="AG538" t="s">
        <v>1972</v>
      </c>
      <c r="AI538" s="70" t="s">
        <v>1943</v>
      </c>
      <c r="AJ538" t="b">
        <v>0</v>
      </c>
      <c r="AK538">
        <v>0</v>
      </c>
      <c r="AL538" s="70" t="s">
        <v>1943</v>
      </c>
      <c r="AM538" t="s">
        <v>1980</v>
      </c>
      <c r="AN538" t="b">
        <v>0</v>
      </c>
      <c r="AO538" s="70" t="s">
        <v>1503</v>
      </c>
      <c r="AP538" t="s">
        <v>178</v>
      </c>
      <c r="AQ538">
        <v>0</v>
      </c>
      <c r="AR538">
        <v>0</v>
      </c>
      <c r="BA538" t="str">
        <f>REPLACE(INDEX(GroupVertices[Group],MATCH(Edges[[#This Row],[Vertex 1]],GroupVertices[Vertex],0)),1,1,"")</f>
        <v>2</v>
      </c>
      <c r="BB538" t="str">
        <f>REPLACE(INDEX(GroupVertices[Group],MATCH(Edges[[#This Row],[Vertex 2]],GroupVertices[Vertex],0)),1,1,"")</f>
        <v>1</v>
      </c>
    </row>
    <row r="539" spans="1:54" ht="15">
      <c r="A539" s="11" t="s">
        <v>265</v>
      </c>
      <c r="B539" s="11" t="s">
        <v>291</v>
      </c>
      <c r="C539" s="12"/>
      <c r="D539" s="60"/>
      <c r="E539" s="61"/>
      <c r="F539" s="62"/>
      <c r="G539" s="12"/>
      <c r="H539" s="13"/>
      <c r="I539" s="45"/>
      <c r="J539" s="45"/>
      <c r="K539" s="31" t="s">
        <v>66</v>
      </c>
      <c r="L539" s="67">
        <v>539</v>
      </c>
      <c r="M539" s="67"/>
      <c r="N539" s="14"/>
      <c r="O539" t="s">
        <v>338</v>
      </c>
      <c r="P539" s="68">
        <v>43537.792604166665</v>
      </c>
      <c r="Q539" t="s">
        <v>406</v>
      </c>
      <c r="T539" t="s">
        <v>265</v>
      </c>
      <c r="V539" s="69" t="s">
        <v>754</v>
      </c>
      <c r="W539" s="68">
        <v>43537.792604166665</v>
      </c>
      <c r="X539" s="69" t="s">
        <v>945</v>
      </c>
      <c r="AA539" s="70" t="s">
        <v>1495</v>
      </c>
      <c r="AC539" t="b">
        <v>0</v>
      </c>
      <c r="AD539">
        <v>1</v>
      </c>
      <c r="AE539" s="70" t="s">
        <v>1943</v>
      </c>
      <c r="AF539" t="b">
        <v>0</v>
      </c>
      <c r="AG539" t="s">
        <v>1972</v>
      </c>
      <c r="AI539" s="70" t="s">
        <v>1943</v>
      </c>
      <c r="AJ539" t="b">
        <v>0</v>
      </c>
      <c r="AK539">
        <v>0</v>
      </c>
      <c r="AL539" s="70" t="s">
        <v>1943</v>
      </c>
      <c r="AM539" t="s">
        <v>1980</v>
      </c>
      <c r="AN539" t="b">
        <v>0</v>
      </c>
      <c r="AO539" s="70" t="s">
        <v>1495</v>
      </c>
      <c r="AP539" t="s">
        <v>178</v>
      </c>
      <c r="AQ539">
        <v>0</v>
      </c>
      <c r="AR539">
        <v>0</v>
      </c>
      <c r="BA539" t="str">
        <f>REPLACE(INDEX(GroupVertices[Group],MATCH(Edges[[#This Row],[Vertex 1]],GroupVertices[Vertex],0)),1,1,"")</f>
        <v>2</v>
      </c>
      <c r="BB539" t="str">
        <f>REPLACE(INDEX(GroupVertices[Group],MATCH(Edges[[#This Row],[Vertex 2]],GroupVertices[Vertex],0)),1,1,"")</f>
        <v>1</v>
      </c>
    </row>
    <row r="540" spans="1:54" ht="15">
      <c r="A540" s="11" t="s">
        <v>265</v>
      </c>
      <c r="B540" s="11" t="s">
        <v>319</v>
      </c>
      <c r="C540" s="12"/>
      <c r="D540" s="60"/>
      <c r="E540" s="61"/>
      <c r="F540" s="62"/>
      <c r="G540" s="12"/>
      <c r="H540" s="13"/>
      <c r="I540" s="45"/>
      <c r="J540" s="45"/>
      <c r="K540" s="31" t="s">
        <v>66</v>
      </c>
      <c r="L540" s="67">
        <v>540</v>
      </c>
      <c r="M540" s="67"/>
      <c r="N540" s="14"/>
      <c r="O540" t="s">
        <v>338</v>
      </c>
      <c r="P540" s="68">
        <v>43541.9315625</v>
      </c>
      <c r="Q540" t="s">
        <v>549</v>
      </c>
      <c r="T540" t="s">
        <v>265</v>
      </c>
      <c r="V540" s="69" t="s">
        <v>754</v>
      </c>
      <c r="W540" s="68">
        <v>43541.9315625</v>
      </c>
      <c r="X540" s="69" t="s">
        <v>1229</v>
      </c>
      <c r="AA540" s="70" t="s">
        <v>1785</v>
      </c>
      <c r="AC540" t="b">
        <v>0</v>
      </c>
      <c r="AD540">
        <v>1</v>
      </c>
      <c r="AE540" s="70" t="s">
        <v>1943</v>
      </c>
      <c r="AF540" t="b">
        <v>0</v>
      </c>
      <c r="AG540" t="s">
        <v>1972</v>
      </c>
      <c r="AI540" s="70" t="s">
        <v>1943</v>
      </c>
      <c r="AJ540" t="b">
        <v>0</v>
      </c>
      <c r="AK540">
        <v>0</v>
      </c>
      <c r="AL540" s="70" t="s">
        <v>1943</v>
      </c>
      <c r="AM540" t="s">
        <v>1980</v>
      </c>
      <c r="AN540" t="b">
        <v>0</v>
      </c>
      <c r="AO540" s="70" t="s">
        <v>1785</v>
      </c>
      <c r="AP540" t="s">
        <v>178</v>
      </c>
      <c r="AQ540">
        <v>0</v>
      </c>
      <c r="AR540">
        <v>0</v>
      </c>
      <c r="BA540" t="str">
        <f>REPLACE(INDEX(GroupVertices[Group],MATCH(Edges[[#This Row],[Vertex 1]],GroupVertices[Vertex],0)),1,1,"")</f>
        <v>2</v>
      </c>
      <c r="BB540" t="str">
        <f>REPLACE(INDEX(GroupVertices[Group],MATCH(Edges[[#This Row],[Vertex 2]],GroupVertices[Vertex],0)),1,1,"")</f>
        <v>4</v>
      </c>
    </row>
    <row r="541" spans="1:54" ht="15">
      <c r="A541" s="11" t="s">
        <v>265</v>
      </c>
      <c r="B541" s="11" t="s">
        <v>320</v>
      </c>
      <c r="C541" s="12"/>
      <c r="D541" s="60"/>
      <c r="E541" s="61"/>
      <c r="F541" s="62"/>
      <c r="G541" s="12"/>
      <c r="H541" s="13"/>
      <c r="I541" s="45"/>
      <c r="J541" s="45"/>
      <c r="K541" s="31" t="s">
        <v>66</v>
      </c>
      <c r="L541" s="67">
        <v>541</v>
      </c>
      <c r="M541" s="67"/>
      <c r="N541" s="14"/>
      <c r="O541" t="s">
        <v>338</v>
      </c>
      <c r="P541" s="68">
        <v>43541.9315625</v>
      </c>
      <c r="Q541" t="s">
        <v>549</v>
      </c>
      <c r="T541" t="s">
        <v>265</v>
      </c>
      <c r="V541" s="69" t="s">
        <v>754</v>
      </c>
      <c r="W541" s="68">
        <v>43541.9315625</v>
      </c>
      <c r="X541" s="69" t="s">
        <v>1229</v>
      </c>
      <c r="AA541" s="70" t="s">
        <v>1785</v>
      </c>
      <c r="AC541" t="b">
        <v>0</v>
      </c>
      <c r="AD541">
        <v>1</v>
      </c>
      <c r="AE541" s="70" t="s">
        <v>1943</v>
      </c>
      <c r="AF541" t="b">
        <v>0</v>
      </c>
      <c r="AG541" t="s">
        <v>1972</v>
      </c>
      <c r="AI541" s="70" t="s">
        <v>1943</v>
      </c>
      <c r="AJ541" t="b">
        <v>0</v>
      </c>
      <c r="AK541">
        <v>0</v>
      </c>
      <c r="AL541" s="70" t="s">
        <v>1943</v>
      </c>
      <c r="AM541" t="s">
        <v>1980</v>
      </c>
      <c r="AN541" t="b">
        <v>0</v>
      </c>
      <c r="AO541" s="70" t="s">
        <v>1785</v>
      </c>
      <c r="AP541" t="s">
        <v>178</v>
      </c>
      <c r="AQ541">
        <v>0</v>
      </c>
      <c r="AR541">
        <v>0</v>
      </c>
      <c r="BA541" t="str">
        <f>REPLACE(INDEX(GroupVertices[Group],MATCH(Edges[[#This Row],[Vertex 1]],GroupVertices[Vertex],0)),1,1,"")</f>
        <v>2</v>
      </c>
      <c r="BB541" t="str">
        <f>REPLACE(INDEX(GroupVertices[Group],MATCH(Edges[[#This Row],[Vertex 2]],GroupVertices[Vertex],0)),1,1,"")</f>
        <v>1</v>
      </c>
    </row>
    <row r="542" spans="1:54" ht="15">
      <c r="A542" s="11" t="s">
        <v>265</v>
      </c>
      <c r="B542" s="11" t="s">
        <v>304</v>
      </c>
      <c r="C542" s="12"/>
      <c r="D542" s="60"/>
      <c r="E542" s="61"/>
      <c r="F542" s="62"/>
      <c r="G542" s="12"/>
      <c r="H542" s="13"/>
      <c r="I542" s="45"/>
      <c r="J542" s="45"/>
      <c r="K542" s="31" t="s">
        <v>66</v>
      </c>
      <c r="L542" s="67">
        <v>542</v>
      </c>
      <c r="M542" s="67"/>
      <c r="N542" s="14"/>
      <c r="O542" t="s">
        <v>338</v>
      </c>
      <c r="P542" s="68">
        <v>43541.79895833333</v>
      </c>
      <c r="Q542" t="s">
        <v>542</v>
      </c>
      <c r="T542" t="s">
        <v>265</v>
      </c>
      <c r="V542" s="69" t="s">
        <v>754</v>
      </c>
      <c r="W542" s="68">
        <v>43541.79895833333</v>
      </c>
      <c r="X542" s="69" t="s">
        <v>1211</v>
      </c>
      <c r="AA542" s="70" t="s">
        <v>1767</v>
      </c>
      <c r="AC542" t="b">
        <v>0</v>
      </c>
      <c r="AD542">
        <v>2</v>
      </c>
      <c r="AE542" s="70" t="s">
        <v>1943</v>
      </c>
      <c r="AF542" t="b">
        <v>0</v>
      </c>
      <c r="AG542" t="s">
        <v>1972</v>
      </c>
      <c r="AI542" s="70" t="s">
        <v>1943</v>
      </c>
      <c r="AJ542" t="b">
        <v>0</v>
      </c>
      <c r="AK542">
        <v>0</v>
      </c>
      <c r="AL542" s="70" t="s">
        <v>1943</v>
      </c>
      <c r="AM542" t="s">
        <v>1979</v>
      </c>
      <c r="AN542" t="b">
        <v>0</v>
      </c>
      <c r="AO542" s="70" t="s">
        <v>1767</v>
      </c>
      <c r="AP542" t="s">
        <v>178</v>
      </c>
      <c r="AQ542">
        <v>0</v>
      </c>
      <c r="AR542">
        <v>0</v>
      </c>
      <c r="BA542" t="str">
        <f>REPLACE(INDEX(GroupVertices[Group],MATCH(Edges[[#This Row],[Vertex 1]],GroupVertices[Vertex],0)),1,1,"")</f>
        <v>2</v>
      </c>
      <c r="BB542" t="str">
        <f>REPLACE(INDEX(GroupVertices[Group],MATCH(Edges[[#This Row],[Vertex 2]],GroupVertices[Vertex],0)),1,1,"")</f>
        <v>3</v>
      </c>
    </row>
    <row r="543" spans="1:54" ht="15">
      <c r="A543" s="11" t="s">
        <v>265</v>
      </c>
      <c r="B543" s="11" t="s">
        <v>316</v>
      </c>
      <c r="C543" s="12"/>
      <c r="D543" s="60"/>
      <c r="E543" s="61"/>
      <c r="F543" s="62"/>
      <c r="G543" s="12"/>
      <c r="H543" s="13"/>
      <c r="I543" s="45"/>
      <c r="J543" s="45"/>
      <c r="K543" s="31" t="s">
        <v>66</v>
      </c>
      <c r="L543" s="67">
        <v>543</v>
      </c>
      <c r="M543" s="67"/>
      <c r="N543" s="14"/>
      <c r="O543" t="s">
        <v>338</v>
      </c>
      <c r="P543" s="68">
        <v>43541.79895833333</v>
      </c>
      <c r="Q543" t="s">
        <v>542</v>
      </c>
      <c r="T543" t="s">
        <v>265</v>
      </c>
      <c r="V543" s="69" t="s">
        <v>754</v>
      </c>
      <c r="W543" s="68">
        <v>43541.79895833333</v>
      </c>
      <c r="X543" s="69" t="s">
        <v>1211</v>
      </c>
      <c r="AA543" s="70" t="s">
        <v>1767</v>
      </c>
      <c r="AC543" t="b">
        <v>0</v>
      </c>
      <c r="AD543">
        <v>2</v>
      </c>
      <c r="AE543" s="70" t="s">
        <v>1943</v>
      </c>
      <c r="AF543" t="b">
        <v>0</v>
      </c>
      <c r="AG543" t="s">
        <v>1972</v>
      </c>
      <c r="AI543" s="70" t="s">
        <v>1943</v>
      </c>
      <c r="AJ543" t="b">
        <v>0</v>
      </c>
      <c r="AK543">
        <v>0</v>
      </c>
      <c r="AL543" s="70" t="s">
        <v>1943</v>
      </c>
      <c r="AM543" t="s">
        <v>1979</v>
      </c>
      <c r="AN543" t="b">
        <v>0</v>
      </c>
      <c r="AO543" s="70" t="s">
        <v>1767</v>
      </c>
      <c r="AP543" t="s">
        <v>178</v>
      </c>
      <c r="AQ543">
        <v>0</v>
      </c>
      <c r="AR543">
        <v>0</v>
      </c>
      <c r="BA543" t="str">
        <f>REPLACE(INDEX(GroupVertices[Group],MATCH(Edges[[#This Row],[Vertex 1]],GroupVertices[Vertex],0)),1,1,"")</f>
        <v>2</v>
      </c>
      <c r="BB543" t="str">
        <f>REPLACE(INDEX(GroupVertices[Group],MATCH(Edges[[#This Row],[Vertex 2]],GroupVertices[Vertex],0)),1,1,"")</f>
        <v>4</v>
      </c>
    </row>
    <row r="544" spans="1:54" ht="15">
      <c r="A544" s="11" t="s">
        <v>265</v>
      </c>
      <c r="B544" s="11" t="s">
        <v>318</v>
      </c>
      <c r="C544" s="12"/>
      <c r="D544" s="60"/>
      <c r="E544" s="61"/>
      <c r="F544" s="62"/>
      <c r="G544" s="12"/>
      <c r="H544" s="13"/>
      <c r="I544" s="45"/>
      <c r="J544" s="45"/>
      <c r="K544" s="31" t="s">
        <v>66</v>
      </c>
      <c r="L544" s="67">
        <v>544</v>
      </c>
      <c r="M544" s="67"/>
      <c r="N544" s="14"/>
      <c r="O544" t="s">
        <v>338</v>
      </c>
      <c r="P544" s="68">
        <v>43541.81487268519</v>
      </c>
      <c r="Q544" t="s">
        <v>545</v>
      </c>
      <c r="T544" t="s">
        <v>265</v>
      </c>
      <c r="V544" s="69" t="s">
        <v>754</v>
      </c>
      <c r="W544" s="68">
        <v>43541.81487268519</v>
      </c>
      <c r="X544" s="69" t="s">
        <v>1219</v>
      </c>
      <c r="AA544" s="70" t="s">
        <v>1775</v>
      </c>
      <c r="AC544" t="b">
        <v>0</v>
      </c>
      <c r="AD544">
        <v>0</v>
      </c>
      <c r="AE544" s="70" t="s">
        <v>1943</v>
      </c>
      <c r="AF544" t="b">
        <v>0</v>
      </c>
      <c r="AG544" t="s">
        <v>1972</v>
      </c>
      <c r="AI544" s="70" t="s">
        <v>1943</v>
      </c>
      <c r="AJ544" t="b">
        <v>0</v>
      </c>
      <c r="AK544">
        <v>0</v>
      </c>
      <c r="AL544" s="70" t="s">
        <v>1943</v>
      </c>
      <c r="AM544" t="s">
        <v>1979</v>
      </c>
      <c r="AN544" t="b">
        <v>0</v>
      </c>
      <c r="AO544" s="70" t="s">
        <v>1775</v>
      </c>
      <c r="AP544" t="s">
        <v>178</v>
      </c>
      <c r="AQ544">
        <v>0</v>
      </c>
      <c r="AR544">
        <v>0</v>
      </c>
      <c r="BA544" t="str">
        <f>REPLACE(INDEX(GroupVertices[Group],MATCH(Edges[[#This Row],[Vertex 1]],GroupVertices[Vertex],0)),1,1,"")</f>
        <v>2</v>
      </c>
      <c r="BB544" t="str">
        <f>REPLACE(INDEX(GroupVertices[Group],MATCH(Edges[[#This Row],[Vertex 2]],GroupVertices[Vertex],0)),1,1,"")</f>
        <v>1</v>
      </c>
    </row>
    <row r="545" spans="1:54" ht="15">
      <c r="A545" s="11" t="s">
        <v>265</v>
      </c>
      <c r="B545" s="11" t="s">
        <v>264</v>
      </c>
      <c r="C545" s="12"/>
      <c r="D545" s="60"/>
      <c r="E545" s="61"/>
      <c r="F545" s="62"/>
      <c r="G545" s="12"/>
      <c r="H545" s="13"/>
      <c r="I545" s="45"/>
      <c r="J545" s="45"/>
      <c r="K545" s="31" t="s">
        <v>66</v>
      </c>
      <c r="L545" s="67">
        <v>545</v>
      </c>
      <c r="M545" s="67"/>
      <c r="N545" s="14"/>
      <c r="O545" t="s">
        <v>338</v>
      </c>
      <c r="P545" s="68">
        <v>43534.67648148148</v>
      </c>
      <c r="Q545" t="s">
        <v>384</v>
      </c>
      <c r="T545" t="s">
        <v>265</v>
      </c>
      <c r="V545" s="69" t="s">
        <v>754</v>
      </c>
      <c r="W545" s="68">
        <v>43534.67648148148</v>
      </c>
      <c r="X545" s="69" t="s">
        <v>893</v>
      </c>
      <c r="AA545" s="70" t="s">
        <v>1443</v>
      </c>
      <c r="AC545" t="b">
        <v>0</v>
      </c>
      <c r="AD545">
        <v>1</v>
      </c>
      <c r="AE545" s="70" t="s">
        <v>1943</v>
      </c>
      <c r="AF545" t="b">
        <v>0</v>
      </c>
      <c r="AG545" t="s">
        <v>1972</v>
      </c>
      <c r="AI545" s="70" t="s">
        <v>1943</v>
      </c>
      <c r="AJ545" t="b">
        <v>0</v>
      </c>
      <c r="AK545">
        <v>0</v>
      </c>
      <c r="AL545" s="70" t="s">
        <v>1943</v>
      </c>
      <c r="AM545" t="s">
        <v>1980</v>
      </c>
      <c r="AN545" t="b">
        <v>0</v>
      </c>
      <c r="AO545" s="70" t="s">
        <v>1443</v>
      </c>
      <c r="AP545" t="s">
        <v>178</v>
      </c>
      <c r="AQ545">
        <v>0</v>
      </c>
      <c r="AR545">
        <v>0</v>
      </c>
      <c r="BA545" t="str">
        <f>REPLACE(INDEX(GroupVertices[Group],MATCH(Edges[[#This Row],[Vertex 1]],GroupVertices[Vertex],0)),1,1,"")</f>
        <v>2</v>
      </c>
      <c r="BB545" t="str">
        <f>REPLACE(INDEX(GroupVertices[Group],MATCH(Edges[[#This Row],[Vertex 2]],GroupVertices[Vertex],0)),1,1,"")</f>
        <v>2</v>
      </c>
    </row>
    <row r="546" spans="1:54" ht="15">
      <c r="A546" s="11" t="s">
        <v>265</v>
      </c>
      <c r="B546" s="11" t="s">
        <v>280</v>
      </c>
      <c r="C546" s="12"/>
      <c r="D546" s="60"/>
      <c r="E546" s="61"/>
      <c r="F546" s="62"/>
      <c r="G546" s="12"/>
      <c r="H546" s="13"/>
      <c r="I546" s="45"/>
      <c r="J546" s="45"/>
      <c r="K546" s="31" t="s">
        <v>66</v>
      </c>
      <c r="L546" s="67">
        <v>546</v>
      </c>
      <c r="M546" s="67"/>
      <c r="N546" s="14"/>
      <c r="O546" t="s">
        <v>338</v>
      </c>
      <c r="P546" s="68">
        <v>43536.261770833335</v>
      </c>
      <c r="Q546" t="s">
        <v>402</v>
      </c>
      <c r="T546" t="s">
        <v>265</v>
      </c>
      <c r="V546" s="69" t="s">
        <v>754</v>
      </c>
      <c r="W546" s="68">
        <v>43536.261770833335</v>
      </c>
      <c r="X546" s="69" t="s">
        <v>938</v>
      </c>
      <c r="AA546" s="70" t="s">
        <v>1488</v>
      </c>
      <c r="AC546" t="b">
        <v>0</v>
      </c>
      <c r="AD546">
        <v>0</v>
      </c>
      <c r="AE546" s="70" t="s">
        <v>1943</v>
      </c>
      <c r="AF546" t="b">
        <v>0</v>
      </c>
      <c r="AG546" t="s">
        <v>1972</v>
      </c>
      <c r="AI546" s="70" t="s">
        <v>1943</v>
      </c>
      <c r="AJ546" t="b">
        <v>0</v>
      </c>
      <c r="AK546">
        <v>0</v>
      </c>
      <c r="AL546" s="70" t="s">
        <v>1943</v>
      </c>
      <c r="AM546" t="s">
        <v>1980</v>
      </c>
      <c r="AN546" t="b">
        <v>0</v>
      </c>
      <c r="AO546" s="70" t="s">
        <v>1488</v>
      </c>
      <c r="AP546" t="s">
        <v>178</v>
      </c>
      <c r="AQ546">
        <v>0</v>
      </c>
      <c r="AR546">
        <v>0</v>
      </c>
      <c r="BA546" t="str">
        <f>REPLACE(INDEX(GroupVertices[Group],MATCH(Edges[[#This Row],[Vertex 1]],GroupVertices[Vertex],0)),1,1,"")</f>
        <v>2</v>
      </c>
      <c r="BB546" t="str">
        <f>REPLACE(INDEX(GroupVertices[Group],MATCH(Edges[[#This Row],[Vertex 2]],GroupVertices[Vertex],0)),1,1,"")</f>
        <v>2</v>
      </c>
    </row>
    <row r="547" spans="1:54" ht="15">
      <c r="A547" s="11" t="s">
        <v>265</v>
      </c>
      <c r="B547" s="11" t="s">
        <v>293</v>
      </c>
      <c r="C547" s="12"/>
      <c r="D547" s="60"/>
      <c r="E547" s="61"/>
      <c r="F547" s="62"/>
      <c r="G547" s="12"/>
      <c r="H547" s="13"/>
      <c r="I547" s="45"/>
      <c r="J547" s="45"/>
      <c r="K547" s="31" t="s">
        <v>66</v>
      </c>
      <c r="L547" s="67">
        <v>547</v>
      </c>
      <c r="M547" s="67"/>
      <c r="N547" s="14"/>
      <c r="O547" t="s">
        <v>338</v>
      </c>
      <c r="P547" s="68">
        <v>43537.80483796296</v>
      </c>
      <c r="Q547" t="s">
        <v>564</v>
      </c>
      <c r="T547" t="s">
        <v>265</v>
      </c>
      <c r="V547" s="69" t="s">
        <v>754</v>
      </c>
      <c r="W547" s="68">
        <v>43537.80483796296</v>
      </c>
      <c r="X547" s="69" t="s">
        <v>1257</v>
      </c>
      <c r="AA547" s="70" t="s">
        <v>1813</v>
      </c>
      <c r="AC547" t="b">
        <v>0</v>
      </c>
      <c r="AD547">
        <v>1</v>
      </c>
      <c r="AE547" s="70" t="s">
        <v>1943</v>
      </c>
      <c r="AF547" t="b">
        <v>0</v>
      </c>
      <c r="AG547" t="s">
        <v>1972</v>
      </c>
      <c r="AI547" s="70" t="s">
        <v>1943</v>
      </c>
      <c r="AJ547" t="b">
        <v>0</v>
      </c>
      <c r="AK547">
        <v>0</v>
      </c>
      <c r="AL547" s="70" t="s">
        <v>1943</v>
      </c>
      <c r="AM547" t="s">
        <v>1980</v>
      </c>
      <c r="AN547" t="b">
        <v>0</v>
      </c>
      <c r="AO547" s="70" t="s">
        <v>1813</v>
      </c>
      <c r="AP547" t="s">
        <v>178</v>
      </c>
      <c r="AQ547">
        <v>0</v>
      </c>
      <c r="AR547">
        <v>0</v>
      </c>
      <c r="BA547" t="str">
        <f>REPLACE(INDEX(GroupVertices[Group],MATCH(Edges[[#This Row],[Vertex 1]],GroupVertices[Vertex],0)),1,1,"")</f>
        <v>2</v>
      </c>
      <c r="BB547" t="str">
        <f>REPLACE(INDEX(GroupVertices[Group],MATCH(Edges[[#This Row],[Vertex 2]],GroupVertices[Vertex],0)),1,1,"")</f>
        <v>3</v>
      </c>
    </row>
    <row r="548" spans="1:54" ht="15">
      <c r="A548" s="11" t="s">
        <v>265</v>
      </c>
      <c r="B548" s="11" t="s">
        <v>295</v>
      </c>
      <c r="C548" s="12"/>
      <c r="D548" s="60"/>
      <c r="E548" s="61"/>
      <c r="F548" s="62"/>
      <c r="G548" s="12"/>
      <c r="H548" s="13"/>
      <c r="I548" s="45"/>
      <c r="J548" s="45"/>
      <c r="K548" s="31" t="s">
        <v>66</v>
      </c>
      <c r="L548" s="67">
        <v>548</v>
      </c>
      <c r="M548" s="67"/>
      <c r="N548" s="14"/>
      <c r="O548" t="s">
        <v>338</v>
      </c>
      <c r="P548" s="68">
        <v>43534.817511574074</v>
      </c>
      <c r="Q548" t="s">
        <v>417</v>
      </c>
      <c r="T548" t="s">
        <v>265</v>
      </c>
      <c r="V548" s="69" t="s">
        <v>754</v>
      </c>
      <c r="W548" s="68">
        <v>43534.817511574074</v>
      </c>
      <c r="X548" s="69" t="s">
        <v>963</v>
      </c>
      <c r="AA548" s="70" t="s">
        <v>1514</v>
      </c>
      <c r="AC548" t="b">
        <v>0</v>
      </c>
      <c r="AD548">
        <v>1</v>
      </c>
      <c r="AE548" s="70" t="s">
        <v>1943</v>
      </c>
      <c r="AF548" t="b">
        <v>0</v>
      </c>
      <c r="AG548" t="s">
        <v>1972</v>
      </c>
      <c r="AI548" s="70" t="s">
        <v>1943</v>
      </c>
      <c r="AJ548" t="b">
        <v>0</v>
      </c>
      <c r="AK548">
        <v>0</v>
      </c>
      <c r="AL548" s="70" t="s">
        <v>1943</v>
      </c>
      <c r="AM548" t="s">
        <v>1980</v>
      </c>
      <c r="AN548" t="b">
        <v>0</v>
      </c>
      <c r="AO548" s="70" t="s">
        <v>1514</v>
      </c>
      <c r="AP548" t="s">
        <v>178</v>
      </c>
      <c r="AQ548">
        <v>0</v>
      </c>
      <c r="AR548">
        <v>0</v>
      </c>
      <c r="BA548" t="str">
        <f>REPLACE(INDEX(GroupVertices[Group],MATCH(Edges[[#This Row],[Vertex 1]],GroupVertices[Vertex],0)),1,1,"")</f>
        <v>2</v>
      </c>
      <c r="BB548" t="str">
        <f>REPLACE(INDEX(GroupVertices[Group],MATCH(Edges[[#This Row],[Vertex 2]],GroupVertices[Vertex],0)),1,1,"")</f>
        <v>1</v>
      </c>
    </row>
    <row r="549" spans="1:54" ht="15">
      <c r="A549" s="11" t="s">
        <v>265</v>
      </c>
      <c r="B549" s="11" t="s">
        <v>317</v>
      </c>
      <c r="C549" s="12"/>
      <c r="D549" s="60"/>
      <c r="E549" s="61"/>
      <c r="F549" s="62"/>
      <c r="G549" s="12"/>
      <c r="H549" s="13"/>
      <c r="I549" s="45"/>
      <c r="J549" s="45"/>
      <c r="K549" s="31" t="s">
        <v>66</v>
      </c>
      <c r="L549" s="67">
        <v>549</v>
      </c>
      <c r="M549" s="67"/>
      <c r="N549" s="14"/>
      <c r="O549" t="s">
        <v>338</v>
      </c>
      <c r="P549" s="68">
        <v>43534.89172453704</v>
      </c>
      <c r="Q549" t="s">
        <v>543</v>
      </c>
      <c r="T549" t="s">
        <v>265</v>
      </c>
      <c r="V549" s="69" t="s">
        <v>754</v>
      </c>
      <c r="W549" s="68">
        <v>43534.89172453704</v>
      </c>
      <c r="X549" s="69" t="s">
        <v>1215</v>
      </c>
      <c r="AA549" s="70" t="s">
        <v>1771</v>
      </c>
      <c r="AC549" t="b">
        <v>0</v>
      </c>
      <c r="AD549">
        <v>0</v>
      </c>
      <c r="AE549" s="70" t="s">
        <v>1943</v>
      </c>
      <c r="AF549" t="b">
        <v>0</v>
      </c>
      <c r="AG549" t="s">
        <v>1972</v>
      </c>
      <c r="AI549" s="70" t="s">
        <v>1943</v>
      </c>
      <c r="AJ549" t="b">
        <v>0</v>
      </c>
      <c r="AK549">
        <v>0</v>
      </c>
      <c r="AL549" s="70" t="s">
        <v>1943</v>
      </c>
      <c r="AM549" t="s">
        <v>1979</v>
      </c>
      <c r="AN549" t="b">
        <v>0</v>
      </c>
      <c r="AO549" s="70" t="s">
        <v>1771</v>
      </c>
      <c r="AP549" t="s">
        <v>178</v>
      </c>
      <c r="AQ549">
        <v>0</v>
      </c>
      <c r="AR549">
        <v>0</v>
      </c>
      <c r="BA549" t="str">
        <f>REPLACE(INDEX(GroupVertices[Group],MATCH(Edges[[#This Row],[Vertex 1]],GroupVertices[Vertex],0)),1,1,"")</f>
        <v>2</v>
      </c>
      <c r="BB549" t="str">
        <f>REPLACE(INDEX(GroupVertices[Group],MATCH(Edges[[#This Row],[Vertex 2]],GroupVertices[Vertex],0)),1,1,"")</f>
        <v>4</v>
      </c>
    </row>
    <row r="550" spans="1:54" ht="15">
      <c r="A550" s="11" t="s">
        <v>265</v>
      </c>
      <c r="B550" s="11" t="s">
        <v>247</v>
      </c>
      <c r="C550" s="12"/>
      <c r="D550" s="60"/>
      <c r="E550" s="61"/>
      <c r="F550" s="62"/>
      <c r="G550" s="12"/>
      <c r="H550" s="13"/>
      <c r="I550" s="45"/>
      <c r="J550" s="45"/>
      <c r="K550" s="31" t="s">
        <v>66</v>
      </c>
      <c r="L550" s="67">
        <v>550</v>
      </c>
      <c r="M550" s="67"/>
      <c r="N550" s="14"/>
      <c r="O550" t="s">
        <v>338</v>
      </c>
      <c r="P550" s="68">
        <v>43534.72299768519</v>
      </c>
      <c r="Q550" t="s">
        <v>599</v>
      </c>
      <c r="T550" t="s">
        <v>265</v>
      </c>
      <c r="V550" s="69" t="s">
        <v>754</v>
      </c>
      <c r="W550" s="68">
        <v>43534.72299768519</v>
      </c>
      <c r="X550" s="69" t="s">
        <v>1315</v>
      </c>
      <c r="AA550" s="70" t="s">
        <v>1873</v>
      </c>
      <c r="AC550" t="b">
        <v>0</v>
      </c>
      <c r="AD550">
        <v>0</v>
      </c>
      <c r="AE550" s="70" t="s">
        <v>1943</v>
      </c>
      <c r="AF550" t="b">
        <v>0</v>
      </c>
      <c r="AG550" t="s">
        <v>1972</v>
      </c>
      <c r="AI550" s="70" t="s">
        <v>1943</v>
      </c>
      <c r="AJ550" t="b">
        <v>0</v>
      </c>
      <c r="AK550">
        <v>0</v>
      </c>
      <c r="AL550" s="70" t="s">
        <v>1943</v>
      </c>
      <c r="AM550" t="s">
        <v>1979</v>
      </c>
      <c r="AN550" t="b">
        <v>0</v>
      </c>
      <c r="AO550" s="70" t="s">
        <v>1873</v>
      </c>
      <c r="AP550" t="s">
        <v>178</v>
      </c>
      <c r="AQ550">
        <v>0</v>
      </c>
      <c r="AR550">
        <v>0</v>
      </c>
      <c r="BA550" t="str">
        <f>REPLACE(INDEX(GroupVertices[Group],MATCH(Edges[[#This Row],[Vertex 1]],GroupVertices[Vertex],0)),1,1,"")</f>
        <v>2</v>
      </c>
      <c r="BB550" t="str">
        <f>REPLACE(INDEX(GroupVertices[Group],MATCH(Edges[[#This Row],[Vertex 2]],GroupVertices[Vertex],0)),1,1,"")</f>
        <v>1</v>
      </c>
    </row>
    <row r="551" spans="1:54" ht="15">
      <c r="A551" s="11" t="s">
        <v>265</v>
      </c>
      <c r="B551" s="11" t="s">
        <v>283</v>
      </c>
      <c r="C551" s="12"/>
      <c r="D551" s="60"/>
      <c r="E551" s="61"/>
      <c r="F551" s="62"/>
      <c r="G551" s="12"/>
      <c r="H551" s="13"/>
      <c r="I551" s="45"/>
      <c r="J551" s="45"/>
      <c r="K551" s="31" t="s">
        <v>66</v>
      </c>
      <c r="L551" s="67">
        <v>551</v>
      </c>
      <c r="M551" s="67"/>
      <c r="N551" s="14"/>
      <c r="O551" t="s">
        <v>338</v>
      </c>
      <c r="P551" s="68">
        <v>43535.71340277778</v>
      </c>
      <c r="Q551" t="s">
        <v>397</v>
      </c>
      <c r="T551" t="s">
        <v>265</v>
      </c>
      <c r="V551" s="69" t="s">
        <v>754</v>
      </c>
      <c r="W551" s="68">
        <v>43535.71340277778</v>
      </c>
      <c r="X551" s="69" t="s">
        <v>928</v>
      </c>
      <c r="AA551" s="70" t="s">
        <v>1478</v>
      </c>
      <c r="AC551" t="b">
        <v>0</v>
      </c>
      <c r="AD551">
        <v>0</v>
      </c>
      <c r="AE551" s="70" t="s">
        <v>1943</v>
      </c>
      <c r="AF551" t="b">
        <v>0</v>
      </c>
      <c r="AG551" t="s">
        <v>1972</v>
      </c>
      <c r="AI551" s="70" t="s">
        <v>1943</v>
      </c>
      <c r="AJ551" t="b">
        <v>0</v>
      </c>
      <c r="AK551">
        <v>0</v>
      </c>
      <c r="AL551" s="70" t="s">
        <v>1943</v>
      </c>
      <c r="AM551" t="s">
        <v>1979</v>
      </c>
      <c r="AN551" t="b">
        <v>0</v>
      </c>
      <c r="AO551" s="70" t="s">
        <v>1478</v>
      </c>
      <c r="AP551" t="s">
        <v>178</v>
      </c>
      <c r="AQ551">
        <v>0</v>
      </c>
      <c r="AR551">
        <v>0</v>
      </c>
      <c r="BA551" t="str">
        <f>REPLACE(INDEX(GroupVertices[Group],MATCH(Edges[[#This Row],[Vertex 1]],GroupVertices[Vertex],0)),1,1,"")</f>
        <v>2</v>
      </c>
      <c r="BB551" t="str">
        <f>REPLACE(INDEX(GroupVertices[Group],MATCH(Edges[[#This Row],[Vertex 2]],GroupVertices[Vertex],0)),1,1,"")</f>
        <v>1</v>
      </c>
    </row>
    <row r="552" spans="1:54" ht="15">
      <c r="A552" s="11" t="s">
        <v>265</v>
      </c>
      <c r="B552" s="11" t="s">
        <v>271</v>
      </c>
      <c r="C552" s="12"/>
      <c r="D552" s="60"/>
      <c r="E552" s="61"/>
      <c r="F552" s="62"/>
      <c r="G552" s="12"/>
      <c r="H552" s="13"/>
      <c r="I552" s="45"/>
      <c r="J552" s="45"/>
      <c r="K552" s="31" t="s">
        <v>66</v>
      </c>
      <c r="L552" s="67">
        <v>552</v>
      </c>
      <c r="M552" s="67"/>
      <c r="N552" s="14"/>
      <c r="O552" t="s">
        <v>338</v>
      </c>
      <c r="P552" s="68">
        <v>43534.76378472222</v>
      </c>
      <c r="Q552" t="s">
        <v>340</v>
      </c>
      <c r="T552" t="s">
        <v>265</v>
      </c>
      <c r="V552" s="69" t="s">
        <v>754</v>
      </c>
      <c r="W552" s="68">
        <v>43534.76378472222</v>
      </c>
      <c r="X552" s="69" t="s">
        <v>905</v>
      </c>
      <c r="AA552" s="70" t="s">
        <v>1455</v>
      </c>
      <c r="AC552" t="b">
        <v>0</v>
      </c>
      <c r="AD552">
        <v>1</v>
      </c>
      <c r="AE552" s="70" t="s">
        <v>1943</v>
      </c>
      <c r="AF552" t="b">
        <v>0</v>
      </c>
      <c r="AG552" t="s">
        <v>1972</v>
      </c>
      <c r="AI552" s="70" t="s">
        <v>1943</v>
      </c>
      <c r="AJ552" t="b">
        <v>0</v>
      </c>
      <c r="AK552">
        <v>1</v>
      </c>
      <c r="AL552" s="70" t="s">
        <v>1943</v>
      </c>
      <c r="AM552" t="s">
        <v>1980</v>
      </c>
      <c r="AN552" t="b">
        <v>0</v>
      </c>
      <c r="AO552" s="70" t="s">
        <v>1455</v>
      </c>
      <c r="AP552" t="s">
        <v>178</v>
      </c>
      <c r="AQ552">
        <v>0</v>
      </c>
      <c r="AR552">
        <v>0</v>
      </c>
      <c r="BA552" t="str">
        <f>REPLACE(INDEX(GroupVertices[Group],MATCH(Edges[[#This Row],[Vertex 1]],GroupVertices[Vertex],0)),1,1,"")</f>
        <v>2</v>
      </c>
      <c r="BB552" t="str">
        <f>REPLACE(INDEX(GroupVertices[Group],MATCH(Edges[[#This Row],[Vertex 2]],GroupVertices[Vertex],0)),1,1,"")</f>
        <v>2</v>
      </c>
    </row>
    <row r="553" spans="1:54" ht="15">
      <c r="A553" s="11" t="s">
        <v>265</v>
      </c>
      <c r="B553" s="11" t="s">
        <v>296</v>
      </c>
      <c r="C553" s="12"/>
      <c r="D553" s="60"/>
      <c r="E553" s="61"/>
      <c r="F553" s="62"/>
      <c r="G553" s="12"/>
      <c r="H553" s="13"/>
      <c r="I553" s="45"/>
      <c r="J553" s="45"/>
      <c r="K553" s="31" t="s">
        <v>66</v>
      </c>
      <c r="L553" s="67">
        <v>553</v>
      </c>
      <c r="M553" s="67"/>
      <c r="N553" s="14"/>
      <c r="O553" t="s">
        <v>338</v>
      </c>
      <c r="P553" s="68">
        <v>43537.734826388885</v>
      </c>
      <c r="Q553" t="s">
        <v>498</v>
      </c>
      <c r="T553" t="s">
        <v>265</v>
      </c>
      <c r="V553" s="69" t="s">
        <v>754</v>
      </c>
      <c r="W553" s="68">
        <v>43537.734826388885</v>
      </c>
      <c r="X553" s="69" t="s">
        <v>1130</v>
      </c>
      <c r="AA553" s="70" t="s">
        <v>1684</v>
      </c>
      <c r="AC553" t="b">
        <v>0</v>
      </c>
      <c r="AD553">
        <v>1</v>
      </c>
      <c r="AE553" s="70" t="s">
        <v>1943</v>
      </c>
      <c r="AF553" t="b">
        <v>0</v>
      </c>
      <c r="AG553" t="s">
        <v>1972</v>
      </c>
      <c r="AI553" s="70" t="s">
        <v>1943</v>
      </c>
      <c r="AJ553" t="b">
        <v>0</v>
      </c>
      <c r="AK553">
        <v>0</v>
      </c>
      <c r="AL553" s="70" t="s">
        <v>1943</v>
      </c>
      <c r="AM553" t="s">
        <v>1980</v>
      </c>
      <c r="AN553" t="b">
        <v>0</v>
      </c>
      <c r="AO553" s="70" t="s">
        <v>1684</v>
      </c>
      <c r="AP553" t="s">
        <v>178</v>
      </c>
      <c r="AQ553">
        <v>0</v>
      </c>
      <c r="AR553">
        <v>0</v>
      </c>
      <c r="BA553" t="str">
        <f>REPLACE(INDEX(GroupVertices[Group],MATCH(Edges[[#This Row],[Vertex 1]],GroupVertices[Vertex],0)),1,1,"")</f>
        <v>2</v>
      </c>
      <c r="BB553" t="str">
        <f>REPLACE(INDEX(GroupVertices[Group],MATCH(Edges[[#This Row],[Vertex 2]],GroupVertices[Vertex],0)),1,1,"")</f>
        <v>3</v>
      </c>
    </row>
    <row r="554" spans="1:54" ht="15">
      <c r="A554" s="11" t="s">
        <v>265</v>
      </c>
      <c r="B554" s="11" t="s">
        <v>309</v>
      </c>
      <c r="C554" s="12"/>
      <c r="D554" s="60"/>
      <c r="E554" s="61"/>
      <c r="F554" s="62"/>
      <c r="G554" s="12"/>
      <c r="H554" s="13"/>
      <c r="I554" s="45"/>
      <c r="J554" s="45"/>
      <c r="K554" s="31" t="s">
        <v>66</v>
      </c>
      <c r="L554" s="67">
        <v>554</v>
      </c>
      <c r="M554" s="67"/>
      <c r="N554" s="14"/>
      <c r="O554" t="s">
        <v>338</v>
      </c>
      <c r="P554" s="68">
        <v>43541.74730324074</v>
      </c>
      <c r="Q554" t="s">
        <v>501</v>
      </c>
      <c r="T554" t="s">
        <v>265</v>
      </c>
      <c r="V554" s="69" t="s">
        <v>754</v>
      </c>
      <c r="W554" s="68">
        <v>43541.74730324074</v>
      </c>
      <c r="X554" s="69" t="s">
        <v>1136</v>
      </c>
      <c r="AA554" s="70" t="s">
        <v>1690</v>
      </c>
      <c r="AC554" t="b">
        <v>0</v>
      </c>
      <c r="AD554">
        <v>2</v>
      </c>
      <c r="AE554" s="70" t="s">
        <v>1943</v>
      </c>
      <c r="AF554" t="b">
        <v>0</v>
      </c>
      <c r="AG554" t="s">
        <v>1972</v>
      </c>
      <c r="AI554" s="70" t="s">
        <v>1943</v>
      </c>
      <c r="AJ554" t="b">
        <v>0</v>
      </c>
      <c r="AK554">
        <v>0</v>
      </c>
      <c r="AL554" s="70" t="s">
        <v>1943</v>
      </c>
      <c r="AM554" t="s">
        <v>1980</v>
      </c>
      <c r="AN554" t="b">
        <v>0</v>
      </c>
      <c r="AO554" s="70" t="s">
        <v>1690</v>
      </c>
      <c r="AP554" t="s">
        <v>178</v>
      </c>
      <c r="AQ554">
        <v>0</v>
      </c>
      <c r="AR554">
        <v>0</v>
      </c>
      <c r="BA554" t="str">
        <f>REPLACE(INDEX(GroupVertices[Group],MATCH(Edges[[#This Row],[Vertex 1]],GroupVertices[Vertex],0)),1,1,"")</f>
        <v>2</v>
      </c>
      <c r="BB554" t="str">
        <f>REPLACE(INDEX(GroupVertices[Group],MATCH(Edges[[#This Row],[Vertex 2]],GroupVertices[Vertex],0)),1,1,"")</f>
        <v>4</v>
      </c>
    </row>
    <row r="555" spans="1:54" ht="15">
      <c r="A555" s="11" t="s">
        <v>265</v>
      </c>
      <c r="B555" s="11" t="s">
        <v>310</v>
      </c>
      <c r="C555" s="12"/>
      <c r="D555" s="60"/>
      <c r="E555" s="61"/>
      <c r="F555" s="62"/>
      <c r="G555" s="12"/>
      <c r="H555" s="13"/>
      <c r="I555" s="45"/>
      <c r="J555" s="45"/>
      <c r="K555" s="31" t="s">
        <v>66</v>
      </c>
      <c r="L555" s="67">
        <v>555</v>
      </c>
      <c r="M555" s="67"/>
      <c r="N555" s="14"/>
      <c r="O555" t="s">
        <v>338</v>
      </c>
      <c r="P555" s="68">
        <v>43541.74730324074</v>
      </c>
      <c r="Q555" t="s">
        <v>501</v>
      </c>
      <c r="T555" t="s">
        <v>265</v>
      </c>
      <c r="V555" s="69" t="s">
        <v>754</v>
      </c>
      <c r="W555" s="68">
        <v>43541.74730324074</v>
      </c>
      <c r="X555" s="69" t="s">
        <v>1136</v>
      </c>
      <c r="AA555" s="70" t="s">
        <v>1690</v>
      </c>
      <c r="AC555" t="b">
        <v>0</v>
      </c>
      <c r="AD555">
        <v>2</v>
      </c>
      <c r="AE555" s="70" t="s">
        <v>1943</v>
      </c>
      <c r="AF555" t="b">
        <v>0</v>
      </c>
      <c r="AG555" t="s">
        <v>1972</v>
      </c>
      <c r="AI555" s="70" t="s">
        <v>1943</v>
      </c>
      <c r="AJ555" t="b">
        <v>0</v>
      </c>
      <c r="AK555">
        <v>0</v>
      </c>
      <c r="AL555" s="70" t="s">
        <v>1943</v>
      </c>
      <c r="AM555" t="s">
        <v>1980</v>
      </c>
      <c r="AN555" t="b">
        <v>0</v>
      </c>
      <c r="AO555" s="70" t="s">
        <v>1690</v>
      </c>
      <c r="AP555" t="s">
        <v>178</v>
      </c>
      <c r="AQ555">
        <v>0</v>
      </c>
      <c r="AR555">
        <v>0</v>
      </c>
      <c r="BA555" t="str">
        <f>REPLACE(INDEX(GroupVertices[Group],MATCH(Edges[[#This Row],[Vertex 1]],GroupVertices[Vertex],0)),1,1,"")</f>
        <v>2</v>
      </c>
      <c r="BB555" t="str">
        <f>REPLACE(INDEX(GroupVertices[Group],MATCH(Edges[[#This Row],[Vertex 2]],GroupVertices[Vertex],0)),1,1,"")</f>
        <v>4</v>
      </c>
    </row>
    <row r="556" spans="1:54" ht="15">
      <c r="A556" s="11" t="s">
        <v>265</v>
      </c>
      <c r="B556" s="11" t="s">
        <v>312</v>
      </c>
      <c r="C556" s="12"/>
      <c r="D556" s="60"/>
      <c r="E556" s="61"/>
      <c r="F556" s="62"/>
      <c r="G556" s="12"/>
      <c r="H556" s="13"/>
      <c r="I556" s="45"/>
      <c r="J556" s="45"/>
      <c r="K556" s="31" t="s">
        <v>66</v>
      </c>
      <c r="L556" s="67">
        <v>556</v>
      </c>
      <c r="M556" s="67"/>
      <c r="N556" s="14"/>
      <c r="O556" t="s">
        <v>338</v>
      </c>
      <c r="P556" s="68">
        <v>43541.7534375</v>
      </c>
      <c r="Q556" t="s">
        <v>510</v>
      </c>
      <c r="T556" t="s">
        <v>265</v>
      </c>
      <c r="V556" s="69" t="s">
        <v>754</v>
      </c>
      <c r="W556" s="68">
        <v>43541.7534375</v>
      </c>
      <c r="X556" s="69" t="s">
        <v>1155</v>
      </c>
      <c r="AA556" s="70" t="s">
        <v>1710</v>
      </c>
      <c r="AC556" t="b">
        <v>0</v>
      </c>
      <c r="AD556">
        <v>1</v>
      </c>
      <c r="AE556" s="70" t="s">
        <v>1943</v>
      </c>
      <c r="AF556" t="b">
        <v>0</v>
      </c>
      <c r="AG556" t="s">
        <v>1972</v>
      </c>
      <c r="AI556" s="70" t="s">
        <v>1943</v>
      </c>
      <c r="AJ556" t="b">
        <v>0</v>
      </c>
      <c r="AK556">
        <v>0</v>
      </c>
      <c r="AL556" s="70" t="s">
        <v>1943</v>
      </c>
      <c r="AM556" t="s">
        <v>1980</v>
      </c>
      <c r="AN556" t="b">
        <v>0</v>
      </c>
      <c r="AO556" s="70" t="s">
        <v>1710</v>
      </c>
      <c r="AP556" t="s">
        <v>178</v>
      </c>
      <c r="AQ556">
        <v>0</v>
      </c>
      <c r="AR556">
        <v>0</v>
      </c>
      <c r="BA556" t="str">
        <f>REPLACE(INDEX(GroupVertices[Group],MATCH(Edges[[#This Row],[Vertex 1]],GroupVertices[Vertex],0)),1,1,"")</f>
        <v>2</v>
      </c>
      <c r="BB556" t="str">
        <f>REPLACE(INDEX(GroupVertices[Group],MATCH(Edges[[#This Row],[Vertex 2]],GroupVertices[Vertex],0)),1,1,"")</f>
        <v>4</v>
      </c>
    </row>
    <row r="557" spans="1:54" ht="15">
      <c r="A557" s="11" t="s">
        <v>265</v>
      </c>
      <c r="B557" s="11" t="s">
        <v>292</v>
      </c>
      <c r="C557" s="12"/>
      <c r="D557" s="60"/>
      <c r="E557" s="61"/>
      <c r="F557" s="62"/>
      <c r="G557" s="12"/>
      <c r="H557" s="13"/>
      <c r="I557" s="45"/>
      <c r="J557" s="45"/>
      <c r="K557" s="31" t="s">
        <v>66</v>
      </c>
      <c r="L557" s="67">
        <v>557</v>
      </c>
      <c r="M557" s="67"/>
      <c r="N557" s="14"/>
      <c r="O557" t="s">
        <v>338</v>
      </c>
      <c r="P557" s="68">
        <v>43537.795277777775</v>
      </c>
      <c r="Q557" t="s">
        <v>408</v>
      </c>
      <c r="T557" t="s">
        <v>265</v>
      </c>
      <c r="V557" s="69" t="s">
        <v>754</v>
      </c>
      <c r="W557" s="68">
        <v>43537.795277777775</v>
      </c>
      <c r="X557" s="69" t="s">
        <v>951</v>
      </c>
      <c r="AA557" s="70" t="s">
        <v>1501</v>
      </c>
      <c r="AC557" t="b">
        <v>0</v>
      </c>
      <c r="AD557">
        <v>1</v>
      </c>
      <c r="AE557" s="70" t="s">
        <v>1943</v>
      </c>
      <c r="AF557" t="b">
        <v>0</v>
      </c>
      <c r="AG557" t="s">
        <v>1972</v>
      </c>
      <c r="AI557" s="70" t="s">
        <v>1943</v>
      </c>
      <c r="AJ557" t="b">
        <v>0</v>
      </c>
      <c r="AK557">
        <v>1</v>
      </c>
      <c r="AL557" s="70" t="s">
        <v>1943</v>
      </c>
      <c r="AM557" t="s">
        <v>1980</v>
      </c>
      <c r="AN557" t="b">
        <v>0</v>
      </c>
      <c r="AO557" s="70" t="s">
        <v>1501</v>
      </c>
      <c r="AP557" t="s">
        <v>178</v>
      </c>
      <c r="AQ557">
        <v>0</v>
      </c>
      <c r="AR557">
        <v>0</v>
      </c>
      <c r="BA557" t="str">
        <f>REPLACE(INDEX(GroupVertices[Group],MATCH(Edges[[#This Row],[Vertex 1]],GroupVertices[Vertex],0)),1,1,"")</f>
        <v>2</v>
      </c>
      <c r="BB557" t="str">
        <f>REPLACE(INDEX(GroupVertices[Group],MATCH(Edges[[#This Row],[Vertex 2]],GroupVertices[Vertex],0)),1,1,"")</f>
        <v>3</v>
      </c>
    </row>
    <row r="558" spans="1:54" ht="15">
      <c r="A558" s="11" t="s">
        <v>265</v>
      </c>
      <c r="B558" s="11" t="s">
        <v>311</v>
      </c>
      <c r="C558" s="12"/>
      <c r="D558" s="60"/>
      <c r="E558" s="61"/>
      <c r="F558" s="62"/>
      <c r="G558" s="12"/>
      <c r="H558" s="13"/>
      <c r="I558" s="45"/>
      <c r="J558" s="45"/>
      <c r="K558" s="31" t="s">
        <v>66</v>
      </c>
      <c r="L558" s="67">
        <v>558</v>
      </c>
      <c r="M558" s="67"/>
      <c r="N558" s="14"/>
      <c r="O558" t="s">
        <v>338</v>
      </c>
      <c r="P558" s="68">
        <v>43534.446076388886</v>
      </c>
      <c r="Q558" t="s">
        <v>507</v>
      </c>
      <c r="T558" t="s">
        <v>265</v>
      </c>
      <c r="V558" s="69" t="s">
        <v>754</v>
      </c>
      <c r="W558" s="68">
        <v>43534.446076388886</v>
      </c>
      <c r="X558" s="69" t="s">
        <v>1147</v>
      </c>
      <c r="AA558" s="70" t="s">
        <v>1702</v>
      </c>
      <c r="AC558" t="b">
        <v>0</v>
      </c>
      <c r="AD558">
        <v>1</v>
      </c>
      <c r="AE558" s="70" t="s">
        <v>1943</v>
      </c>
      <c r="AF558" t="b">
        <v>0</v>
      </c>
      <c r="AG558" t="s">
        <v>1972</v>
      </c>
      <c r="AI558" s="70" t="s">
        <v>1943</v>
      </c>
      <c r="AJ558" t="b">
        <v>0</v>
      </c>
      <c r="AK558">
        <v>0</v>
      </c>
      <c r="AL558" s="70" t="s">
        <v>1943</v>
      </c>
      <c r="AM558" t="s">
        <v>1980</v>
      </c>
      <c r="AN558" t="b">
        <v>0</v>
      </c>
      <c r="AO558" s="70" t="s">
        <v>1702</v>
      </c>
      <c r="AP558" t="s">
        <v>178</v>
      </c>
      <c r="AQ558">
        <v>0</v>
      </c>
      <c r="AR558">
        <v>0</v>
      </c>
      <c r="BA558" t="str">
        <f>REPLACE(INDEX(GroupVertices[Group],MATCH(Edges[[#This Row],[Vertex 1]],GroupVertices[Vertex],0)),1,1,"")</f>
        <v>2</v>
      </c>
      <c r="BB558" t="str">
        <f>REPLACE(INDEX(GroupVertices[Group],MATCH(Edges[[#This Row],[Vertex 2]],GroupVertices[Vertex],0)),1,1,"")</f>
        <v>3</v>
      </c>
    </row>
    <row r="559" spans="1:54" ht="15">
      <c r="A559" s="11" t="s">
        <v>265</v>
      </c>
      <c r="B559" s="11" t="s">
        <v>293</v>
      </c>
      <c r="C559" s="12"/>
      <c r="D559" s="60"/>
      <c r="E559" s="61"/>
      <c r="F559" s="62"/>
      <c r="G559" s="12"/>
      <c r="H559" s="13"/>
      <c r="I559" s="45"/>
      <c r="J559" s="45"/>
      <c r="K559" s="31" t="s">
        <v>66</v>
      </c>
      <c r="L559" s="67">
        <v>559</v>
      </c>
      <c r="M559" s="67"/>
      <c r="N559" s="14"/>
      <c r="O559" t="s">
        <v>338</v>
      </c>
      <c r="P559" s="68">
        <v>43534.446076388886</v>
      </c>
      <c r="Q559" t="s">
        <v>507</v>
      </c>
      <c r="T559" t="s">
        <v>265</v>
      </c>
      <c r="V559" s="69" t="s">
        <v>754</v>
      </c>
      <c r="W559" s="68">
        <v>43534.446076388886</v>
      </c>
      <c r="X559" s="69" t="s">
        <v>1147</v>
      </c>
      <c r="AA559" s="70" t="s">
        <v>1702</v>
      </c>
      <c r="AC559" t="b">
        <v>0</v>
      </c>
      <c r="AD559">
        <v>1</v>
      </c>
      <c r="AE559" s="70" t="s">
        <v>1943</v>
      </c>
      <c r="AF559" t="b">
        <v>0</v>
      </c>
      <c r="AG559" t="s">
        <v>1972</v>
      </c>
      <c r="AI559" s="70" t="s">
        <v>1943</v>
      </c>
      <c r="AJ559" t="b">
        <v>0</v>
      </c>
      <c r="AK559">
        <v>0</v>
      </c>
      <c r="AL559" s="70" t="s">
        <v>1943</v>
      </c>
      <c r="AM559" t="s">
        <v>1980</v>
      </c>
      <c r="AN559" t="b">
        <v>0</v>
      </c>
      <c r="AO559" s="70" t="s">
        <v>1702</v>
      </c>
      <c r="AP559" t="s">
        <v>178</v>
      </c>
      <c r="AQ559">
        <v>0</v>
      </c>
      <c r="AR559">
        <v>0</v>
      </c>
      <c r="BA559" t="str">
        <f>REPLACE(INDEX(GroupVertices[Group],MATCH(Edges[[#This Row],[Vertex 1]],GroupVertices[Vertex],0)),1,1,"")</f>
        <v>2</v>
      </c>
      <c r="BB559" t="str">
        <f>REPLACE(INDEX(GroupVertices[Group],MATCH(Edges[[#This Row],[Vertex 2]],GroupVertices[Vertex],0)),1,1,"")</f>
        <v>3</v>
      </c>
    </row>
    <row r="560" spans="1:54" ht="15">
      <c r="A560" s="11" t="s">
        <v>265</v>
      </c>
      <c r="B560" s="11" t="s">
        <v>275</v>
      </c>
      <c r="C560" s="12"/>
      <c r="D560" s="60"/>
      <c r="E560" s="61"/>
      <c r="F560" s="62"/>
      <c r="G560" s="12"/>
      <c r="H560" s="13"/>
      <c r="I560" s="45"/>
      <c r="J560" s="45"/>
      <c r="K560" s="31" t="s">
        <v>66</v>
      </c>
      <c r="L560" s="67">
        <v>560</v>
      </c>
      <c r="M560" s="67"/>
      <c r="N560" s="14"/>
      <c r="O560" t="s">
        <v>338</v>
      </c>
      <c r="P560" s="68">
        <v>43535.26002314815</v>
      </c>
      <c r="Q560" t="s">
        <v>393</v>
      </c>
      <c r="T560" t="s">
        <v>265</v>
      </c>
      <c r="V560" s="69" t="s">
        <v>754</v>
      </c>
      <c r="W560" s="68">
        <v>43535.26002314815</v>
      </c>
      <c r="X560" s="69" t="s">
        <v>914</v>
      </c>
      <c r="AA560" s="70" t="s">
        <v>1464</v>
      </c>
      <c r="AC560" t="b">
        <v>0</v>
      </c>
      <c r="AD560">
        <v>1</v>
      </c>
      <c r="AE560" s="70" t="s">
        <v>1943</v>
      </c>
      <c r="AF560" t="b">
        <v>0</v>
      </c>
      <c r="AG560" t="s">
        <v>1972</v>
      </c>
      <c r="AI560" s="70" t="s">
        <v>1943</v>
      </c>
      <c r="AJ560" t="b">
        <v>0</v>
      </c>
      <c r="AK560">
        <v>1</v>
      </c>
      <c r="AL560" s="70" t="s">
        <v>1943</v>
      </c>
      <c r="AM560" t="s">
        <v>1980</v>
      </c>
      <c r="AN560" t="b">
        <v>0</v>
      </c>
      <c r="AO560" s="70" t="s">
        <v>1464</v>
      </c>
      <c r="AP560" t="s">
        <v>178</v>
      </c>
      <c r="AQ560">
        <v>0</v>
      </c>
      <c r="AR560">
        <v>0</v>
      </c>
      <c r="BA560" t="str">
        <f>REPLACE(INDEX(GroupVertices[Group],MATCH(Edges[[#This Row],[Vertex 1]],GroupVertices[Vertex],0)),1,1,"")</f>
        <v>2</v>
      </c>
      <c r="BB560" t="str">
        <f>REPLACE(INDEX(GroupVertices[Group],MATCH(Edges[[#This Row],[Vertex 2]],GroupVertices[Vertex],0)),1,1,"")</f>
        <v>1</v>
      </c>
    </row>
    <row r="561" spans="1:54" ht="15">
      <c r="A561" s="11" t="s">
        <v>265</v>
      </c>
      <c r="B561" s="11" t="s">
        <v>318</v>
      </c>
      <c r="C561" s="12"/>
      <c r="D561" s="60"/>
      <c r="E561" s="61"/>
      <c r="F561" s="62"/>
      <c r="G561" s="12"/>
      <c r="H561" s="13"/>
      <c r="I561" s="45"/>
      <c r="J561" s="45"/>
      <c r="K561" s="31" t="s">
        <v>66</v>
      </c>
      <c r="L561" s="67">
        <v>561</v>
      </c>
      <c r="M561" s="67"/>
      <c r="N561" s="14"/>
      <c r="O561" t="s">
        <v>338</v>
      </c>
      <c r="P561" s="68">
        <v>43535.26002314815</v>
      </c>
      <c r="Q561" t="s">
        <v>393</v>
      </c>
      <c r="T561" t="s">
        <v>265</v>
      </c>
      <c r="V561" s="69" t="s">
        <v>754</v>
      </c>
      <c r="W561" s="68">
        <v>43535.26002314815</v>
      </c>
      <c r="X561" s="69" t="s">
        <v>914</v>
      </c>
      <c r="AA561" s="70" t="s">
        <v>1464</v>
      </c>
      <c r="AC561" t="b">
        <v>0</v>
      </c>
      <c r="AD561">
        <v>1</v>
      </c>
      <c r="AE561" s="70" t="s">
        <v>1943</v>
      </c>
      <c r="AF561" t="b">
        <v>0</v>
      </c>
      <c r="AG561" t="s">
        <v>1972</v>
      </c>
      <c r="AI561" s="70" t="s">
        <v>1943</v>
      </c>
      <c r="AJ561" t="b">
        <v>0</v>
      </c>
      <c r="AK561">
        <v>1</v>
      </c>
      <c r="AL561" s="70" t="s">
        <v>1943</v>
      </c>
      <c r="AM561" t="s">
        <v>1980</v>
      </c>
      <c r="AN561" t="b">
        <v>0</v>
      </c>
      <c r="AO561" s="70" t="s">
        <v>1464</v>
      </c>
      <c r="AP561" t="s">
        <v>178</v>
      </c>
      <c r="AQ561">
        <v>0</v>
      </c>
      <c r="AR561">
        <v>0</v>
      </c>
      <c r="BA561" t="str">
        <f>REPLACE(INDEX(GroupVertices[Group],MATCH(Edges[[#This Row],[Vertex 1]],GroupVertices[Vertex],0)),1,1,"")</f>
        <v>2</v>
      </c>
      <c r="BB561" t="str">
        <f>REPLACE(INDEX(GroupVertices[Group],MATCH(Edges[[#This Row],[Vertex 2]],GroupVertices[Vertex],0)),1,1,"")</f>
        <v>1</v>
      </c>
    </row>
    <row r="562" spans="1:54" ht="15">
      <c r="A562" s="11" t="s">
        <v>265</v>
      </c>
      <c r="B562" s="11" t="s">
        <v>247</v>
      </c>
      <c r="C562" s="12"/>
      <c r="D562" s="60"/>
      <c r="E562" s="61"/>
      <c r="F562" s="62"/>
      <c r="G562" s="12"/>
      <c r="H562" s="13"/>
      <c r="I562" s="45"/>
      <c r="J562" s="45"/>
      <c r="K562" s="31" t="s">
        <v>66</v>
      </c>
      <c r="L562" s="67">
        <v>562</v>
      </c>
      <c r="M562" s="67"/>
      <c r="N562" s="14"/>
      <c r="O562" t="s">
        <v>338</v>
      </c>
      <c r="P562" s="68">
        <v>43537.860613425924</v>
      </c>
      <c r="Q562" t="s">
        <v>604</v>
      </c>
      <c r="R562" s="69" t="s">
        <v>660</v>
      </c>
      <c r="S562" t="s">
        <v>667</v>
      </c>
      <c r="T562" t="s">
        <v>265</v>
      </c>
      <c r="V562" s="69" t="s">
        <v>754</v>
      </c>
      <c r="W562" s="68">
        <v>43537.860613425924</v>
      </c>
      <c r="X562" s="69" t="s">
        <v>1335</v>
      </c>
      <c r="AA562" s="70" t="s">
        <v>1895</v>
      </c>
      <c r="AC562" t="b">
        <v>0</v>
      </c>
      <c r="AD562">
        <v>2</v>
      </c>
      <c r="AE562" s="70" t="s">
        <v>1943</v>
      </c>
      <c r="AF562" t="b">
        <v>1</v>
      </c>
      <c r="AG562" t="s">
        <v>1972</v>
      </c>
      <c r="AI562" s="70" t="s">
        <v>1978</v>
      </c>
      <c r="AJ562" t="b">
        <v>0</v>
      </c>
      <c r="AK562">
        <v>0</v>
      </c>
      <c r="AL562" s="70" t="s">
        <v>1943</v>
      </c>
      <c r="AM562" t="s">
        <v>1980</v>
      </c>
      <c r="AN562" t="b">
        <v>0</v>
      </c>
      <c r="AO562" s="70" t="s">
        <v>1895</v>
      </c>
      <c r="AP562" t="s">
        <v>178</v>
      </c>
      <c r="AQ562">
        <v>0</v>
      </c>
      <c r="AR562">
        <v>0</v>
      </c>
      <c r="BA562" t="str">
        <f>REPLACE(INDEX(GroupVertices[Group],MATCH(Edges[[#This Row],[Vertex 1]],GroupVertices[Vertex],0)),1,1,"")</f>
        <v>2</v>
      </c>
      <c r="BB562" t="str">
        <f>REPLACE(INDEX(GroupVertices[Group],MATCH(Edges[[#This Row],[Vertex 2]],GroupVertices[Vertex],0)),1,1,"")</f>
        <v>1</v>
      </c>
    </row>
    <row r="563" spans="1:54" ht="15">
      <c r="A563" s="11" t="s">
        <v>265</v>
      </c>
      <c r="B563" s="11" t="s">
        <v>305</v>
      </c>
      <c r="C563" s="12"/>
      <c r="D563" s="60"/>
      <c r="E563" s="61"/>
      <c r="F563" s="62"/>
      <c r="G563" s="12"/>
      <c r="H563" s="13"/>
      <c r="I563" s="45"/>
      <c r="J563" s="45"/>
      <c r="K563" s="31" t="s">
        <v>66</v>
      </c>
      <c r="L563" s="67">
        <v>563</v>
      </c>
      <c r="M563" s="67"/>
      <c r="N563" s="14"/>
      <c r="O563" t="s">
        <v>338</v>
      </c>
      <c r="P563" s="68">
        <v>43534.70755787037</v>
      </c>
      <c r="Q563" t="s">
        <v>465</v>
      </c>
      <c r="T563" t="s">
        <v>265</v>
      </c>
      <c r="V563" s="69" t="s">
        <v>754</v>
      </c>
      <c r="W563" s="68">
        <v>43534.70755787037</v>
      </c>
      <c r="X563" s="69" t="s">
        <v>1043</v>
      </c>
      <c r="AA563" s="70" t="s">
        <v>1597</v>
      </c>
      <c r="AC563" t="b">
        <v>0</v>
      </c>
      <c r="AD563">
        <v>0</v>
      </c>
      <c r="AE563" s="70" t="s">
        <v>1943</v>
      </c>
      <c r="AF563" t="b">
        <v>0</v>
      </c>
      <c r="AG563" t="s">
        <v>1972</v>
      </c>
      <c r="AI563" s="70" t="s">
        <v>1943</v>
      </c>
      <c r="AJ563" t="b">
        <v>0</v>
      </c>
      <c r="AK563">
        <v>0</v>
      </c>
      <c r="AL563" s="70" t="s">
        <v>1943</v>
      </c>
      <c r="AM563" t="s">
        <v>1979</v>
      </c>
      <c r="AN563" t="b">
        <v>0</v>
      </c>
      <c r="AO563" s="70" t="s">
        <v>1597</v>
      </c>
      <c r="AP563" t="s">
        <v>178</v>
      </c>
      <c r="AQ563">
        <v>0</v>
      </c>
      <c r="AR563">
        <v>0</v>
      </c>
      <c r="BA563" t="str">
        <f>REPLACE(INDEX(GroupVertices[Group],MATCH(Edges[[#This Row],[Vertex 1]],GroupVertices[Vertex],0)),1,1,"")</f>
        <v>2</v>
      </c>
      <c r="BB563" t="str">
        <f>REPLACE(INDEX(GroupVertices[Group],MATCH(Edges[[#This Row],[Vertex 2]],GroupVertices[Vertex],0)),1,1,"")</f>
        <v>3</v>
      </c>
    </row>
    <row r="564" spans="1:54" ht="15">
      <c r="A564" s="11" t="s">
        <v>265</v>
      </c>
      <c r="B564" s="11" t="s">
        <v>304</v>
      </c>
      <c r="C564" s="12"/>
      <c r="D564" s="60"/>
      <c r="E564" s="61"/>
      <c r="F564" s="62"/>
      <c r="G564" s="12"/>
      <c r="H564" s="13"/>
      <c r="I564" s="45"/>
      <c r="J564" s="45"/>
      <c r="K564" s="31" t="s">
        <v>66</v>
      </c>
      <c r="L564" s="67">
        <v>564</v>
      </c>
      <c r="M564" s="67"/>
      <c r="N564" s="14"/>
      <c r="O564" t="s">
        <v>338</v>
      </c>
      <c r="P564" s="68">
        <v>43534.72439814815</v>
      </c>
      <c r="Q564" t="s">
        <v>532</v>
      </c>
      <c r="T564" t="s">
        <v>265</v>
      </c>
      <c r="V564" s="69" t="s">
        <v>754</v>
      </c>
      <c r="W564" s="68">
        <v>43534.72439814815</v>
      </c>
      <c r="X564" s="69" t="s">
        <v>1208</v>
      </c>
      <c r="AA564" s="70" t="s">
        <v>1764</v>
      </c>
      <c r="AC564" t="b">
        <v>0</v>
      </c>
      <c r="AD564">
        <v>3</v>
      </c>
      <c r="AE564" s="70" t="s">
        <v>1943</v>
      </c>
      <c r="AF564" t="b">
        <v>0</v>
      </c>
      <c r="AG564" t="s">
        <v>1972</v>
      </c>
      <c r="AI564" s="70" t="s">
        <v>1943</v>
      </c>
      <c r="AJ564" t="b">
        <v>0</v>
      </c>
      <c r="AK564">
        <v>1</v>
      </c>
      <c r="AL564" s="70" t="s">
        <v>1943</v>
      </c>
      <c r="AM564" t="s">
        <v>1979</v>
      </c>
      <c r="AN564" t="b">
        <v>0</v>
      </c>
      <c r="AO564" s="70" t="s">
        <v>1764</v>
      </c>
      <c r="AP564" t="s">
        <v>178</v>
      </c>
      <c r="AQ564">
        <v>0</v>
      </c>
      <c r="AR564">
        <v>0</v>
      </c>
      <c r="BA564" t="str">
        <f>REPLACE(INDEX(GroupVertices[Group],MATCH(Edges[[#This Row],[Vertex 1]],GroupVertices[Vertex],0)),1,1,"")</f>
        <v>2</v>
      </c>
      <c r="BB564" t="str">
        <f>REPLACE(INDEX(GroupVertices[Group],MATCH(Edges[[#This Row],[Vertex 2]],GroupVertices[Vertex],0)),1,1,"")</f>
        <v>3</v>
      </c>
    </row>
    <row r="565" spans="1:54" ht="15">
      <c r="A565" s="11" t="s">
        <v>265</v>
      </c>
      <c r="B565" s="11" t="s">
        <v>289</v>
      </c>
      <c r="C565" s="12"/>
      <c r="D565" s="60"/>
      <c r="E565" s="61"/>
      <c r="F565" s="62"/>
      <c r="G565" s="12"/>
      <c r="H565" s="13"/>
      <c r="I565" s="45"/>
      <c r="J565" s="45"/>
      <c r="K565" s="31" t="s">
        <v>66</v>
      </c>
      <c r="L565" s="67">
        <v>565</v>
      </c>
      <c r="M565" s="67"/>
      <c r="N565" s="14"/>
      <c r="O565" t="s">
        <v>338</v>
      </c>
      <c r="P565" s="68">
        <v>43536.26222222222</v>
      </c>
      <c r="Q565" t="s">
        <v>403</v>
      </c>
      <c r="T565" t="s">
        <v>265</v>
      </c>
      <c r="V565" s="69" t="s">
        <v>754</v>
      </c>
      <c r="W565" s="68">
        <v>43536.26222222222</v>
      </c>
      <c r="X565" s="69" t="s">
        <v>940</v>
      </c>
      <c r="AA565" s="70" t="s">
        <v>1490</v>
      </c>
      <c r="AC565" t="b">
        <v>0</v>
      </c>
      <c r="AD565">
        <v>1</v>
      </c>
      <c r="AE565" s="70" t="s">
        <v>1943</v>
      </c>
      <c r="AF565" t="b">
        <v>0</v>
      </c>
      <c r="AG565" t="s">
        <v>1972</v>
      </c>
      <c r="AI565" s="70" t="s">
        <v>1943</v>
      </c>
      <c r="AJ565" t="b">
        <v>0</v>
      </c>
      <c r="AK565">
        <v>0</v>
      </c>
      <c r="AL565" s="70" t="s">
        <v>1943</v>
      </c>
      <c r="AM565" t="s">
        <v>1980</v>
      </c>
      <c r="AN565" t="b">
        <v>0</v>
      </c>
      <c r="AO565" s="70" t="s">
        <v>1490</v>
      </c>
      <c r="AP565" t="s">
        <v>178</v>
      </c>
      <c r="AQ565">
        <v>0</v>
      </c>
      <c r="AR565">
        <v>0</v>
      </c>
      <c r="BA565" t="str">
        <f>REPLACE(INDEX(GroupVertices[Group],MATCH(Edges[[#This Row],[Vertex 1]],GroupVertices[Vertex],0)),1,1,"")</f>
        <v>2</v>
      </c>
      <c r="BB565" t="str">
        <f>REPLACE(INDEX(GroupVertices[Group],MATCH(Edges[[#This Row],[Vertex 2]],GroupVertices[Vertex],0)),1,1,"")</f>
        <v>1</v>
      </c>
    </row>
    <row r="566" spans="1:54" ht="15">
      <c r="A566" s="11" t="s">
        <v>265</v>
      </c>
      <c r="B566" s="11" t="s">
        <v>285</v>
      </c>
      <c r="C566" s="12"/>
      <c r="D566" s="60"/>
      <c r="E566" s="61"/>
      <c r="F566" s="62"/>
      <c r="G566" s="12"/>
      <c r="H566" s="13"/>
      <c r="I566" s="45"/>
      <c r="J566" s="45"/>
      <c r="K566" s="31" t="s">
        <v>66</v>
      </c>
      <c r="L566" s="67">
        <v>566</v>
      </c>
      <c r="M566" s="67"/>
      <c r="N566" s="14"/>
      <c r="O566" t="s">
        <v>338</v>
      </c>
      <c r="P566" s="68">
        <v>43535.837696759256</v>
      </c>
      <c r="Q566" t="s">
        <v>399</v>
      </c>
      <c r="T566" t="s">
        <v>265</v>
      </c>
      <c r="V566" s="69" t="s">
        <v>754</v>
      </c>
      <c r="W566" s="68">
        <v>43535.837696759256</v>
      </c>
      <c r="X566" s="69" t="s">
        <v>932</v>
      </c>
      <c r="AA566" s="70" t="s">
        <v>1482</v>
      </c>
      <c r="AC566" t="b">
        <v>0</v>
      </c>
      <c r="AD566">
        <v>1</v>
      </c>
      <c r="AE566" s="70" t="s">
        <v>1943</v>
      </c>
      <c r="AF566" t="b">
        <v>0</v>
      </c>
      <c r="AG566" t="s">
        <v>1972</v>
      </c>
      <c r="AI566" s="70" t="s">
        <v>1943</v>
      </c>
      <c r="AJ566" t="b">
        <v>0</v>
      </c>
      <c r="AK566">
        <v>0</v>
      </c>
      <c r="AL566" s="70" t="s">
        <v>1943</v>
      </c>
      <c r="AM566" t="s">
        <v>1979</v>
      </c>
      <c r="AN566" t="b">
        <v>0</v>
      </c>
      <c r="AO566" s="70" t="s">
        <v>1482</v>
      </c>
      <c r="AP566" t="s">
        <v>178</v>
      </c>
      <c r="AQ566">
        <v>0</v>
      </c>
      <c r="AR566">
        <v>0</v>
      </c>
      <c r="BA566" t="str">
        <f>REPLACE(INDEX(GroupVertices[Group],MATCH(Edges[[#This Row],[Vertex 1]],GroupVertices[Vertex],0)),1,1,"")</f>
        <v>2</v>
      </c>
      <c r="BB566" t="str">
        <f>REPLACE(INDEX(GroupVertices[Group],MATCH(Edges[[#This Row],[Vertex 2]],GroupVertices[Vertex],0)),1,1,"")</f>
        <v>1</v>
      </c>
    </row>
    <row r="567" spans="1:54" ht="15">
      <c r="A567" s="11" t="s">
        <v>265</v>
      </c>
      <c r="B567" s="11" t="s">
        <v>299</v>
      </c>
      <c r="C567" s="12"/>
      <c r="D567" s="60"/>
      <c r="E567" s="61"/>
      <c r="F567" s="62"/>
      <c r="G567" s="12"/>
      <c r="H567" s="13"/>
      <c r="I567" s="45"/>
      <c r="J567" s="45"/>
      <c r="K567" s="31" t="s">
        <v>66</v>
      </c>
      <c r="L567" s="67">
        <v>567</v>
      </c>
      <c r="M567" s="67"/>
      <c r="N567" s="14"/>
      <c r="O567" t="s">
        <v>338</v>
      </c>
      <c r="P567" s="68">
        <v>43537.32394675926</v>
      </c>
      <c r="Q567" t="s">
        <v>558</v>
      </c>
      <c r="T567" t="s">
        <v>265</v>
      </c>
      <c r="V567" s="69" t="s">
        <v>754</v>
      </c>
      <c r="W567" s="68">
        <v>43537.32394675926</v>
      </c>
      <c r="X567" s="69" t="s">
        <v>1247</v>
      </c>
      <c r="AA567" s="70" t="s">
        <v>1803</v>
      </c>
      <c r="AC567" t="b">
        <v>0</v>
      </c>
      <c r="AD567">
        <v>0</v>
      </c>
      <c r="AE567" s="70" t="s">
        <v>1943</v>
      </c>
      <c r="AF567" t="b">
        <v>0</v>
      </c>
      <c r="AG567" t="s">
        <v>1972</v>
      </c>
      <c r="AI567" s="70" t="s">
        <v>1943</v>
      </c>
      <c r="AJ567" t="b">
        <v>0</v>
      </c>
      <c r="AK567">
        <v>0</v>
      </c>
      <c r="AL567" s="70" t="s">
        <v>1943</v>
      </c>
      <c r="AM567" t="s">
        <v>1980</v>
      </c>
      <c r="AN567" t="b">
        <v>0</v>
      </c>
      <c r="AO567" s="70" t="s">
        <v>1803</v>
      </c>
      <c r="AP567" t="s">
        <v>178</v>
      </c>
      <c r="AQ567">
        <v>0</v>
      </c>
      <c r="AR567">
        <v>0</v>
      </c>
      <c r="BA567" t="str">
        <f>REPLACE(INDEX(GroupVertices[Group],MATCH(Edges[[#This Row],[Vertex 1]],GroupVertices[Vertex],0)),1,1,"")</f>
        <v>2</v>
      </c>
      <c r="BB567" t="str">
        <f>REPLACE(INDEX(GroupVertices[Group],MATCH(Edges[[#This Row],[Vertex 2]],GroupVertices[Vertex],0)),1,1,"")</f>
        <v>3</v>
      </c>
    </row>
    <row r="568" spans="1:54" ht="15">
      <c r="A568" s="11" t="s">
        <v>265</v>
      </c>
      <c r="B568" s="11" t="s">
        <v>331</v>
      </c>
      <c r="C568" s="12"/>
      <c r="D568" s="60"/>
      <c r="E568" s="61"/>
      <c r="F568" s="62"/>
      <c r="G568" s="12"/>
      <c r="H568" s="13"/>
      <c r="I568" s="45"/>
      <c r="J568" s="45"/>
      <c r="K568" s="31" t="s">
        <v>65</v>
      </c>
      <c r="L568" s="67">
        <v>568</v>
      </c>
      <c r="M568" s="67"/>
      <c r="N568" s="14"/>
      <c r="O568" t="s">
        <v>338</v>
      </c>
      <c r="P568" s="68">
        <v>43536.79283564815</v>
      </c>
      <c r="Q568" t="s">
        <v>405</v>
      </c>
      <c r="T568" t="s">
        <v>265</v>
      </c>
      <c r="V568" s="69" t="s">
        <v>754</v>
      </c>
      <c r="W568" s="68">
        <v>43536.79283564815</v>
      </c>
      <c r="X568" s="69" t="s">
        <v>943</v>
      </c>
      <c r="AA568" s="70" t="s">
        <v>1493</v>
      </c>
      <c r="AC568" t="b">
        <v>0</v>
      </c>
      <c r="AD568">
        <v>1</v>
      </c>
      <c r="AE568" s="70" t="s">
        <v>1943</v>
      </c>
      <c r="AF568" t="b">
        <v>0</v>
      </c>
      <c r="AG568" t="s">
        <v>1972</v>
      </c>
      <c r="AI568" s="70" t="s">
        <v>1943</v>
      </c>
      <c r="AJ568" t="b">
        <v>0</v>
      </c>
      <c r="AK568">
        <v>0</v>
      </c>
      <c r="AL568" s="70" t="s">
        <v>1943</v>
      </c>
      <c r="AM568" t="s">
        <v>1979</v>
      </c>
      <c r="AN568" t="b">
        <v>0</v>
      </c>
      <c r="AO568" s="70" t="s">
        <v>1493</v>
      </c>
      <c r="AP568" t="s">
        <v>178</v>
      </c>
      <c r="AQ568">
        <v>0</v>
      </c>
      <c r="AR568">
        <v>0</v>
      </c>
      <c r="BA568" t="str">
        <f>REPLACE(INDEX(GroupVertices[Group],MATCH(Edges[[#This Row],[Vertex 1]],GroupVertices[Vertex],0)),1,1,"")</f>
        <v>2</v>
      </c>
      <c r="BB568" t="str">
        <f>REPLACE(INDEX(GroupVertices[Group],MATCH(Edges[[#This Row],[Vertex 2]],GroupVertices[Vertex],0)),1,1,"")</f>
        <v>2</v>
      </c>
    </row>
    <row r="569" spans="1:54" ht="15">
      <c r="A569" s="11" t="s">
        <v>265</v>
      </c>
      <c r="B569" s="11" t="s">
        <v>274</v>
      </c>
      <c r="C569" s="12"/>
      <c r="D569" s="60"/>
      <c r="E569" s="61"/>
      <c r="F569" s="62"/>
      <c r="G569" s="12"/>
      <c r="H569" s="13"/>
      <c r="I569" s="45"/>
      <c r="J569" s="45"/>
      <c r="K569" s="31" t="s">
        <v>66</v>
      </c>
      <c r="L569" s="67">
        <v>569</v>
      </c>
      <c r="M569" s="67"/>
      <c r="N569" s="14"/>
      <c r="O569" t="s">
        <v>338</v>
      </c>
      <c r="P569" s="68">
        <v>43535.25945601852</v>
      </c>
      <c r="Q569" t="s">
        <v>392</v>
      </c>
      <c r="T569" t="s">
        <v>265</v>
      </c>
      <c r="V569" s="69" t="s">
        <v>754</v>
      </c>
      <c r="W569" s="68">
        <v>43535.25945601852</v>
      </c>
      <c r="X569" s="69" t="s">
        <v>911</v>
      </c>
      <c r="AA569" s="70" t="s">
        <v>1461</v>
      </c>
      <c r="AC569" t="b">
        <v>0</v>
      </c>
      <c r="AD569">
        <v>0</v>
      </c>
      <c r="AE569" s="70" t="s">
        <v>1943</v>
      </c>
      <c r="AF569" t="b">
        <v>0</v>
      </c>
      <c r="AG569" t="s">
        <v>1972</v>
      </c>
      <c r="AI569" s="70" t="s">
        <v>1943</v>
      </c>
      <c r="AJ569" t="b">
        <v>0</v>
      </c>
      <c r="AK569">
        <v>0</v>
      </c>
      <c r="AL569" s="70" t="s">
        <v>1943</v>
      </c>
      <c r="AM569" t="s">
        <v>1980</v>
      </c>
      <c r="AN569" t="b">
        <v>0</v>
      </c>
      <c r="AO569" s="70" t="s">
        <v>1461</v>
      </c>
      <c r="AP569" t="s">
        <v>178</v>
      </c>
      <c r="AQ569">
        <v>0</v>
      </c>
      <c r="AR569">
        <v>0</v>
      </c>
      <c r="BA569" t="str">
        <f>REPLACE(INDEX(GroupVertices[Group],MATCH(Edges[[#This Row],[Vertex 1]],GroupVertices[Vertex],0)),1,1,"")</f>
        <v>2</v>
      </c>
      <c r="BB569" t="str">
        <f>REPLACE(INDEX(GroupVertices[Group],MATCH(Edges[[#This Row],[Vertex 2]],GroupVertices[Vertex],0)),1,1,"")</f>
        <v>1</v>
      </c>
    </row>
    <row r="570" spans="1:54" ht="15">
      <c r="A570" s="11" t="s">
        <v>265</v>
      </c>
      <c r="B570" s="11" t="s">
        <v>224</v>
      </c>
      <c r="C570" s="12"/>
      <c r="D570" s="60"/>
      <c r="E570" s="61"/>
      <c r="F570" s="62"/>
      <c r="G570" s="12"/>
      <c r="H570" s="13"/>
      <c r="I570" s="45"/>
      <c r="J570" s="45"/>
      <c r="K570" s="31" t="s">
        <v>66</v>
      </c>
      <c r="L570" s="67">
        <v>570</v>
      </c>
      <c r="M570" s="67"/>
      <c r="N570" s="14"/>
      <c r="O570" t="s">
        <v>338</v>
      </c>
      <c r="P570" s="68">
        <v>43534.792905092596</v>
      </c>
      <c r="Q570" t="s">
        <v>458</v>
      </c>
      <c r="T570" t="s">
        <v>265</v>
      </c>
      <c r="V570" s="69" t="s">
        <v>754</v>
      </c>
      <c r="W570" s="68">
        <v>43534.792905092596</v>
      </c>
      <c r="X570" s="69" t="s">
        <v>1028</v>
      </c>
      <c r="AA570" s="70" t="s">
        <v>1582</v>
      </c>
      <c r="AC570" t="b">
        <v>0</v>
      </c>
      <c r="AD570">
        <v>0</v>
      </c>
      <c r="AE570" s="70" t="s">
        <v>1943</v>
      </c>
      <c r="AF570" t="b">
        <v>0</v>
      </c>
      <c r="AG570" t="s">
        <v>1972</v>
      </c>
      <c r="AI570" s="70" t="s">
        <v>1943</v>
      </c>
      <c r="AJ570" t="b">
        <v>0</v>
      </c>
      <c r="AK570">
        <v>0</v>
      </c>
      <c r="AL570" s="70" t="s">
        <v>1943</v>
      </c>
      <c r="AM570" t="s">
        <v>1980</v>
      </c>
      <c r="AN570" t="b">
        <v>0</v>
      </c>
      <c r="AO570" s="70" t="s">
        <v>1582</v>
      </c>
      <c r="AP570" t="s">
        <v>178</v>
      </c>
      <c r="AQ570">
        <v>0</v>
      </c>
      <c r="AR570">
        <v>0</v>
      </c>
      <c r="BA570" t="str">
        <f>REPLACE(INDEX(GroupVertices[Group],MATCH(Edges[[#This Row],[Vertex 1]],GroupVertices[Vertex],0)),1,1,"")</f>
        <v>2</v>
      </c>
      <c r="BB570" t="str">
        <f>REPLACE(INDEX(GroupVertices[Group],MATCH(Edges[[#This Row],[Vertex 2]],GroupVertices[Vertex],0)),1,1,"")</f>
        <v>3</v>
      </c>
    </row>
    <row r="571" spans="1:54" ht="15">
      <c r="A571" s="11" t="s">
        <v>265</v>
      </c>
      <c r="B571" s="11" t="s">
        <v>290</v>
      </c>
      <c r="C571" s="12"/>
      <c r="D571" s="60"/>
      <c r="E571" s="61"/>
      <c r="F571" s="62"/>
      <c r="G571" s="12"/>
      <c r="H571" s="13"/>
      <c r="I571" s="45"/>
      <c r="J571" s="45"/>
      <c r="K571" s="31" t="s">
        <v>66</v>
      </c>
      <c r="L571" s="67">
        <v>571</v>
      </c>
      <c r="M571" s="67"/>
      <c r="N571" s="14"/>
      <c r="O571" t="s">
        <v>338</v>
      </c>
      <c r="P571" s="68">
        <v>43536.32347222222</v>
      </c>
      <c r="Q571" t="s">
        <v>404</v>
      </c>
      <c r="T571" t="s">
        <v>265</v>
      </c>
      <c r="V571" s="69" t="s">
        <v>754</v>
      </c>
      <c r="W571" s="68">
        <v>43536.32347222222</v>
      </c>
      <c r="X571" s="69" t="s">
        <v>942</v>
      </c>
      <c r="AA571" s="70" t="s">
        <v>1492</v>
      </c>
      <c r="AC571" t="b">
        <v>0</v>
      </c>
      <c r="AD571">
        <v>1</v>
      </c>
      <c r="AE571" s="70" t="s">
        <v>1943</v>
      </c>
      <c r="AF571" t="b">
        <v>0</v>
      </c>
      <c r="AG571" t="s">
        <v>1972</v>
      </c>
      <c r="AI571" s="70" t="s">
        <v>1943</v>
      </c>
      <c r="AJ571" t="b">
        <v>0</v>
      </c>
      <c r="AK571">
        <v>0</v>
      </c>
      <c r="AL571" s="70" t="s">
        <v>1943</v>
      </c>
      <c r="AM571" t="s">
        <v>1980</v>
      </c>
      <c r="AN571" t="b">
        <v>0</v>
      </c>
      <c r="AO571" s="70" t="s">
        <v>1492</v>
      </c>
      <c r="AP571" t="s">
        <v>178</v>
      </c>
      <c r="AQ571">
        <v>0</v>
      </c>
      <c r="AR571">
        <v>0</v>
      </c>
      <c r="BA571" t="str">
        <f>REPLACE(INDEX(GroupVertices[Group],MATCH(Edges[[#This Row],[Vertex 1]],GroupVertices[Vertex],0)),1,1,"")</f>
        <v>2</v>
      </c>
      <c r="BB571" t="str">
        <f>REPLACE(INDEX(GroupVertices[Group],MATCH(Edges[[#This Row],[Vertex 2]],GroupVertices[Vertex],0)),1,1,"")</f>
        <v>1</v>
      </c>
    </row>
    <row r="572" spans="1:54" ht="15">
      <c r="A572" s="11" t="s">
        <v>265</v>
      </c>
      <c r="B572" s="11" t="s">
        <v>250</v>
      </c>
      <c r="C572" s="12"/>
      <c r="D572" s="60"/>
      <c r="E572" s="61"/>
      <c r="F572" s="62"/>
      <c r="G572" s="12"/>
      <c r="H572" s="13"/>
      <c r="I572" s="45"/>
      <c r="J572" s="45"/>
      <c r="K572" s="31" t="s">
        <v>66</v>
      </c>
      <c r="L572" s="67">
        <v>572</v>
      </c>
      <c r="M572" s="67"/>
      <c r="N572" s="14"/>
      <c r="O572" t="s">
        <v>338</v>
      </c>
      <c r="P572" s="68">
        <v>43541.79153935185</v>
      </c>
      <c r="Q572" t="s">
        <v>531</v>
      </c>
      <c r="T572" t="s">
        <v>265</v>
      </c>
      <c r="V572" s="69" t="s">
        <v>754</v>
      </c>
      <c r="W572" s="68">
        <v>43541.79153935185</v>
      </c>
      <c r="X572" s="69" t="s">
        <v>1195</v>
      </c>
      <c r="AA572" s="70" t="s">
        <v>1751</v>
      </c>
      <c r="AC572" t="b">
        <v>0</v>
      </c>
      <c r="AD572">
        <v>1</v>
      </c>
      <c r="AE572" s="70" t="s">
        <v>1943</v>
      </c>
      <c r="AF572" t="b">
        <v>0</v>
      </c>
      <c r="AG572" t="s">
        <v>1972</v>
      </c>
      <c r="AI572" s="70" t="s">
        <v>1943</v>
      </c>
      <c r="AJ572" t="b">
        <v>0</v>
      </c>
      <c r="AK572">
        <v>0</v>
      </c>
      <c r="AL572" s="70" t="s">
        <v>1943</v>
      </c>
      <c r="AM572" t="s">
        <v>1979</v>
      </c>
      <c r="AN572" t="b">
        <v>0</v>
      </c>
      <c r="AO572" s="70" t="s">
        <v>1751</v>
      </c>
      <c r="AP572" t="s">
        <v>178</v>
      </c>
      <c r="AQ572">
        <v>0</v>
      </c>
      <c r="AR572">
        <v>0</v>
      </c>
      <c r="BA572" t="str">
        <f>REPLACE(INDEX(GroupVertices[Group],MATCH(Edges[[#This Row],[Vertex 1]],GroupVertices[Vertex],0)),1,1,"")</f>
        <v>2</v>
      </c>
      <c r="BB572" t="str">
        <f>REPLACE(INDEX(GroupVertices[Group],MATCH(Edges[[#This Row],[Vertex 2]],GroupVertices[Vertex],0)),1,1,"")</f>
        <v>5</v>
      </c>
    </row>
    <row r="573" spans="1:54" ht="15">
      <c r="A573" s="11" t="s">
        <v>265</v>
      </c>
      <c r="B573" s="11" t="s">
        <v>250</v>
      </c>
      <c r="C573" s="12"/>
      <c r="D573" s="60"/>
      <c r="E573" s="61"/>
      <c r="F573" s="62"/>
      <c r="G573" s="12"/>
      <c r="H573" s="13"/>
      <c r="I573" s="45"/>
      <c r="J573" s="45"/>
      <c r="K573" s="31" t="s">
        <v>66</v>
      </c>
      <c r="L573" s="67">
        <v>573</v>
      </c>
      <c r="M573" s="67"/>
      <c r="N573" s="14"/>
      <c r="O573" t="s">
        <v>338</v>
      </c>
      <c r="P573" s="68">
        <v>43537.809537037036</v>
      </c>
      <c r="Q573" t="s">
        <v>530</v>
      </c>
      <c r="T573" t="s">
        <v>265</v>
      </c>
      <c r="V573" s="69" t="s">
        <v>754</v>
      </c>
      <c r="W573" s="68">
        <v>43537.809537037036</v>
      </c>
      <c r="X573" s="69" t="s">
        <v>1191</v>
      </c>
      <c r="AA573" s="70" t="s">
        <v>1747</v>
      </c>
      <c r="AC573" t="b">
        <v>0</v>
      </c>
      <c r="AD573">
        <v>0</v>
      </c>
      <c r="AE573" s="70" t="s">
        <v>1943</v>
      </c>
      <c r="AF573" t="b">
        <v>0</v>
      </c>
      <c r="AG573" t="s">
        <v>1972</v>
      </c>
      <c r="AI573" s="70" t="s">
        <v>1943</v>
      </c>
      <c r="AJ573" t="b">
        <v>0</v>
      </c>
      <c r="AK573">
        <v>0</v>
      </c>
      <c r="AL573" s="70" t="s">
        <v>1943</v>
      </c>
      <c r="AM573" t="s">
        <v>1980</v>
      </c>
      <c r="AN573" t="b">
        <v>0</v>
      </c>
      <c r="AO573" s="70" t="s">
        <v>1747</v>
      </c>
      <c r="AP573" t="s">
        <v>178</v>
      </c>
      <c r="AQ573">
        <v>0</v>
      </c>
      <c r="AR573">
        <v>0</v>
      </c>
      <c r="BA573" t="str">
        <f>REPLACE(INDEX(GroupVertices[Group],MATCH(Edges[[#This Row],[Vertex 1]],GroupVertices[Vertex],0)),1,1,"")</f>
        <v>2</v>
      </c>
      <c r="BB573" t="str">
        <f>REPLACE(INDEX(GroupVertices[Group],MATCH(Edges[[#This Row],[Vertex 2]],GroupVertices[Vertex],0)),1,1,"")</f>
        <v>5</v>
      </c>
    </row>
    <row r="574" spans="1:54" ht="15">
      <c r="A574" s="11" t="s">
        <v>265</v>
      </c>
      <c r="B574" s="11" t="s">
        <v>282</v>
      </c>
      <c r="C574" s="12"/>
      <c r="D574" s="60"/>
      <c r="E574" s="61"/>
      <c r="F574" s="62"/>
      <c r="G574" s="12"/>
      <c r="H574" s="13"/>
      <c r="I574" s="45"/>
      <c r="J574" s="45"/>
      <c r="K574" s="31" t="s">
        <v>66</v>
      </c>
      <c r="L574" s="67">
        <v>574</v>
      </c>
      <c r="M574" s="67"/>
      <c r="N574" s="14"/>
      <c r="O574" t="s">
        <v>338</v>
      </c>
      <c r="P574" s="68">
        <v>43535.48292824074</v>
      </c>
      <c r="Q574" t="s">
        <v>396</v>
      </c>
      <c r="T574" t="s">
        <v>265</v>
      </c>
      <c r="V574" s="69" t="s">
        <v>754</v>
      </c>
      <c r="W574" s="68">
        <v>43535.48292824074</v>
      </c>
      <c r="X574" s="69" t="s">
        <v>926</v>
      </c>
      <c r="AA574" s="70" t="s">
        <v>1476</v>
      </c>
      <c r="AC574" t="b">
        <v>0</v>
      </c>
      <c r="AD574">
        <v>1</v>
      </c>
      <c r="AE574" s="70" t="s">
        <v>1943</v>
      </c>
      <c r="AF574" t="b">
        <v>0</v>
      </c>
      <c r="AG574" t="s">
        <v>1972</v>
      </c>
      <c r="AI574" s="70" t="s">
        <v>1943</v>
      </c>
      <c r="AJ574" t="b">
        <v>0</v>
      </c>
      <c r="AK574">
        <v>0</v>
      </c>
      <c r="AL574" s="70" t="s">
        <v>1943</v>
      </c>
      <c r="AM574" t="s">
        <v>1980</v>
      </c>
      <c r="AN574" t="b">
        <v>0</v>
      </c>
      <c r="AO574" s="70" t="s">
        <v>1476</v>
      </c>
      <c r="AP574" t="s">
        <v>178</v>
      </c>
      <c r="AQ574">
        <v>0</v>
      </c>
      <c r="AR574">
        <v>0</v>
      </c>
      <c r="BA574" t="str">
        <f>REPLACE(INDEX(GroupVertices[Group],MATCH(Edges[[#This Row],[Vertex 1]],GroupVertices[Vertex],0)),1,1,"")</f>
        <v>2</v>
      </c>
      <c r="BB574" t="str">
        <f>REPLACE(INDEX(GroupVertices[Group],MATCH(Edges[[#This Row],[Vertex 2]],GroupVertices[Vertex],0)),1,1,"")</f>
        <v>1</v>
      </c>
    </row>
    <row r="575" spans="1:54" ht="15">
      <c r="A575" s="11" t="s">
        <v>265</v>
      </c>
      <c r="B575" s="11" t="s">
        <v>268</v>
      </c>
      <c r="C575" s="12"/>
      <c r="D575" s="60"/>
      <c r="E575" s="61"/>
      <c r="F575" s="62"/>
      <c r="G575" s="12"/>
      <c r="H575" s="13"/>
      <c r="I575" s="45"/>
      <c r="J575" s="45"/>
      <c r="K575" s="31" t="s">
        <v>66</v>
      </c>
      <c r="L575" s="67">
        <v>575</v>
      </c>
      <c r="M575" s="67"/>
      <c r="N575" s="14"/>
      <c r="O575" t="s">
        <v>338</v>
      </c>
      <c r="P575" s="68">
        <v>43534.71989583333</v>
      </c>
      <c r="Q575" t="s">
        <v>387</v>
      </c>
      <c r="T575" t="s">
        <v>265</v>
      </c>
      <c r="V575" s="69" t="s">
        <v>754</v>
      </c>
      <c r="W575" s="68">
        <v>43534.71989583333</v>
      </c>
      <c r="X575" s="69" t="s">
        <v>899</v>
      </c>
      <c r="AA575" s="70" t="s">
        <v>1449</v>
      </c>
      <c r="AC575" t="b">
        <v>0</v>
      </c>
      <c r="AD575">
        <v>0</v>
      </c>
      <c r="AE575" s="70" t="s">
        <v>1943</v>
      </c>
      <c r="AF575" t="b">
        <v>0</v>
      </c>
      <c r="AG575" t="s">
        <v>1972</v>
      </c>
      <c r="AI575" s="70" t="s">
        <v>1943</v>
      </c>
      <c r="AJ575" t="b">
        <v>0</v>
      </c>
      <c r="AK575">
        <v>0</v>
      </c>
      <c r="AL575" s="70" t="s">
        <v>1943</v>
      </c>
      <c r="AM575" t="s">
        <v>1979</v>
      </c>
      <c r="AN575" t="b">
        <v>0</v>
      </c>
      <c r="AO575" s="70" t="s">
        <v>1449</v>
      </c>
      <c r="AP575" t="s">
        <v>178</v>
      </c>
      <c r="AQ575">
        <v>0</v>
      </c>
      <c r="AR575">
        <v>0</v>
      </c>
      <c r="BA575" t="str">
        <f>REPLACE(INDEX(GroupVertices[Group],MATCH(Edges[[#This Row],[Vertex 1]],GroupVertices[Vertex],0)),1,1,"")</f>
        <v>2</v>
      </c>
      <c r="BB575" t="str">
        <f>REPLACE(INDEX(GroupVertices[Group],MATCH(Edges[[#This Row],[Vertex 2]],GroupVertices[Vertex],0)),1,1,"")</f>
        <v>1</v>
      </c>
    </row>
    <row r="576" spans="1:54" ht="15">
      <c r="A576" s="11" t="s">
        <v>265</v>
      </c>
      <c r="B576" s="11" t="s">
        <v>315</v>
      </c>
      <c r="C576" s="12"/>
      <c r="D576" s="60"/>
      <c r="E576" s="61"/>
      <c r="F576" s="62"/>
      <c r="G576" s="12"/>
      <c r="H576" s="13"/>
      <c r="I576" s="45"/>
      <c r="J576" s="45"/>
      <c r="K576" s="31" t="s">
        <v>66</v>
      </c>
      <c r="L576" s="67">
        <v>576</v>
      </c>
      <c r="M576" s="67"/>
      <c r="N576" s="14"/>
      <c r="O576" t="s">
        <v>338</v>
      </c>
      <c r="P576" s="68">
        <v>43534.74565972222</v>
      </c>
      <c r="Q576" t="s">
        <v>607</v>
      </c>
      <c r="T576" t="s">
        <v>265</v>
      </c>
      <c r="V576" s="69" t="s">
        <v>754</v>
      </c>
      <c r="W576" s="68">
        <v>43534.74565972222</v>
      </c>
      <c r="X576" s="69" t="s">
        <v>1341</v>
      </c>
      <c r="AA576" s="70" t="s">
        <v>1901</v>
      </c>
      <c r="AC576" t="b">
        <v>0</v>
      </c>
      <c r="AD576">
        <v>0</v>
      </c>
      <c r="AE576" s="70" t="s">
        <v>1943</v>
      </c>
      <c r="AF576" t="b">
        <v>0</v>
      </c>
      <c r="AG576" t="s">
        <v>1972</v>
      </c>
      <c r="AI576" s="70" t="s">
        <v>1943</v>
      </c>
      <c r="AJ576" t="b">
        <v>0</v>
      </c>
      <c r="AK576">
        <v>0</v>
      </c>
      <c r="AL576" s="70" t="s">
        <v>1943</v>
      </c>
      <c r="AM576" t="s">
        <v>1980</v>
      </c>
      <c r="AN576" t="b">
        <v>0</v>
      </c>
      <c r="AO576" s="70" t="s">
        <v>1901</v>
      </c>
      <c r="AP576" t="s">
        <v>178</v>
      </c>
      <c r="AQ576">
        <v>0</v>
      </c>
      <c r="AR576">
        <v>0</v>
      </c>
      <c r="BA576" t="str">
        <f>REPLACE(INDEX(GroupVertices[Group],MATCH(Edges[[#This Row],[Vertex 1]],GroupVertices[Vertex],0)),1,1,"")</f>
        <v>2</v>
      </c>
      <c r="BB576" t="str">
        <f>REPLACE(INDEX(GroupVertices[Group],MATCH(Edges[[#This Row],[Vertex 2]],GroupVertices[Vertex],0)),1,1,"")</f>
        <v>4</v>
      </c>
    </row>
    <row r="577" spans="1:54" ht="15">
      <c r="A577" s="11" t="s">
        <v>265</v>
      </c>
      <c r="B577" s="11" t="s">
        <v>270</v>
      </c>
      <c r="C577" s="12"/>
      <c r="D577" s="60"/>
      <c r="E577" s="61"/>
      <c r="F577" s="62"/>
      <c r="G577" s="12"/>
      <c r="H577" s="13"/>
      <c r="I577" s="45"/>
      <c r="J577" s="45"/>
      <c r="K577" s="31" t="s">
        <v>66</v>
      </c>
      <c r="L577" s="67">
        <v>577</v>
      </c>
      <c r="M577" s="67"/>
      <c r="N577" s="14"/>
      <c r="O577" t="s">
        <v>338</v>
      </c>
      <c r="P577" s="68">
        <v>43534.73474537037</v>
      </c>
      <c r="Q577" t="s">
        <v>389</v>
      </c>
      <c r="T577" t="s">
        <v>265</v>
      </c>
      <c r="V577" s="69" t="s">
        <v>754</v>
      </c>
      <c r="W577" s="68">
        <v>43534.73474537037</v>
      </c>
      <c r="X577" s="69" t="s">
        <v>903</v>
      </c>
      <c r="AA577" s="70" t="s">
        <v>1453</v>
      </c>
      <c r="AC577" t="b">
        <v>0</v>
      </c>
      <c r="AD577">
        <v>1</v>
      </c>
      <c r="AE577" s="70" t="s">
        <v>1943</v>
      </c>
      <c r="AF577" t="b">
        <v>0</v>
      </c>
      <c r="AG577" t="s">
        <v>1972</v>
      </c>
      <c r="AI577" s="70" t="s">
        <v>1943</v>
      </c>
      <c r="AJ577" t="b">
        <v>0</v>
      </c>
      <c r="AK577">
        <v>0</v>
      </c>
      <c r="AL577" s="70" t="s">
        <v>1943</v>
      </c>
      <c r="AM577" t="s">
        <v>1980</v>
      </c>
      <c r="AN577" t="b">
        <v>0</v>
      </c>
      <c r="AO577" s="70" t="s">
        <v>1453</v>
      </c>
      <c r="AP577" t="s">
        <v>178</v>
      </c>
      <c r="AQ577">
        <v>0</v>
      </c>
      <c r="AR577">
        <v>0</v>
      </c>
      <c r="BA577" t="str">
        <f>REPLACE(INDEX(GroupVertices[Group],MATCH(Edges[[#This Row],[Vertex 1]],GroupVertices[Vertex],0)),1,1,"")</f>
        <v>2</v>
      </c>
      <c r="BB577" t="str">
        <f>REPLACE(INDEX(GroupVertices[Group],MATCH(Edges[[#This Row],[Vertex 2]],GroupVertices[Vertex],0)),1,1,"")</f>
        <v>1</v>
      </c>
    </row>
    <row r="578" spans="1:54" ht="15">
      <c r="A578" s="11" t="s">
        <v>265</v>
      </c>
      <c r="B578" s="11" t="s">
        <v>322</v>
      </c>
      <c r="C578" s="12"/>
      <c r="D578" s="60"/>
      <c r="E578" s="61"/>
      <c r="F578" s="62"/>
      <c r="G578" s="12"/>
      <c r="H578" s="13"/>
      <c r="I578" s="45"/>
      <c r="J578" s="45"/>
      <c r="K578" s="31" t="s">
        <v>66</v>
      </c>
      <c r="L578" s="67">
        <v>578</v>
      </c>
      <c r="M578" s="67"/>
      <c r="N578" s="14"/>
      <c r="O578" t="s">
        <v>338</v>
      </c>
      <c r="P578" s="68">
        <v>43534.91875</v>
      </c>
      <c r="Q578" t="s">
        <v>566</v>
      </c>
      <c r="T578" t="s">
        <v>265</v>
      </c>
      <c r="V578" s="69" t="s">
        <v>754</v>
      </c>
      <c r="W578" s="68">
        <v>43534.91875</v>
      </c>
      <c r="X578" s="69" t="s">
        <v>1265</v>
      </c>
      <c r="AA578" s="70" t="s">
        <v>1821</v>
      </c>
      <c r="AC578" t="b">
        <v>0</v>
      </c>
      <c r="AD578">
        <v>1</v>
      </c>
      <c r="AE578" s="70" t="s">
        <v>1943</v>
      </c>
      <c r="AF578" t="b">
        <v>0</v>
      </c>
      <c r="AG578" t="s">
        <v>1972</v>
      </c>
      <c r="AI578" s="70" t="s">
        <v>1943</v>
      </c>
      <c r="AJ578" t="b">
        <v>0</v>
      </c>
      <c r="AK578">
        <v>1</v>
      </c>
      <c r="AL578" s="70" t="s">
        <v>1943</v>
      </c>
      <c r="AM578" t="s">
        <v>1979</v>
      </c>
      <c r="AN578" t="b">
        <v>0</v>
      </c>
      <c r="AO578" s="70" t="s">
        <v>1821</v>
      </c>
      <c r="AP578" t="s">
        <v>178</v>
      </c>
      <c r="AQ578">
        <v>0</v>
      </c>
      <c r="AR578">
        <v>0</v>
      </c>
      <c r="BA578" t="str">
        <f>REPLACE(INDEX(GroupVertices[Group],MATCH(Edges[[#This Row],[Vertex 1]],GroupVertices[Vertex],0)),1,1,"")</f>
        <v>2</v>
      </c>
      <c r="BB578" t="str">
        <f>REPLACE(INDEX(GroupVertices[Group],MATCH(Edges[[#This Row],[Vertex 2]],GroupVertices[Vertex],0)),1,1,"")</f>
        <v>4</v>
      </c>
    </row>
    <row r="579" spans="1:54" ht="15">
      <c r="A579" s="11" t="s">
        <v>265</v>
      </c>
      <c r="B579" s="11" t="s">
        <v>269</v>
      </c>
      <c r="C579" s="12"/>
      <c r="D579" s="60"/>
      <c r="E579" s="61"/>
      <c r="F579" s="62"/>
      <c r="G579" s="12"/>
      <c r="H579" s="13"/>
      <c r="I579" s="45"/>
      <c r="J579" s="45"/>
      <c r="K579" s="31" t="s">
        <v>66</v>
      </c>
      <c r="L579" s="67">
        <v>579</v>
      </c>
      <c r="M579" s="67"/>
      <c r="N579" s="14"/>
      <c r="O579" t="s">
        <v>338</v>
      </c>
      <c r="P579" s="68">
        <v>43534.72351851852</v>
      </c>
      <c r="Q579" t="s">
        <v>388</v>
      </c>
      <c r="T579" t="s">
        <v>265</v>
      </c>
      <c r="V579" s="69" t="s">
        <v>754</v>
      </c>
      <c r="W579" s="68">
        <v>43534.72351851852</v>
      </c>
      <c r="X579" s="69" t="s">
        <v>901</v>
      </c>
      <c r="AA579" s="70" t="s">
        <v>1451</v>
      </c>
      <c r="AC579" t="b">
        <v>0</v>
      </c>
      <c r="AD579">
        <v>1</v>
      </c>
      <c r="AE579" s="70" t="s">
        <v>1943</v>
      </c>
      <c r="AF579" t="b">
        <v>0</v>
      </c>
      <c r="AG579" t="s">
        <v>1972</v>
      </c>
      <c r="AI579" s="70" t="s">
        <v>1943</v>
      </c>
      <c r="AJ579" t="b">
        <v>0</v>
      </c>
      <c r="AK579">
        <v>0</v>
      </c>
      <c r="AL579" s="70" t="s">
        <v>1943</v>
      </c>
      <c r="AM579" t="s">
        <v>1979</v>
      </c>
      <c r="AN579" t="b">
        <v>0</v>
      </c>
      <c r="AO579" s="70" t="s">
        <v>1451</v>
      </c>
      <c r="AP579" t="s">
        <v>178</v>
      </c>
      <c r="AQ579">
        <v>0</v>
      </c>
      <c r="AR579">
        <v>0</v>
      </c>
      <c r="BA579" t="str">
        <f>REPLACE(INDEX(GroupVertices[Group],MATCH(Edges[[#This Row],[Vertex 1]],GroupVertices[Vertex],0)),1,1,"")</f>
        <v>2</v>
      </c>
      <c r="BB579" t="str">
        <f>REPLACE(INDEX(GroupVertices[Group],MATCH(Edges[[#This Row],[Vertex 2]],GroupVertices[Vertex],0)),1,1,"")</f>
        <v>1</v>
      </c>
    </row>
    <row r="580" spans="1:54" ht="15">
      <c r="A580" s="11" t="s">
        <v>265</v>
      </c>
      <c r="B580" s="11" t="s">
        <v>247</v>
      </c>
      <c r="C580" s="12"/>
      <c r="D580" s="60"/>
      <c r="E580" s="61"/>
      <c r="F580" s="62"/>
      <c r="G580" s="12"/>
      <c r="H580" s="13"/>
      <c r="I580" s="45"/>
      <c r="J580" s="45"/>
      <c r="K580" s="31" t="s">
        <v>66</v>
      </c>
      <c r="L580" s="67">
        <v>580</v>
      </c>
      <c r="M580" s="67"/>
      <c r="N580" s="14"/>
      <c r="O580" t="s">
        <v>338</v>
      </c>
      <c r="P580" s="68">
        <v>43541.77575231482</v>
      </c>
      <c r="Q580" t="s">
        <v>605</v>
      </c>
      <c r="T580" t="s">
        <v>265</v>
      </c>
      <c r="V580" s="69" t="s">
        <v>754</v>
      </c>
      <c r="W580" s="68">
        <v>43541.77575231482</v>
      </c>
      <c r="X580" s="69" t="s">
        <v>1336</v>
      </c>
      <c r="AA580" s="70" t="s">
        <v>1896</v>
      </c>
      <c r="AC580" t="b">
        <v>0</v>
      </c>
      <c r="AD580">
        <v>2</v>
      </c>
      <c r="AE580" s="70" t="s">
        <v>1943</v>
      </c>
      <c r="AF580" t="b">
        <v>0</v>
      </c>
      <c r="AG580" t="s">
        <v>1972</v>
      </c>
      <c r="AI580" s="70" t="s">
        <v>1943</v>
      </c>
      <c r="AJ580" t="b">
        <v>0</v>
      </c>
      <c r="AK580">
        <v>0</v>
      </c>
      <c r="AL580" s="70" t="s">
        <v>1943</v>
      </c>
      <c r="AM580" t="s">
        <v>1979</v>
      </c>
      <c r="AN580" t="b">
        <v>0</v>
      </c>
      <c r="AO580" s="70" t="s">
        <v>1896</v>
      </c>
      <c r="AP580" t="s">
        <v>178</v>
      </c>
      <c r="AQ580">
        <v>0</v>
      </c>
      <c r="AR580">
        <v>0</v>
      </c>
      <c r="BA580" t="str">
        <f>REPLACE(INDEX(GroupVertices[Group],MATCH(Edges[[#This Row],[Vertex 1]],GroupVertices[Vertex],0)),1,1,"")</f>
        <v>2</v>
      </c>
      <c r="BB580" t="str">
        <f>REPLACE(INDEX(GroupVertices[Group],MATCH(Edges[[#This Row],[Vertex 2]],GroupVertices[Vertex],0)),1,1,"")</f>
        <v>1</v>
      </c>
    </row>
    <row r="581" spans="1:54" ht="15">
      <c r="A581" s="11" t="s">
        <v>265</v>
      </c>
      <c r="B581" s="11" t="s">
        <v>332</v>
      </c>
      <c r="C581" s="12"/>
      <c r="D581" s="60"/>
      <c r="E581" s="61"/>
      <c r="F581" s="62"/>
      <c r="G581" s="12"/>
      <c r="H581" s="13"/>
      <c r="I581" s="45"/>
      <c r="J581" s="45"/>
      <c r="K581" s="31" t="s">
        <v>65</v>
      </c>
      <c r="L581" s="67">
        <v>581</v>
      </c>
      <c r="M581" s="67"/>
      <c r="N581" s="14"/>
      <c r="O581" t="s">
        <v>338</v>
      </c>
      <c r="P581" s="68">
        <v>43537.813935185186</v>
      </c>
      <c r="Q581" t="s">
        <v>410</v>
      </c>
      <c r="T581" t="s">
        <v>265</v>
      </c>
      <c r="V581" s="69" t="s">
        <v>754</v>
      </c>
      <c r="W581" s="68">
        <v>43537.813935185186</v>
      </c>
      <c r="X581" s="69" t="s">
        <v>954</v>
      </c>
      <c r="AA581" s="70" t="s">
        <v>1504</v>
      </c>
      <c r="AC581" t="b">
        <v>0</v>
      </c>
      <c r="AD581">
        <v>1</v>
      </c>
      <c r="AE581" s="70" t="s">
        <v>1943</v>
      </c>
      <c r="AF581" t="b">
        <v>0</v>
      </c>
      <c r="AG581" t="s">
        <v>1972</v>
      </c>
      <c r="AI581" s="70" t="s">
        <v>1943</v>
      </c>
      <c r="AJ581" t="b">
        <v>0</v>
      </c>
      <c r="AK581">
        <v>0</v>
      </c>
      <c r="AL581" s="70" t="s">
        <v>1943</v>
      </c>
      <c r="AM581" t="s">
        <v>1980</v>
      </c>
      <c r="AN581" t="b">
        <v>0</v>
      </c>
      <c r="AO581" s="70" t="s">
        <v>1504</v>
      </c>
      <c r="AP581" t="s">
        <v>178</v>
      </c>
      <c r="AQ581">
        <v>0</v>
      </c>
      <c r="AR581">
        <v>0</v>
      </c>
      <c r="BA581" t="str">
        <f>REPLACE(INDEX(GroupVertices[Group],MATCH(Edges[[#This Row],[Vertex 1]],GroupVertices[Vertex],0)),1,1,"")</f>
        <v>2</v>
      </c>
      <c r="BB581" t="str">
        <f>REPLACE(INDEX(GroupVertices[Group],MATCH(Edges[[#This Row],[Vertex 2]],GroupVertices[Vertex],0)),1,1,"")</f>
        <v>2</v>
      </c>
    </row>
    <row r="582" spans="1:54" ht="15">
      <c r="A582" s="11" t="s">
        <v>265</v>
      </c>
      <c r="B582" s="11" t="s">
        <v>286</v>
      </c>
      <c r="C582" s="12"/>
      <c r="D582" s="60"/>
      <c r="E582" s="61"/>
      <c r="F582" s="62"/>
      <c r="G582" s="12"/>
      <c r="H582" s="13"/>
      <c r="I582" s="45"/>
      <c r="J582" s="45"/>
      <c r="K582" s="31" t="s">
        <v>66</v>
      </c>
      <c r="L582" s="67">
        <v>582</v>
      </c>
      <c r="M582" s="67"/>
      <c r="N582" s="14"/>
      <c r="O582" t="s">
        <v>338</v>
      </c>
      <c r="P582" s="68">
        <v>43535.84982638889</v>
      </c>
      <c r="Q582" t="s">
        <v>400</v>
      </c>
      <c r="T582" t="s">
        <v>265</v>
      </c>
      <c r="V582" s="69" t="s">
        <v>754</v>
      </c>
      <c r="W582" s="68">
        <v>43535.84982638889</v>
      </c>
      <c r="X582" s="69" t="s">
        <v>934</v>
      </c>
      <c r="AA582" s="70" t="s">
        <v>1484</v>
      </c>
      <c r="AC582" t="b">
        <v>0</v>
      </c>
      <c r="AD582">
        <v>0</v>
      </c>
      <c r="AE582" s="70" t="s">
        <v>1943</v>
      </c>
      <c r="AF582" t="b">
        <v>0</v>
      </c>
      <c r="AG582" t="s">
        <v>1972</v>
      </c>
      <c r="AI582" s="70" t="s">
        <v>1943</v>
      </c>
      <c r="AJ582" t="b">
        <v>0</v>
      </c>
      <c r="AK582">
        <v>0</v>
      </c>
      <c r="AL582" s="70" t="s">
        <v>1943</v>
      </c>
      <c r="AM582" t="s">
        <v>1979</v>
      </c>
      <c r="AN582" t="b">
        <v>0</v>
      </c>
      <c r="AO582" s="70" t="s">
        <v>1484</v>
      </c>
      <c r="AP582" t="s">
        <v>178</v>
      </c>
      <c r="AQ582">
        <v>0</v>
      </c>
      <c r="AR582">
        <v>0</v>
      </c>
      <c r="BA582" t="str">
        <f>REPLACE(INDEX(GroupVertices[Group],MATCH(Edges[[#This Row],[Vertex 1]],GroupVertices[Vertex],0)),1,1,"")</f>
        <v>2</v>
      </c>
      <c r="BB582" t="str">
        <f>REPLACE(INDEX(GroupVertices[Group],MATCH(Edges[[#This Row],[Vertex 2]],GroupVertices[Vertex],0)),1,1,"")</f>
        <v>1</v>
      </c>
    </row>
    <row r="583" spans="1:54" ht="15">
      <c r="A583" s="11" t="s">
        <v>265</v>
      </c>
      <c r="B583" s="11" t="s">
        <v>312</v>
      </c>
      <c r="C583" s="12"/>
      <c r="D583" s="60"/>
      <c r="E583" s="61"/>
      <c r="F583" s="62"/>
      <c r="G583" s="12"/>
      <c r="H583" s="13"/>
      <c r="I583" s="45"/>
      <c r="J583" s="45"/>
      <c r="K583" s="31" t="s">
        <v>66</v>
      </c>
      <c r="L583" s="67">
        <v>583</v>
      </c>
      <c r="M583" s="67"/>
      <c r="N583" s="14"/>
      <c r="O583" t="s">
        <v>338</v>
      </c>
      <c r="P583" s="68">
        <v>43534.67697916667</v>
      </c>
      <c r="Q583" t="s">
        <v>509</v>
      </c>
      <c r="T583" t="s">
        <v>265</v>
      </c>
      <c r="V583" s="69" t="s">
        <v>754</v>
      </c>
      <c r="W583" s="68">
        <v>43534.67697916667</v>
      </c>
      <c r="X583" s="69" t="s">
        <v>1154</v>
      </c>
      <c r="AA583" s="70" t="s">
        <v>1709</v>
      </c>
      <c r="AC583" t="b">
        <v>0</v>
      </c>
      <c r="AD583">
        <v>0</v>
      </c>
      <c r="AE583" s="70" t="s">
        <v>1943</v>
      </c>
      <c r="AF583" t="b">
        <v>0</v>
      </c>
      <c r="AG583" t="s">
        <v>1972</v>
      </c>
      <c r="AI583" s="70" t="s">
        <v>1943</v>
      </c>
      <c r="AJ583" t="b">
        <v>0</v>
      </c>
      <c r="AK583">
        <v>0</v>
      </c>
      <c r="AL583" s="70" t="s">
        <v>1943</v>
      </c>
      <c r="AM583" t="s">
        <v>1980</v>
      </c>
      <c r="AN583" t="b">
        <v>0</v>
      </c>
      <c r="AO583" s="70" t="s">
        <v>1709</v>
      </c>
      <c r="AP583" t="s">
        <v>178</v>
      </c>
      <c r="AQ583">
        <v>0</v>
      </c>
      <c r="AR583">
        <v>0</v>
      </c>
      <c r="BA583" t="str">
        <f>REPLACE(INDEX(GroupVertices[Group],MATCH(Edges[[#This Row],[Vertex 1]],GroupVertices[Vertex],0)),1,1,"")</f>
        <v>2</v>
      </c>
      <c r="BB583" t="str">
        <f>REPLACE(INDEX(GroupVertices[Group],MATCH(Edges[[#This Row],[Vertex 2]],GroupVertices[Vertex],0)),1,1,"")</f>
        <v>4</v>
      </c>
    </row>
    <row r="584" spans="1:54" ht="15">
      <c r="A584" s="11" t="s">
        <v>265</v>
      </c>
      <c r="B584" s="11" t="s">
        <v>267</v>
      </c>
      <c r="C584" s="12"/>
      <c r="D584" s="60"/>
      <c r="E584" s="61"/>
      <c r="F584" s="62"/>
      <c r="G584" s="12"/>
      <c r="H584" s="13"/>
      <c r="I584" s="45"/>
      <c r="J584" s="45"/>
      <c r="K584" s="31" t="s">
        <v>66</v>
      </c>
      <c r="L584" s="67">
        <v>584</v>
      </c>
      <c r="M584" s="67"/>
      <c r="N584" s="14"/>
      <c r="O584" t="s">
        <v>338</v>
      </c>
      <c r="P584" s="68">
        <v>43534.71946759259</v>
      </c>
      <c r="Q584" t="s">
        <v>386</v>
      </c>
      <c r="T584" t="s">
        <v>265</v>
      </c>
      <c r="V584" s="69" t="s">
        <v>754</v>
      </c>
      <c r="W584" s="68">
        <v>43534.71946759259</v>
      </c>
      <c r="X584" s="69" t="s">
        <v>897</v>
      </c>
      <c r="AA584" s="70" t="s">
        <v>1447</v>
      </c>
      <c r="AC584" t="b">
        <v>0</v>
      </c>
      <c r="AD584">
        <v>0</v>
      </c>
      <c r="AE584" s="70" t="s">
        <v>1943</v>
      </c>
      <c r="AF584" t="b">
        <v>0</v>
      </c>
      <c r="AG584" t="s">
        <v>1972</v>
      </c>
      <c r="AI584" s="70" t="s">
        <v>1943</v>
      </c>
      <c r="AJ584" t="b">
        <v>0</v>
      </c>
      <c r="AK584">
        <v>0</v>
      </c>
      <c r="AL584" s="70" t="s">
        <v>1943</v>
      </c>
      <c r="AM584" t="s">
        <v>1979</v>
      </c>
      <c r="AN584" t="b">
        <v>0</v>
      </c>
      <c r="AO584" s="70" t="s">
        <v>1447</v>
      </c>
      <c r="AP584" t="s">
        <v>178</v>
      </c>
      <c r="AQ584">
        <v>0</v>
      </c>
      <c r="AR584">
        <v>0</v>
      </c>
      <c r="BA584" t="str">
        <f>REPLACE(INDEX(GroupVertices[Group],MATCH(Edges[[#This Row],[Vertex 1]],GroupVertices[Vertex],0)),1,1,"")</f>
        <v>2</v>
      </c>
      <c r="BB584" t="str">
        <f>REPLACE(INDEX(GroupVertices[Group],MATCH(Edges[[#This Row],[Vertex 2]],GroupVertices[Vertex],0)),1,1,"")</f>
        <v>2</v>
      </c>
    </row>
    <row r="585" spans="1:54" ht="15">
      <c r="A585" s="11" t="s">
        <v>265</v>
      </c>
      <c r="B585" s="11" t="s">
        <v>277</v>
      </c>
      <c r="C585" s="12"/>
      <c r="D585" s="60"/>
      <c r="E585" s="61"/>
      <c r="F585" s="62"/>
      <c r="G585" s="12"/>
      <c r="H585" s="13"/>
      <c r="I585" s="45"/>
      <c r="J585" s="45"/>
      <c r="K585" s="31" t="s">
        <v>66</v>
      </c>
      <c r="L585" s="67">
        <v>585</v>
      </c>
      <c r="M585" s="67"/>
      <c r="N585" s="14"/>
      <c r="O585" t="s">
        <v>338</v>
      </c>
      <c r="P585" s="68">
        <v>43535.3396875</v>
      </c>
      <c r="Q585" t="s">
        <v>394</v>
      </c>
      <c r="T585" t="s">
        <v>265</v>
      </c>
      <c r="V585" s="69" t="s">
        <v>754</v>
      </c>
      <c r="W585" s="68">
        <v>43535.3396875</v>
      </c>
      <c r="X585" s="69" t="s">
        <v>916</v>
      </c>
      <c r="AA585" s="70" t="s">
        <v>1466</v>
      </c>
      <c r="AC585" t="b">
        <v>0</v>
      </c>
      <c r="AD585">
        <v>2</v>
      </c>
      <c r="AE585" s="70" t="s">
        <v>1943</v>
      </c>
      <c r="AF585" t="b">
        <v>0</v>
      </c>
      <c r="AG585" t="s">
        <v>1972</v>
      </c>
      <c r="AI585" s="70" t="s">
        <v>1943</v>
      </c>
      <c r="AJ585" t="b">
        <v>0</v>
      </c>
      <c r="AK585">
        <v>0</v>
      </c>
      <c r="AL585" s="70" t="s">
        <v>1943</v>
      </c>
      <c r="AM585" t="s">
        <v>1980</v>
      </c>
      <c r="AN585" t="b">
        <v>0</v>
      </c>
      <c r="AO585" s="70" t="s">
        <v>1466</v>
      </c>
      <c r="AP585" t="s">
        <v>178</v>
      </c>
      <c r="AQ585">
        <v>0</v>
      </c>
      <c r="AR585">
        <v>0</v>
      </c>
      <c r="BA585" t="str">
        <f>REPLACE(INDEX(GroupVertices[Group],MATCH(Edges[[#This Row],[Vertex 1]],GroupVertices[Vertex],0)),1,1,"")</f>
        <v>2</v>
      </c>
      <c r="BB585" t="str">
        <f>REPLACE(INDEX(GroupVertices[Group],MATCH(Edges[[#This Row],[Vertex 2]],GroupVertices[Vertex],0)),1,1,"")</f>
        <v>1</v>
      </c>
    </row>
    <row r="586" spans="1:54" ht="15">
      <c r="A586" s="11" t="s">
        <v>265</v>
      </c>
      <c r="B586" s="11" t="s">
        <v>278</v>
      </c>
      <c r="C586" s="12"/>
      <c r="D586" s="60"/>
      <c r="E586" s="61"/>
      <c r="F586" s="62"/>
      <c r="G586" s="12"/>
      <c r="H586" s="13"/>
      <c r="I586" s="45"/>
      <c r="J586" s="45"/>
      <c r="K586" s="31" t="s">
        <v>66</v>
      </c>
      <c r="L586" s="67">
        <v>586</v>
      </c>
      <c r="M586" s="67"/>
      <c r="N586" s="14"/>
      <c r="O586" t="s">
        <v>338</v>
      </c>
      <c r="P586" s="68">
        <v>43535.3396875</v>
      </c>
      <c r="Q586" t="s">
        <v>394</v>
      </c>
      <c r="T586" t="s">
        <v>265</v>
      </c>
      <c r="V586" s="69" t="s">
        <v>754</v>
      </c>
      <c r="W586" s="68">
        <v>43535.3396875</v>
      </c>
      <c r="X586" s="69" t="s">
        <v>916</v>
      </c>
      <c r="AA586" s="70" t="s">
        <v>1466</v>
      </c>
      <c r="AC586" t="b">
        <v>0</v>
      </c>
      <c r="AD586">
        <v>2</v>
      </c>
      <c r="AE586" s="70" t="s">
        <v>1943</v>
      </c>
      <c r="AF586" t="b">
        <v>0</v>
      </c>
      <c r="AG586" t="s">
        <v>1972</v>
      </c>
      <c r="AI586" s="70" t="s">
        <v>1943</v>
      </c>
      <c r="AJ586" t="b">
        <v>0</v>
      </c>
      <c r="AK586">
        <v>0</v>
      </c>
      <c r="AL586" s="70" t="s">
        <v>1943</v>
      </c>
      <c r="AM586" t="s">
        <v>1980</v>
      </c>
      <c r="AN586" t="b">
        <v>0</v>
      </c>
      <c r="AO586" s="70" t="s">
        <v>1466</v>
      </c>
      <c r="AP586" t="s">
        <v>178</v>
      </c>
      <c r="AQ586">
        <v>0</v>
      </c>
      <c r="AR586">
        <v>0</v>
      </c>
      <c r="BA586" t="str">
        <f>REPLACE(INDEX(GroupVertices[Group],MATCH(Edges[[#This Row],[Vertex 1]],GroupVertices[Vertex],0)),1,1,"")</f>
        <v>2</v>
      </c>
      <c r="BB586" t="str">
        <f>REPLACE(INDEX(GroupVertices[Group],MATCH(Edges[[#This Row],[Vertex 2]],GroupVertices[Vertex],0)),1,1,"")</f>
        <v>1</v>
      </c>
    </row>
    <row r="587" spans="1:54" ht="15">
      <c r="A587" s="11" t="s">
        <v>265</v>
      </c>
      <c r="B587" s="11" t="s">
        <v>266</v>
      </c>
      <c r="C587" s="12"/>
      <c r="D587" s="60"/>
      <c r="E587" s="61"/>
      <c r="F587" s="62"/>
      <c r="G587" s="12"/>
      <c r="H587" s="13"/>
      <c r="I587" s="45"/>
      <c r="J587" s="45"/>
      <c r="K587" s="31" t="s">
        <v>66</v>
      </c>
      <c r="L587" s="67">
        <v>587</v>
      </c>
      <c r="M587" s="67"/>
      <c r="N587" s="14"/>
      <c r="O587" t="s">
        <v>338</v>
      </c>
      <c r="P587" s="68">
        <v>43534.708344907405</v>
      </c>
      <c r="Q587" t="s">
        <v>385</v>
      </c>
      <c r="T587" t="s">
        <v>265</v>
      </c>
      <c r="V587" s="69" t="s">
        <v>754</v>
      </c>
      <c r="W587" s="68">
        <v>43534.708344907405</v>
      </c>
      <c r="X587" s="69" t="s">
        <v>895</v>
      </c>
      <c r="AA587" s="70" t="s">
        <v>1445</v>
      </c>
      <c r="AC587" t="b">
        <v>0</v>
      </c>
      <c r="AD587">
        <v>0</v>
      </c>
      <c r="AE587" s="70" t="s">
        <v>1943</v>
      </c>
      <c r="AF587" t="b">
        <v>0</v>
      </c>
      <c r="AG587" t="s">
        <v>1972</v>
      </c>
      <c r="AI587" s="70" t="s">
        <v>1943</v>
      </c>
      <c r="AJ587" t="b">
        <v>0</v>
      </c>
      <c r="AK587">
        <v>0</v>
      </c>
      <c r="AL587" s="70" t="s">
        <v>1943</v>
      </c>
      <c r="AM587" t="s">
        <v>1979</v>
      </c>
      <c r="AN587" t="b">
        <v>0</v>
      </c>
      <c r="AO587" s="70" t="s">
        <v>1445</v>
      </c>
      <c r="AP587" t="s">
        <v>178</v>
      </c>
      <c r="AQ587">
        <v>0</v>
      </c>
      <c r="AR587">
        <v>0</v>
      </c>
      <c r="BA587" t="str">
        <f>REPLACE(INDEX(GroupVertices[Group],MATCH(Edges[[#This Row],[Vertex 1]],GroupVertices[Vertex],0)),1,1,"")</f>
        <v>2</v>
      </c>
      <c r="BB587" t="str">
        <f>REPLACE(INDEX(GroupVertices[Group],MATCH(Edges[[#This Row],[Vertex 2]],GroupVertices[Vertex],0)),1,1,"")</f>
        <v>1</v>
      </c>
    </row>
    <row r="588" spans="1:54" ht="15">
      <c r="A588" s="11" t="s">
        <v>265</v>
      </c>
      <c r="B588" s="11" t="s">
        <v>311</v>
      </c>
      <c r="C588" s="12"/>
      <c r="D588" s="60"/>
      <c r="E588" s="61"/>
      <c r="F588" s="62"/>
      <c r="G588" s="12"/>
      <c r="H588" s="13"/>
      <c r="I588" s="45"/>
      <c r="J588" s="45"/>
      <c r="K588" s="31" t="s">
        <v>66</v>
      </c>
      <c r="L588" s="67">
        <v>588</v>
      </c>
      <c r="M588" s="67"/>
      <c r="N588" s="14"/>
      <c r="O588" t="s">
        <v>338</v>
      </c>
      <c r="P588" s="68">
        <v>43534.708344907405</v>
      </c>
      <c r="Q588" t="s">
        <v>385</v>
      </c>
      <c r="T588" t="s">
        <v>265</v>
      </c>
      <c r="V588" s="69" t="s">
        <v>754</v>
      </c>
      <c r="W588" s="68">
        <v>43534.708344907405</v>
      </c>
      <c r="X588" s="69" t="s">
        <v>895</v>
      </c>
      <c r="AA588" s="70" t="s">
        <v>1445</v>
      </c>
      <c r="AC588" t="b">
        <v>0</v>
      </c>
      <c r="AD588">
        <v>0</v>
      </c>
      <c r="AE588" s="70" t="s">
        <v>1943</v>
      </c>
      <c r="AF588" t="b">
        <v>0</v>
      </c>
      <c r="AG588" t="s">
        <v>1972</v>
      </c>
      <c r="AI588" s="70" t="s">
        <v>1943</v>
      </c>
      <c r="AJ588" t="b">
        <v>0</v>
      </c>
      <c r="AK588">
        <v>0</v>
      </c>
      <c r="AL588" s="70" t="s">
        <v>1943</v>
      </c>
      <c r="AM588" t="s">
        <v>1979</v>
      </c>
      <c r="AN588" t="b">
        <v>0</v>
      </c>
      <c r="AO588" s="70" t="s">
        <v>1445</v>
      </c>
      <c r="AP588" t="s">
        <v>178</v>
      </c>
      <c r="AQ588">
        <v>0</v>
      </c>
      <c r="AR588">
        <v>0</v>
      </c>
      <c r="BA588" t="str">
        <f>REPLACE(INDEX(GroupVertices[Group],MATCH(Edges[[#This Row],[Vertex 1]],GroupVertices[Vertex],0)),1,1,"")</f>
        <v>2</v>
      </c>
      <c r="BB588" t="str">
        <f>REPLACE(INDEX(GroupVertices[Group],MATCH(Edges[[#This Row],[Vertex 2]],GroupVertices[Vertex],0)),1,1,"")</f>
        <v>3</v>
      </c>
    </row>
    <row r="589" spans="1:54" ht="15">
      <c r="A589" s="11" t="s">
        <v>265</v>
      </c>
      <c r="B589" s="11" t="s">
        <v>315</v>
      </c>
      <c r="C589" s="12"/>
      <c r="D589" s="60"/>
      <c r="E589" s="61"/>
      <c r="F589" s="62"/>
      <c r="G589" s="12"/>
      <c r="H589" s="13"/>
      <c r="I589" s="45"/>
      <c r="J589" s="45"/>
      <c r="K589" s="31" t="s">
        <v>66</v>
      </c>
      <c r="L589" s="67">
        <v>589</v>
      </c>
      <c r="M589" s="67"/>
      <c r="N589" s="14"/>
      <c r="O589" t="s">
        <v>338</v>
      </c>
      <c r="P589" s="68">
        <v>43541.71923611111</v>
      </c>
      <c r="Q589" t="s">
        <v>425</v>
      </c>
      <c r="T589" t="s">
        <v>265</v>
      </c>
      <c r="V589" s="69" t="s">
        <v>754</v>
      </c>
      <c r="W589" s="68">
        <v>43541.71923611111</v>
      </c>
      <c r="X589" s="69" t="s">
        <v>1357</v>
      </c>
      <c r="AA589" s="70" t="s">
        <v>1922</v>
      </c>
      <c r="AC589" t="b">
        <v>0</v>
      </c>
      <c r="AD589">
        <v>16</v>
      </c>
      <c r="AE589" s="70" t="s">
        <v>1943</v>
      </c>
      <c r="AF589" t="b">
        <v>0</v>
      </c>
      <c r="AG589" t="s">
        <v>1972</v>
      </c>
      <c r="AI589" s="70" t="s">
        <v>1943</v>
      </c>
      <c r="AJ589" t="b">
        <v>0</v>
      </c>
      <c r="AK589">
        <v>23</v>
      </c>
      <c r="AL589" s="70" t="s">
        <v>1943</v>
      </c>
      <c r="AM589" t="s">
        <v>1980</v>
      </c>
      <c r="AN589" t="b">
        <v>0</v>
      </c>
      <c r="AO589" s="70" t="s">
        <v>1922</v>
      </c>
      <c r="AP589" t="s">
        <v>178</v>
      </c>
      <c r="AQ589">
        <v>0</v>
      </c>
      <c r="AR589">
        <v>0</v>
      </c>
      <c r="BA589" t="str">
        <f>REPLACE(INDEX(GroupVertices[Group],MATCH(Edges[[#This Row],[Vertex 1]],GroupVertices[Vertex],0)),1,1,"")</f>
        <v>2</v>
      </c>
      <c r="BB589" t="str">
        <f>REPLACE(INDEX(GroupVertices[Group],MATCH(Edges[[#This Row],[Vertex 2]],GroupVertices[Vertex],0)),1,1,"")</f>
        <v>4</v>
      </c>
    </row>
    <row r="590" spans="1:54" ht="15">
      <c r="A590" s="11" t="s">
        <v>265</v>
      </c>
      <c r="B590" s="11" t="s">
        <v>315</v>
      </c>
      <c r="C590" s="12"/>
      <c r="D590" s="60"/>
      <c r="E590" s="61"/>
      <c r="F590" s="62"/>
      <c r="G590" s="12"/>
      <c r="H590" s="13"/>
      <c r="I590" s="45"/>
      <c r="J590" s="45"/>
      <c r="K590" s="31" t="s">
        <v>66</v>
      </c>
      <c r="L590" s="67">
        <v>590</v>
      </c>
      <c r="M590" s="67"/>
      <c r="N590" s="14"/>
      <c r="O590" t="s">
        <v>338</v>
      </c>
      <c r="P590" s="68">
        <v>43542.21157407408</v>
      </c>
      <c r="Q590" t="s">
        <v>425</v>
      </c>
      <c r="V590" s="69" t="s">
        <v>754</v>
      </c>
      <c r="W590" s="68">
        <v>43542.21157407408</v>
      </c>
      <c r="X590" s="69" t="s">
        <v>1360</v>
      </c>
      <c r="AA590" s="70" t="s">
        <v>1925</v>
      </c>
      <c r="AC590" t="b">
        <v>0</v>
      </c>
      <c r="AD590">
        <v>0</v>
      </c>
      <c r="AE590" s="70" t="s">
        <v>1943</v>
      </c>
      <c r="AF590" t="b">
        <v>0</v>
      </c>
      <c r="AG590" t="s">
        <v>1972</v>
      </c>
      <c r="AI590" s="70" t="s">
        <v>1943</v>
      </c>
      <c r="AJ590" t="b">
        <v>0</v>
      </c>
      <c r="AK590">
        <v>23</v>
      </c>
      <c r="AL590" s="70" t="s">
        <v>1922</v>
      </c>
      <c r="AM590" t="s">
        <v>1979</v>
      </c>
      <c r="AN590" t="b">
        <v>0</v>
      </c>
      <c r="AO590" s="70" t="s">
        <v>1922</v>
      </c>
      <c r="AP590" t="s">
        <v>178</v>
      </c>
      <c r="AQ590">
        <v>0</v>
      </c>
      <c r="AR590">
        <v>0</v>
      </c>
      <c r="BA590" t="str">
        <f>REPLACE(INDEX(GroupVertices[Group],MATCH(Edges[[#This Row],[Vertex 1]],GroupVertices[Vertex],0)),1,1,"")</f>
        <v>2</v>
      </c>
      <c r="BB590" t="str">
        <f>REPLACE(INDEX(GroupVertices[Group],MATCH(Edges[[#This Row],[Vertex 2]],GroupVertices[Vertex],0)),1,1,"")</f>
        <v>4</v>
      </c>
    </row>
    <row r="591" spans="1:54" ht="15">
      <c r="A591" s="11" t="s">
        <v>265</v>
      </c>
      <c r="B591" s="11" t="s">
        <v>247</v>
      </c>
      <c r="C591" s="12"/>
      <c r="D591" s="60"/>
      <c r="E591" s="61"/>
      <c r="F591" s="62"/>
      <c r="G591" s="12"/>
      <c r="H591" s="13"/>
      <c r="I591" s="45"/>
      <c r="J591" s="45"/>
      <c r="K591" s="31" t="s">
        <v>66</v>
      </c>
      <c r="L591" s="67">
        <v>591</v>
      </c>
      <c r="M591" s="67"/>
      <c r="N591" s="14"/>
      <c r="O591" t="s">
        <v>338</v>
      </c>
      <c r="P591" s="68">
        <v>43537.85590277778</v>
      </c>
      <c r="Q591" t="s">
        <v>602</v>
      </c>
      <c r="T591" t="s">
        <v>265</v>
      </c>
      <c r="U591" s="69" t="s">
        <v>712</v>
      </c>
      <c r="V591" s="69" t="s">
        <v>712</v>
      </c>
      <c r="W591" s="68">
        <v>43537.85590277778</v>
      </c>
      <c r="X591" s="69" t="s">
        <v>1330</v>
      </c>
      <c r="AA591" s="70" t="s">
        <v>1890</v>
      </c>
      <c r="AC591" t="b">
        <v>0</v>
      </c>
      <c r="AD591">
        <v>4</v>
      </c>
      <c r="AE591" s="70" t="s">
        <v>1943</v>
      </c>
      <c r="AF591" t="b">
        <v>0</v>
      </c>
      <c r="AG591" t="s">
        <v>1972</v>
      </c>
      <c r="AI591" s="70" t="s">
        <v>1943</v>
      </c>
      <c r="AJ591" t="b">
        <v>0</v>
      </c>
      <c r="AK591">
        <v>0</v>
      </c>
      <c r="AL591" s="70" t="s">
        <v>1943</v>
      </c>
      <c r="AM591" t="s">
        <v>1980</v>
      </c>
      <c r="AN591" t="b">
        <v>0</v>
      </c>
      <c r="AO591" s="70" t="s">
        <v>1890</v>
      </c>
      <c r="AP591" t="s">
        <v>178</v>
      </c>
      <c r="AQ591">
        <v>0</v>
      </c>
      <c r="AR591">
        <v>0</v>
      </c>
      <c r="BA591" t="str">
        <f>REPLACE(INDEX(GroupVertices[Group],MATCH(Edges[[#This Row],[Vertex 1]],GroupVertices[Vertex],0)),1,1,"")</f>
        <v>2</v>
      </c>
      <c r="BB591" t="str">
        <f>REPLACE(INDEX(GroupVertices[Group],MATCH(Edges[[#This Row],[Vertex 2]],GroupVertices[Vertex],0)),1,1,"")</f>
        <v>1</v>
      </c>
    </row>
    <row r="592" spans="1:54" ht="15">
      <c r="A592" s="11" t="s">
        <v>265</v>
      </c>
      <c r="B592" s="11" t="s">
        <v>293</v>
      </c>
      <c r="C592" s="12"/>
      <c r="D592" s="60"/>
      <c r="E592" s="61"/>
      <c r="F592" s="62"/>
      <c r="G592" s="12"/>
      <c r="H592" s="13"/>
      <c r="I592" s="45"/>
      <c r="J592" s="45"/>
      <c r="K592" s="31" t="s">
        <v>66</v>
      </c>
      <c r="L592" s="67">
        <v>592</v>
      </c>
      <c r="M592" s="67"/>
      <c r="N592" s="14"/>
      <c r="O592" t="s">
        <v>338</v>
      </c>
      <c r="P592" s="68">
        <v>43542.209282407406</v>
      </c>
      <c r="Q592" t="s">
        <v>565</v>
      </c>
      <c r="T592" t="s">
        <v>265</v>
      </c>
      <c r="V592" s="69" t="s">
        <v>754</v>
      </c>
      <c r="W592" s="68">
        <v>43542.209282407406</v>
      </c>
      <c r="X592" s="69" t="s">
        <v>1261</v>
      </c>
      <c r="AA592" s="70" t="s">
        <v>1817</v>
      </c>
      <c r="AC592" t="b">
        <v>0</v>
      </c>
      <c r="AD592">
        <v>2</v>
      </c>
      <c r="AE592" s="70" t="s">
        <v>1943</v>
      </c>
      <c r="AF592" t="b">
        <v>0</v>
      </c>
      <c r="AG592" t="s">
        <v>1972</v>
      </c>
      <c r="AI592" s="70" t="s">
        <v>1943</v>
      </c>
      <c r="AJ592" t="b">
        <v>0</v>
      </c>
      <c r="AK592">
        <v>0</v>
      </c>
      <c r="AL592" s="70" t="s">
        <v>1943</v>
      </c>
      <c r="AM592" t="s">
        <v>1979</v>
      </c>
      <c r="AN592" t="b">
        <v>0</v>
      </c>
      <c r="AO592" s="70" t="s">
        <v>1817</v>
      </c>
      <c r="AP592" t="s">
        <v>178</v>
      </c>
      <c r="AQ592">
        <v>0</v>
      </c>
      <c r="AR592">
        <v>0</v>
      </c>
      <c r="BA592" t="str">
        <f>REPLACE(INDEX(GroupVertices[Group],MATCH(Edges[[#This Row],[Vertex 1]],GroupVertices[Vertex],0)),1,1,"")</f>
        <v>2</v>
      </c>
      <c r="BB592" t="str">
        <f>REPLACE(INDEX(GroupVertices[Group],MATCH(Edges[[#This Row],[Vertex 2]],GroupVertices[Vertex],0)),1,1,"")</f>
        <v>3</v>
      </c>
    </row>
    <row r="593" spans="1:54" ht="15">
      <c r="A593" s="11" t="s">
        <v>265</v>
      </c>
      <c r="B593" s="11" t="s">
        <v>322</v>
      </c>
      <c r="C593" s="12"/>
      <c r="D593" s="60"/>
      <c r="E593" s="61"/>
      <c r="F593" s="62"/>
      <c r="G593" s="12"/>
      <c r="H593" s="13"/>
      <c r="I593" s="45"/>
      <c r="J593" s="45"/>
      <c r="K593" s="31" t="s">
        <v>66</v>
      </c>
      <c r="L593" s="67">
        <v>593</v>
      </c>
      <c r="M593" s="67"/>
      <c r="N593" s="14"/>
      <c r="O593" t="s">
        <v>338</v>
      </c>
      <c r="P593" s="68">
        <v>43542.209282407406</v>
      </c>
      <c r="Q593" t="s">
        <v>565</v>
      </c>
      <c r="T593" t="s">
        <v>265</v>
      </c>
      <c r="V593" s="69" t="s">
        <v>754</v>
      </c>
      <c r="W593" s="68">
        <v>43542.209282407406</v>
      </c>
      <c r="X593" s="69" t="s">
        <v>1261</v>
      </c>
      <c r="AA593" s="70" t="s">
        <v>1817</v>
      </c>
      <c r="AC593" t="b">
        <v>0</v>
      </c>
      <c r="AD593">
        <v>2</v>
      </c>
      <c r="AE593" s="70" t="s">
        <v>1943</v>
      </c>
      <c r="AF593" t="b">
        <v>0</v>
      </c>
      <c r="AG593" t="s">
        <v>1972</v>
      </c>
      <c r="AI593" s="70" t="s">
        <v>1943</v>
      </c>
      <c r="AJ593" t="b">
        <v>0</v>
      </c>
      <c r="AK593">
        <v>0</v>
      </c>
      <c r="AL593" s="70" t="s">
        <v>1943</v>
      </c>
      <c r="AM593" t="s">
        <v>1979</v>
      </c>
      <c r="AN593" t="b">
        <v>0</v>
      </c>
      <c r="AO593" s="70" t="s">
        <v>1817</v>
      </c>
      <c r="AP593" t="s">
        <v>178</v>
      </c>
      <c r="AQ593">
        <v>0</v>
      </c>
      <c r="AR593">
        <v>0</v>
      </c>
      <c r="BA593" t="str">
        <f>REPLACE(INDEX(GroupVertices[Group],MATCH(Edges[[#This Row],[Vertex 1]],GroupVertices[Vertex],0)),1,1,"")</f>
        <v>2</v>
      </c>
      <c r="BB593" t="str">
        <f>REPLACE(INDEX(GroupVertices[Group],MATCH(Edges[[#This Row],[Vertex 2]],GroupVertices[Vertex],0)),1,1,"")</f>
        <v>4</v>
      </c>
    </row>
    <row r="594" spans="1:54" ht="15">
      <c r="A594" s="11" t="s">
        <v>265</v>
      </c>
      <c r="B594" s="11" t="s">
        <v>249</v>
      </c>
      <c r="C594" s="12"/>
      <c r="D594" s="60"/>
      <c r="E594" s="61"/>
      <c r="F594" s="62"/>
      <c r="G594" s="12"/>
      <c r="H594" s="13"/>
      <c r="I594" s="45"/>
      <c r="J594" s="45"/>
      <c r="K594" s="31" t="s">
        <v>66</v>
      </c>
      <c r="L594" s="67">
        <v>594</v>
      </c>
      <c r="M594" s="67"/>
      <c r="N594" s="14"/>
      <c r="O594" t="s">
        <v>338</v>
      </c>
      <c r="P594" s="68">
        <v>43541.763090277775</v>
      </c>
      <c r="Q594" t="s">
        <v>515</v>
      </c>
      <c r="T594" t="s">
        <v>265</v>
      </c>
      <c r="V594" s="69" t="s">
        <v>754</v>
      </c>
      <c r="W594" s="68">
        <v>43541.763090277775</v>
      </c>
      <c r="X594" s="69" t="s">
        <v>1164</v>
      </c>
      <c r="AA594" s="70" t="s">
        <v>1719</v>
      </c>
      <c r="AC594" t="b">
        <v>0</v>
      </c>
      <c r="AD594">
        <v>1</v>
      </c>
      <c r="AE594" s="70" t="s">
        <v>1943</v>
      </c>
      <c r="AF594" t="b">
        <v>0</v>
      </c>
      <c r="AG594" t="s">
        <v>1972</v>
      </c>
      <c r="AI594" s="70" t="s">
        <v>1943</v>
      </c>
      <c r="AJ594" t="b">
        <v>0</v>
      </c>
      <c r="AK594">
        <v>0</v>
      </c>
      <c r="AL594" s="70" t="s">
        <v>1943</v>
      </c>
      <c r="AM594" t="s">
        <v>1980</v>
      </c>
      <c r="AN594" t="b">
        <v>0</v>
      </c>
      <c r="AO594" s="70" t="s">
        <v>1719</v>
      </c>
      <c r="AP594" t="s">
        <v>178</v>
      </c>
      <c r="AQ594">
        <v>0</v>
      </c>
      <c r="AR594">
        <v>0</v>
      </c>
      <c r="BA594" t="str">
        <f>REPLACE(INDEX(GroupVertices[Group],MATCH(Edges[[#This Row],[Vertex 1]],GroupVertices[Vertex],0)),1,1,"")</f>
        <v>2</v>
      </c>
      <c r="BB594" t="str">
        <f>REPLACE(INDEX(GroupVertices[Group],MATCH(Edges[[#This Row],[Vertex 2]],GroupVertices[Vertex],0)),1,1,"")</f>
        <v>5</v>
      </c>
    </row>
    <row r="595" spans="1:54" ht="15">
      <c r="A595" s="11" t="s">
        <v>265</v>
      </c>
      <c r="B595" s="11" t="s">
        <v>311</v>
      </c>
      <c r="C595" s="12"/>
      <c r="D595" s="60"/>
      <c r="E595" s="61"/>
      <c r="F595" s="62"/>
      <c r="G595" s="12"/>
      <c r="H595" s="13"/>
      <c r="I595" s="45"/>
      <c r="J595" s="45"/>
      <c r="K595" s="31" t="s">
        <v>66</v>
      </c>
      <c r="L595" s="67">
        <v>595</v>
      </c>
      <c r="M595" s="67"/>
      <c r="N595" s="14"/>
      <c r="O595" t="s">
        <v>338</v>
      </c>
      <c r="P595" s="68">
        <v>43541.74780092593</v>
      </c>
      <c r="Q595" t="s">
        <v>508</v>
      </c>
      <c r="T595" t="s">
        <v>265</v>
      </c>
      <c r="V595" s="69" t="s">
        <v>754</v>
      </c>
      <c r="W595" s="68">
        <v>43541.74780092593</v>
      </c>
      <c r="X595" s="69" t="s">
        <v>1151</v>
      </c>
      <c r="AA595" s="70" t="s">
        <v>1706</v>
      </c>
      <c r="AC595" t="b">
        <v>0</v>
      </c>
      <c r="AD595">
        <v>0</v>
      </c>
      <c r="AE595" s="70" t="s">
        <v>1943</v>
      </c>
      <c r="AF595" t="b">
        <v>0</v>
      </c>
      <c r="AG595" t="s">
        <v>1972</v>
      </c>
      <c r="AI595" s="70" t="s">
        <v>1943</v>
      </c>
      <c r="AJ595" t="b">
        <v>0</v>
      </c>
      <c r="AK595">
        <v>0</v>
      </c>
      <c r="AL595" s="70" t="s">
        <v>1943</v>
      </c>
      <c r="AM595" t="s">
        <v>1980</v>
      </c>
      <c r="AN595" t="b">
        <v>0</v>
      </c>
      <c r="AO595" s="70" t="s">
        <v>1706</v>
      </c>
      <c r="AP595" t="s">
        <v>178</v>
      </c>
      <c r="AQ595">
        <v>0</v>
      </c>
      <c r="AR595">
        <v>0</v>
      </c>
      <c r="BA595" t="str">
        <f>REPLACE(INDEX(GroupVertices[Group],MATCH(Edges[[#This Row],[Vertex 1]],GroupVertices[Vertex],0)),1,1,"")</f>
        <v>2</v>
      </c>
      <c r="BB595" t="str">
        <f>REPLACE(INDEX(GroupVertices[Group],MATCH(Edges[[#This Row],[Vertex 2]],GroupVertices[Vertex],0)),1,1,"")</f>
        <v>3</v>
      </c>
    </row>
    <row r="596" spans="1:54" ht="15">
      <c r="A596" s="11" t="s">
        <v>265</v>
      </c>
      <c r="B596" s="11" t="s">
        <v>247</v>
      </c>
      <c r="C596" s="12"/>
      <c r="D596" s="60"/>
      <c r="E596" s="61"/>
      <c r="F596" s="62"/>
      <c r="G596" s="12"/>
      <c r="H596" s="13"/>
      <c r="I596" s="45"/>
      <c r="J596" s="45"/>
      <c r="K596" s="31" t="s">
        <v>66</v>
      </c>
      <c r="L596" s="67">
        <v>596</v>
      </c>
      <c r="M596" s="67"/>
      <c r="N596" s="14"/>
      <c r="O596" t="s">
        <v>338</v>
      </c>
      <c r="P596" s="68">
        <v>43537.82846064815</v>
      </c>
      <c r="Q596" t="s">
        <v>569</v>
      </c>
      <c r="T596" t="s">
        <v>265</v>
      </c>
      <c r="U596" s="69" t="s">
        <v>711</v>
      </c>
      <c r="V596" s="69" t="s">
        <v>711</v>
      </c>
      <c r="W596" s="68">
        <v>43537.82846064815</v>
      </c>
      <c r="X596" s="69" t="s">
        <v>1318</v>
      </c>
      <c r="AA596" s="70" t="s">
        <v>1877</v>
      </c>
      <c r="AC596" t="b">
        <v>0</v>
      </c>
      <c r="AD596">
        <v>0</v>
      </c>
      <c r="AE596" s="70" t="s">
        <v>1943</v>
      </c>
      <c r="AF596" t="b">
        <v>0</v>
      </c>
      <c r="AG596" t="s">
        <v>1972</v>
      </c>
      <c r="AI596" s="70" t="s">
        <v>1943</v>
      </c>
      <c r="AJ596" t="b">
        <v>0</v>
      </c>
      <c r="AK596">
        <v>1</v>
      </c>
      <c r="AL596" s="70" t="s">
        <v>1943</v>
      </c>
      <c r="AM596" t="s">
        <v>1980</v>
      </c>
      <c r="AN596" t="b">
        <v>0</v>
      </c>
      <c r="AO596" s="70" t="s">
        <v>1877</v>
      </c>
      <c r="AP596" t="s">
        <v>178</v>
      </c>
      <c r="AQ596">
        <v>0</v>
      </c>
      <c r="AR596">
        <v>0</v>
      </c>
      <c r="BA596" t="str">
        <f>REPLACE(INDEX(GroupVertices[Group],MATCH(Edges[[#This Row],[Vertex 1]],GroupVertices[Vertex],0)),1,1,"")</f>
        <v>2</v>
      </c>
      <c r="BB596" t="str">
        <f>REPLACE(INDEX(GroupVertices[Group],MATCH(Edges[[#This Row],[Vertex 2]],GroupVertices[Vertex],0)),1,1,"")</f>
        <v>1</v>
      </c>
    </row>
    <row r="597" spans="1:54" ht="15">
      <c r="A597" s="11" t="s">
        <v>265</v>
      </c>
      <c r="B597" s="11" t="s">
        <v>247</v>
      </c>
      <c r="C597" s="12"/>
      <c r="D597" s="60"/>
      <c r="E597" s="61"/>
      <c r="F597" s="62"/>
      <c r="G597" s="12"/>
      <c r="H597" s="13"/>
      <c r="I597" s="45"/>
      <c r="J597" s="45"/>
      <c r="K597" s="31" t="s">
        <v>66</v>
      </c>
      <c r="L597" s="67">
        <v>597</v>
      </c>
      <c r="M597" s="67"/>
      <c r="N597" s="14"/>
      <c r="O597" t="s">
        <v>338</v>
      </c>
      <c r="P597" s="68">
        <v>43537.83347222222</v>
      </c>
      <c r="Q597" t="s">
        <v>511</v>
      </c>
      <c r="T597" t="s">
        <v>265</v>
      </c>
      <c r="V597" s="69" t="s">
        <v>754</v>
      </c>
      <c r="W597" s="68">
        <v>43537.83347222222</v>
      </c>
      <c r="X597" s="69" t="s">
        <v>630</v>
      </c>
      <c r="AA597" s="70" t="s">
        <v>1878</v>
      </c>
      <c r="AC597" t="b">
        <v>0</v>
      </c>
      <c r="AD597">
        <v>7</v>
      </c>
      <c r="AE597" s="70" t="s">
        <v>1943</v>
      </c>
      <c r="AF597" t="b">
        <v>0</v>
      </c>
      <c r="AG597" t="s">
        <v>1972</v>
      </c>
      <c r="AI597" s="70" t="s">
        <v>1943</v>
      </c>
      <c r="AJ597" t="b">
        <v>0</v>
      </c>
      <c r="AK597">
        <v>4</v>
      </c>
      <c r="AL597" s="70" t="s">
        <v>1943</v>
      </c>
      <c r="AM597" t="s">
        <v>1980</v>
      </c>
      <c r="AN597" t="b">
        <v>0</v>
      </c>
      <c r="AO597" s="70" t="s">
        <v>1878</v>
      </c>
      <c r="AP597" t="s">
        <v>178</v>
      </c>
      <c r="AQ597">
        <v>0</v>
      </c>
      <c r="AR597">
        <v>0</v>
      </c>
      <c r="BA597" t="str">
        <f>REPLACE(INDEX(GroupVertices[Group],MATCH(Edges[[#This Row],[Vertex 1]],GroupVertices[Vertex],0)),1,1,"")</f>
        <v>2</v>
      </c>
      <c r="BB597" t="str">
        <f>REPLACE(INDEX(GroupVertices[Group],MATCH(Edges[[#This Row],[Vertex 2]],GroupVertices[Vertex],0)),1,1,"")</f>
        <v>1</v>
      </c>
    </row>
    <row r="598" spans="1:54" ht="15">
      <c r="A598" s="11" t="s">
        <v>265</v>
      </c>
      <c r="B598" s="11" t="s">
        <v>308</v>
      </c>
      <c r="C598" s="12"/>
      <c r="D598" s="60"/>
      <c r="E598" s="61"/>
      <c r="F598" s="62"/>
      <c r="G598" s="12"/>
      <c r="H598" s="13"/>
      <c r="I598" s="45"/>
      <c r="J598" s="45"/>
      <c r="K598" s="31" t="s">
        <v>66</v>
      </c>
      <c r="L598" s="67">
        <v>598</v>
      </c>
      <c r="M598" s="67"/>
      <c r="N598" s="14"/>
      <c r="O598" t="s">
        <v>339</v>
      </c>
      <c r="P598" s="68">
        <v>43537.87332175926</v>
      </c>
      <c r="Q598" t="s">
        <v>486</v>
      </c>
      <c r="T598" t="s">
        <v>265</v>
      </c>
      <c r="V598" s="69" t="s">
        <v>754</v>
      </c>
      <c r="W598" s="68">
        <v>43537.87332175926</v>
      </c>
      <c r="X598" s="69" t="s">
        <v>1118</v>
      </c>
      <c r="AA598" s="70" t="s">
        <v>1672</v>
      </c>
      <c r="AC598" t="b">
        <v>0</v>
      </c>
      <c r="AD598">
        <v>0</v>
      </c>
      <c r="AE598" s="70" t="s">
        <v>1943</v>
      </c>
      <c r="AF598" t="b">
        <v>0</v>
      </c>
      <c r="AG598" t="s">
        <v>1972</v>
      </c>
      <c r="AI598" s="70" t="s">
        <v>1943</v>
      </c>
      <c r="AJ598" t="b">
        <v>0</v>
      </c>
      <c r="AK598">
        <v>1</v>
      </c>
      <c r="AL598" s="70" t="s">
        <v>1653</v>
      </c>
      <c r="AM598" t="s">
        <v>1979</v>
      </c>
      <c r="AN598" t="b">
        <v>0</v>
      </c>
      <c r="AO598" s="70" t="s">
        <v>1653</v>
      </c>
      <c r="AP598" t="s">
        <v>178</v>
      </c>
      <c r="AQ598">
        <v>0</v>
      </c>
      <c r="AR598">
        <v>0</v>
      </c>
      <c r="BA598" t="str">
        <f>REPLACE(INDEX(GroupVertices[Group],MATCH(Edges[[#This Row],[Vertex 1]],GroupVertices[Vertex],0)),1,1,"")</f>
        <v>2</v>
      </c>
      <c r="BB598" t="str">
        <f>REPLACE(INDEX(GroupVertices[Group],MATCH(Edges[[#This Row],[Vertex 2]],GroupVertices[Vertex],0)),1,1,"")</f>
        <v>3</v>
      </c>
    </row>
    <row r="599" spans="1:54" ht="15">
      <c r="A599" s="11" t="s">
        <v>265</v>
      </c>
      <c r="B599" s="11" t="s">
        <v>305</v>
      </c>
      <c r="C599" s="12"/>
      <c r="D599" s="60"/>
      <c r="E599" s="61"/>
      <c r="F599" s="62"/>
      <c r="G599" s="12"/>
      <c r="H599" s="13"/>
      <c r="I599" s="45"/>
      <c r="J599" s="45"/>
      <c r="K599" s="31" t="s">
        <v>66</v>
      </c>
      <c r="L599" s="67">
        <v>599</v>
      </c>
      <c r="M599" s="67"/>
      <c r="N599" s="14"/>
      <c r="O599" t="s">
        <v>339</v>
      </c>
      <c r="P599" s="68">
        <v>43537.852002314816</v>
      </c>
      <c r="Q599" t="s">
        <v>466</v>
      </c>
      <c r="T599" t="s">
        <v>265</v>
      </c>
      <c r="V599" s="69" t="s">
        <v>754</v>
      </c>
      <c r="W599" s="68">
        <v>43537.852002314816</v>
      </c>
      <c r="X599" s="69" t="s">
        <v>1046</v>
      </c>
      <c r="AA599" s="70" t="s">
        <v>1600</v>
      </c>
      <c r="AB599" s="70" t="s">
        <v>1591</v>
      </c>
      <c r="AC599" t="b">
        <v>0</v>
      </c>
      <c r="AD599">
        <v>1</v>
      </c>
      <c r="AE599" s="70" t="s">
        <v>1957</v>
      </c>
      <c r="AF599" t="b">
        <v>0</v>
      </c>
      <c r="AG599" t="s">
        <v>1972</v>
      </c>
      <c r="AI599" s="70" t="s">
        <v>1943</v>
      </c>
      <c r="AJ599" t="b">
        <v>0</v>
      </c>
      <c r="AK599">
        <v>0</v>
      </c>
      <c r="AL599" s="70" t="s">
        <v>1943</v>
      </c>
      <c r="AM599" t="s">
        <v>1980</v>
      </c>
      <c r="AN599" t="b">
        <v>0</v>
      </c>
      <c r="AO599" s="70" t="s">
        <v>1591</v>
      </c>
      <c r="AP599" t="s">
        <v>178</v>
      </c>
      <c r="AQ599">
        <v>0</v>
      </c>
      <c r="AR599">
        <v>0</v>
      </c>
      <c r="BA599" t="str">
        <f>REPLACE(INDEX(GroupVertices[Group],MATCH(Edges[[#This Row],[Vertex 1]],GroupVertices[Vertex],0)),1,1,"")</f>
        <v>2</v>
      </c>
      <c r="BB599" t="str">
        <f>REPLACE(INDEX(GroupVertices[Group],MATCH(Edges[[#This Row],[Vertex 2]],GroupVertices[Vertex],0)),1,1,"")</f>
        <v>3</v>
      </c>
    </row>
    <row r="600" spans="1:54" ht="15">
      <c r="A600" s="11" t="s">
        <v>265</v>
      </c>
      <c r="B600" s="11" t="s">
        <v>307</v>
      </c>
      <c r="C600" s="12"/>
      <c r="D600" s="60"/>
      <c r="E600" s="61"/>
      <c r="F600" s="62"/>
      <c r="G600" s="12"/>
      <c r="H600" s="13"/>
      <c r="I600" s="45"/>
      <c r="J600" s="45"/>
      <c r="K600" s="31" t="s">
        <v>66</v>
      </c>
      <c r="L600" s="67">
        <v>600</v>
      </c>
      <c r="M600" s="67"/>
      <c r="N600" s="14"/>
      <c r="O600" t="s">
        <v>339</v>
      </c>
      <c r="P600" s="68">
        <v>43541.81768518518</v>
      </c>
      <c r="Q600" t="s">
        <v>547</v>
      </c>
      <c r="T600" t="s">
        <v>265</v>
      </c>
      <c r="V600" s="69" t="s">
        <v>754</v>
      </c>
      <c r="W600" s="68">
        <v>43541.81768518518</v>
      </c>
      <c r="X600" s="69" t="s">
        <v>1225</v>
      </c>
      <c r="AA600" s="70" t="s">
        <v>1781</v>
      </c>
      <c r="AC600" t="b">
        <v>0</v>
      </c>
      <c r="AD600">
        <v>1</v>
      </c>
      <c r="AE600" s="70" t="s">
        <v>1968</v>
      </c>
      <c r="AF600" t="b">
        <v>0</v>
      </c>
      <c r="AG600" t="s">
        <v>1972</v>
      </c>
      <c r="AI600" s="70" t="s">
        <v>1943</v>
      </c>
      <c r="AJ600" t="b">
        <v>0</v>
      </c>
      <c r="AK600">
        <v>1</v>
      </c>
      <c r="AL600" s="70" t="s">
        <v>1943</v>
      </c>
      <c r="AM600" t="s">
        <v>1979</v>
      </c>
      <c r="AN600" t="b">
        <v>0</v>
      </c>
      <c r="AO600" s="70" t="s">
        <v>1781</v>
      </c>
      <c r="AP600" t="s">
        <v>178</v>
      </c>
      <c r="AQ600">
        <v>0</v>
      </c>
      <c r="AR600">
        <v>0</v>
      </c>
      <c r="BA600" t="str">
        <f>REPLACE(INDEX(GroupVertices[Group],MATCH(Edges[[#This Row],[Vertex 1]],GroupVertices[Vertex],0)),1,1,"")</f>
        <v>2</v>
      </c>
      <c r="BB600" t="str">
        <f>REPLACE(INDEX(GroupVertices[Group],MATCH(Edges[[#This Row],[Vertex 2]],GroupVertices[Vertex],0)),1,1,"")</f>
        <v>4</v>
      </c>
    </row>
    <row r="601" spans="1:54" ht="15">
      <c r="A601" s="11" t="s">
        <v>265</v>
      </c>
      <c r="B601" s="11" t="s">
        <v>334</v>
      </c>
      <c r="C601" s="12"/>
      <c r="D601" s="60"/>
      <c r="E601" s="61"/>
      <c r="F601" s="62"/>
      <c r="G601" s="12"/>
      <c r="H601" s="13"/>
      <c r="I601" s="45"/>
      <c r="J601" s="45"/>
      <c r="K601" s="31" t="s">
        <v>65</v>
      </c>
      <c r="L601" s="67">
        <v>601</v>
      </c>
      <c r="M601" s="67"/>
      <c r="N601" s="14"/>
      <c r="O601" t="s">
        <v>339</v>
      </c>
      <c r="P601" s="68">
        <v>43541.77521990741</v>
      </c>
      <c r="Q601" t="s">
        <v>516</v>
      </c>
      <c r="T601" t="s">
        <v>265</v>
      </c>
      <c r="V601" s="69" t="s">
        <v>754</v>
      </c>
      <c r="W601" s="68">
        <v>43541.77521990741</v>
      </c>
      <c r="X601" s="69" t="s">
        <v>1165</v>
      </c>
      <c r="AA601" s="70" t="s">
        <v>1720</v>
      </c>
      <c r="AB601" s="70" t="s">
        <v>1938</v>
      </c>
      <c r="AC601" t="b">
        <v>0</v>
      </c>
      <c r="AD601">
        <v>0</v>
      </c>
      <c r="AE601" s="70" t="s">
        <v>1963</v>
      </c>
      <c r="AF601" t="b">
        <v>0</v>
      </c>
      <c r="AG601" t="s">
        <v>1972</v>
      </c>
      <c r="AI601" s="70" t="s">
        <v>1943</v>
      </c>
      <c r="AJ601" t="b">
        <v>0</v>
      </c>
      <c r="AK601">
        <v>0</v>
      </c>
      <c r="AL601" s="70" t="s">
        <v>1943</v>
      </c>
      <c r="AM601" t="s">
        <v>1979</v>
      </c>
      <c r="AN601" t="b">
        <v>0</v>
      </c>
      <c r="AO601" s="70" t="s">
        <v>1938</v>
      </c>
      <c r="AP601" t="s">
        <v>178</v>
      </c>
      <c r="AQ601">
        <v>0</v>
      </c>
      <c r="AR601">
        <v>0</v>
      </c>
      <c r="BA601" t="str">
        <f>REPLACE(INDEX(GroupVertices[Group],MATCH(Edges[[#This Row],[Vertex 1]],GroupVertices[Vertex],0)),1,1,"")</f>
        <v>2</v>
      </c>
      <c r="BB601" t="str">
        <f>REPLACE(INDEX(GroupVertices[Group],MATCH(Edges[[#This Row],[Vertex 2]],GroupVertices[Vertex],0)),1,1,"")</f>
        <v>2</v>
      </c>
    </row>
    <row r="602" spans="1:54" ht="15">
      <c r="A602" s="11" t="s">
        <v>265</v>
      </c>
      <c r="B602" s="11" t="s">
        <v>314</v>
      </c>
      <c r="C602" s="12"/>
      <c r="D602" s="60"/>
      <c r="E602" s="61"/>
      <c r="F602" s="62"/>
      <c r="G602" s="12"/>
      <c r="H602" s="13"/>
      <c r="I602" s="45"/>
      <c r="J602" s="45"/>
      <c r="K602" s="31" t="s">
        <v>66</v>
      </c>
      <c r="L602" s="67">
        <v>602</v>
      </c>
      <c r="M602" s="67"/>
      <c r="N602" s="14"/>
      <c r="O602" t="s">
        <v>339</v>
      </c>
      <c r="P602" s="68">
        <v>43537.83957175926</v>
      </c>
      <c r="Q602" t="s">
        <v>421</v>
      </c>
      <c r="V602" s="69" t="s">
        <v>754</v>
      </c>
      <c r="W602" s="68">
        <v>43537.83957175926</v>
      </c>
      <c r="X602" s="69" t="s">
        <v>978</v>
      </c>
      <c r="AA602" s="70" t="s">
        <v>1529</v>
      </c>
      <c r="AC602" t="b">
        <v>0</v>
      </c>
      <c r="AD602">
        <v>0</v>
      </c>
      <c r="AE602" s="70" t="s">
        <v>1943</v>
      </c>
      <c r="AF602" t="b">
        <v>0</v>
      </c>
      <c r="AG602" t="s">
        <v>1972</v>
      </c>
      <c r="AI602" s="70" t="s">
        <v>1943</v>
      </c>
      <c r="AJ602" t="b">
        <v>0</v>
      </c>
      <c r="AK602">
        <v>1</v>
      </c>
      <c r="AL602" s="70" t="s">
        <v>1522</v>
      </c>
      <c r="AM602" t="s">
        <v>1980</v>
      </c>
      <c r="AN602" t="b">
        <v>0</v>
      </c>
      <c r="AO602" s="70" t="s">
        <v>1522</v>
      </c>
      <c r="AP602" t="s">
        <v>178</v>
      </c>
      <c r="AQ602">
        <v>0</v>
      </c>
      <c r="AR602">
        <v>0</v>
      </c>
      <c r="BA602" t="str">
        <f>REPLACE(INDEX(GroupVertices[Group],MATCH(Edges[[#This Row],[Vertex 1]],GroupVertices[Vertex],0)),1,1,"")</f>
        <v>2</v>
      </c>
      <c r="BB602" t="str">
        <f>REPLACE(INDEX(GroupVertices[Group],MATCH(Edges[[#This Row],[Vertex 2]],GroupVertices[Vertex],0)),1,1,"")</f>
        <v>1</v>
      </c>
    </row>
    <row r="603" spans="1:54" ht="15">
      <c r="A603" s="11" t="s">
        <v>265</v>
      </c>
      <c r="B603" s="11" t="s">
        <v>314</v>
      </c>
      <c r="C603" s="12"/>
      <c r="D603" s="60"/>
      <c r="E603" s="61"/>
      <c r="F603" s="62"/>
      <c r="G603" s="12"/>
      <c r="H603" s="13"/>
      <c r="I603" s="45"/>
      <c r="J603" s="45"/>
      <c r="K603" s="31" t="s">
        <v>66</v>
      </c>
      <c r="L603" s="67">
        <v>603</v>
      </c>
      <c r="M603" s="67"/>
      <c r="N603" s="14"/>
      <c r="O603" t="s">
        <v>339</v>
      </c>
      <c r="P603" s="68">
        <v>43537.838912037034</v>
      </c>
      <c r="Q603" t="s">
        <v>419</v>
      </c>
      <c r="T603" t="s">
        <v>265</v>
      </c>
      <c r="V603" s="69" t="s">
        <v>754</v>
      </c>
      <c r="W603" s="68">
        <v>43537.838912037034</v>
      </c>
      <c r="X603" s="69" t="s">
        <v>968</v>
      </c>
      <c r="AA603" s="70" t="s">
        <v>1519</v>
      </c>
      <c r="AC603" t="b">
        <v>0</v>
      </c>
      <c r="AD603">
        <v>0</v>
      </c>
      <c r="AE603" s="70" t="s">
        <v>1943</v>
      </c>
      <c r="AF603" t="b">
        <v>0</v>
      </c>
      <c r="AG603" t="s">
        <v>1972</v>
      </c>
      <c r="AI603" s="70" t="s">
        <v>1943</v>
      </c>
      <c r="AJ603" t="b">
        <v>0</v>
      </c>
      <c r="AK603">
        <v>2</v>
      </c>
      <c r="AL603" s="70" t="s">
        <v>1516</v>
      </c>
      <c r="AM603" t="s">
        <v>1980</v>
      </c>
      <c r="AN603" t="b">
        <v>0</v>
      </c>
      <c r="AO603" s="70" t="s">
        <v>1516</v>
      </c>
      <c r="AP603" t="s">
        <v>178</v>
      </c>
      <c r="AQ603">
        <v>0</v>
      </c>
      <c r="AR603">
        <v>0</v>
      </c>
      <c r="BA603" t="str">
        <f>REPLACE(INDEX(GroupVertices[Group],MATCH(Edges[[#This Row],[Vertex 1]],GroupVertices[Vertex],0)),1,1,"")</f>
        <v>2</v>
      </c>
      <c r="BB603" t="str">
        <f>REPLACE(INDEX(GroupVertices[Group],MATCH(Edges[[#This Row],[Vertex 2]],GroupVertices[Vertex],0)),1,1,"")</f>
        <v>1</v>
      </c>
    </row>
    <row r="604" spans="1:54" ht="15">
      <c r="A604" s="11" t="s">
        <v>265</v>
      </c>
      <c r="B604" s="11" t="s">
        <v>306</v>
      </c>
      <c r="C604" s="12"/>
      <c r="D604" s="60"/>
      <c r="E604" s="61"/>
      <c r="F604" s="62"/>
      <c r="G604" s="12"/>
      <c r="H604" s="13"/>
      <c r="I604" s="45"/>
      <c r="J604" s="45"/>
      <c r="K604" s="31" t="s">
        <v>66</v>
      </c>
      <c r="L604" s="67">
        <v>604</v>
      </c>
      <c r="M604" s="67"/>
      <c r="N604" s="14"/>
      <c r="O604" t="s">
        <v>339</v>
      </c>
      <c r="P604" s="68">
        <v>43537.842523148145</v>
      </c>
      <c r="Q604" t="s">
        <v>488</v>
      </c>
      <c r="T604" t="s">
        <v>265</v>
      </c>
      <c r="V604" s="69" t="s">
        <v>754</v>
      </c>
      <c r="W604" s="68">
        <v>43537.842523148145</v>
      </c>
      <c r="X604" s="69" t="s">
        <v>1110</v>
      </c>
      <c r="AA604" s="70" t="s">
        <v>1664</v>
      </c>
      <c r="AB604" s="70" t="s">
        <v>1643</v>
      </c>
      <c r="AC604" t="b">
        <v>0</v>
      </c>
      <c r="AD604">
        <v>4</v>
      </c>
      <c r="AE604" s="70" t="s">
        <v>1960</v>
      </c>
      <c r="AF604" t="b">
        <v>0</v>
      </c>
      <c r="AG604" t="s">
        <v>1972</v>
      </c>
      <c r="AI604" s="70" t="s">
        <v>1943</v>
      </c>
      <c r="AJ604" t="b">
        <v>0</v>
      </c>
      <c r="AK604">
        <v>0</v>
      </c>
      <c r="AL604" s="70" t="s">
        <v>1943</v>
      </c>
      <c r="AM604" t="s">
        <v>1980</v>
      </c>
      <c r="AN604" t="b">
        <v>0</v>
      </c>
      <c r="AO604" s="70" t="s">
        <v>1643</v>
      </c>
      <c r="AP604" t="s">
        <v>178</v>
      </c>
      <c r="AQ604">
        <v>0</v>
      </c>
      <c r="AR604">
        <v>0</v>
      </c>
      <c r="BA604" t="str">
        <f>REPLACE(INDEX(GroupVertices[Group],MATCH(Edges[[#This Row],[Vertex 1]],GroupVertices[Vertex],0)),1,1,"")</f>
        <v>2</v>
      </c>
      <c r="BB604" t="str">
        <f>REPLACE(INDEX(GroupVertices[Group],MATCH(Edges[[#This Row],[Vertex 2]],GroupVertices[Vertex],0)),1,1,"")</f>
        <v>3</v>
      </c>
    </row>
    <row r="605" spans="1:54" ht="15">
      <c r="A605" s="11" t="s">
        <v>265</v>
      </c>
      <c r="B605" s="11" t="s">
        <v>306</v>
      </c>
      <c r="C605" s="12"/>
      <c r="D605" s="60"/>
      <c r="E605" s="61"/>
      <c r="F605" s="62"/>
      <c r="G605" s="12"/>
      <c r="H605" s="13"/>
      <c r="I605" s="45"/>
      <c r="J605" s="45"/>
      <c r="K605" s="31" t="s">
        <v>66</v>
      </c>
      <c r="L605" s="67">
        <v>605</v>
      </c>
      <c r="M605" s="67"/>
      <c r="N605" s="14"/>
      <c r="O605" t="s">
        <v>339</v>
      </c>
      <c r="P605" s="68">
        <v>43537.85438657407</v>
      </c>
      <c r="Q605" t="s">
        <v>347</v>
      </c>
      <c r="T605" t="s">
        <v>265</v>
      </c>
      <c r="V605" s="69" t="s">
        <v>754</v>
      </c>
      <c r="W605" s="68">
        <v>43537.85438657407</v>
      </c>
      <c r="X605" s="69" t="s">
        <v>1115</v>
      </c>
      <c r="AA605" s="70" t="s">
        <v>1669</v>
      </c>
      <c r="AB605" s="70" t="s">
        <v>1649</v>
      </c>
      <c r="AC605" t="b">
        <v>0</v>
      </c>
      <c r="AD605">
        <v>7</v>
      </c>
      <c r="AE605" s="70" t="s">
        <v>1960</v>
      </c>
      <c r="AF605" t="b">
        <v>0</v>
      </c>
      <c r="AG605" t="s">
        <v>1972</v>
      </c>
      <c r="AI605" s="70" t="s">
        <v>1943</v>
      </c>
      <c r="AJ605" t="b">
        <v>0</v>
      </c>
      <c r="AK605">
        <v>1</v>
      </c>
      <c r="AL605" s="70" t="s">
        <v>1943</v>
      </c>
      <c r="AM605" t="s">
        <v>1980</v>
      </c>
      <c r="AN605" t="b">
        <v>0</v>
      </c>
      <c r="AO605" s="70" t="s">
        <v>1649</v>
      </c>
      <c r="AP605" t="s">
        <v>178</v>
      </c>
      <c r="AQ605">
        <v>0</v>
      </c>
      <c r="AR605">
        <v>0</v>
      </c>
      <c r="BA605" t="str">
        <f>REPLACE(INDEX(GroupVertices[Group],MATCH(Edges[[#This Row],[Vertex 1]],GroupVertices[Vertex],0)),1,1,"")</f>
        <v>2</v>
      </c>
      <c r="BB605" t="str">
        <f>REPLACE(INDEX(GroupVertices[Group],MATCH(Edges[[#This Row],[Vertex 2]],GroupVertices[Vertex],0)),1,1,"")</f>
        <v>3</v>
      </c>
    </row>
    <row r="606" spans="1:54" ht="15">
      <c r="A606" s="11" t="s">
        <v>265</v>
      </c>
      <c r="B606" s="11" t="s">
        <v>249</v>
      </c>
      <c r="C606" s="12"/>
      <c r="D606" s="60"/>
      <c r="E606" s="61"/>
      <c r="F606" s="62"/>
      <c r="G606" s="12"/>
      <c r="H606" s="13"/>
      <c r="I606" s="45"/>
      <c r="J606" s="45"/>
      <c r="K606" s="31" t="s">
        <v>66</v>
      </c>
      <c r="L606" s="67">
        <v>606</v>
      </c>
      <c r="M606" s="67"/>
      <c r="N606" s="14"/>
      <c r="O606" t="s">
        <v>339</v>
      </c>
      <c r="P606" s="68">
        <v>43537.84755787037</v>
      </c>
      <c r="Q606" t="s">
        <v>482</v>
      </c>
      <c r="V606" s="69" t="s">
        <v>754</v>
      </c>
      <c r="W606" s="68">
        <v>43537.84755787037</v>
      </c>
      <c r="X606" s="69" t="s">
        <v>1112</v>
      </c>
      <c r="AA606" s="70" t="s">
        <v>1666</v>
      </c>
      <c r="AC606" t="b">
        <v>0</v>
      </c>
      <c r="AD606">
        <v>0</v>
      </c>
      <c r="AE606" s="70" t="s">
        <v>1943</v>
      </c>
      <c r="AF606" t="b">
        <v>0</v>
      </c>
      <c r="AG606" t="s">
        <v>1972</v>
      </c>
      <c r="AI606" s="70" t="s">
        <v>1943</v>
      </c>
      <c r="AJ606" t="b">
        <v>0</v>
      </c>
      <c r="AK606">
        <v>1</v>
      </c>
      <c r="AL606" s="70" t="s">
        <v>1646</v>
      </c>
      <c r="AM606" t="s">
        <v>1980</v>
      </c>
      <c r="AN606" t="b">
        <v>0</v>
      </c>
      <c r="AO606" s="70" t="s">
        <v>1646</v>
      </c>
      <c r="AP606" t="s">
        <v>178</v>
      </c>
      <c r="AQ606">
        <v>0</v>
      </c>
      <c r="AR606">
        <v>0</v>
      </c>
      <c r="BA606" t="str">
        <f>REPLACE(INDEX(GroupVertices[Group],MATCH(Edges[[#This Row],[Vertex 1]],GroupVertices[Vertex],0)),1,1,"")</f>
        <v>2</v>
      </c>
      <c r="BB606" t="str">
        <f>REPLACE(INDEX(GroupVertices[Group],MATCH(Edges[[#This Row],[Vertex 2]],GroupVertices[Vertex],0)),1,1,"")</f>
        <v>5</v>
      </c>
    </row>
    <row r="607" spans="1:54" ht="15">
      <c r="A607" s="11" t="s">
        <v>265</v>
      </c>
      <c r="B607" s="11" t="s">
        <v>303</v>
      </c>
      <c r="C607" s="12"/>
      <c r="D607" s="60"/>
      <c r="E607" s="61"/>
      <c r="F607" s="62"/>
      <c r="G607" s="12"/>
      <c r="H607" s="13"/>
      <c r="I607" s="45"/>
      <c r="J607" s="45"/>
      <c r="K607" s="31" t="s">
        <v>66</v>
      </c>
      <c r="L607" s="67">
        <v>607</v>
      </c>
      <c r="M607" s="67"/>
      <c r="N607" s="14"/>
      <c r="O607" t="s">
        <v>339</v>
      </c>
      <c r="P607" s="68">
        <v>43537.838784722226</v>
      </c>
      <c r="Q607" t="s">
        <v>476</v>
      </c>
      <c r="T607" t="s">
        <v>265</v>
      </c>
      <c r="V607" s="69" t="s">
        <v>754</v>
      </c>
      <c r="W607" s="68">
        <v>43537.838784722226</v>
      </c>
      <c r="X607" s="69" t="s">
        <v>1082</v>
      </c>
      <c r="AA607" s="70" t="s">
        <v>1636</v>
      </c>
      <c r="AB607" s="70" t="s">
        <v>1618</v>
      </c>
      <c r="AC607" t="b">
        <v>0</v>
      </c>
      <c r="AD607">
        <v>1</v>
      </c>
      <c r="AE607" s="70" t="s">
        <v>1959</v>
      </c>
      <c r="AF607" t="b">
        <v>0</v>
      </c>
      <c r="AG607" t="s">
        <v>1972</v>
      </c>
      <c r="AI607" s="70" t="s">
        <v>1943</v>
      </c>
      <c r="AJ607" t="b">
        <v>0</v>
      </c>
      <c r="AK607">
        <v>0</v>
      </c>
      <c r="AL607" s="70" t="s">
        <v>1943</v>
      </c>
      <c r="AM607" t="s">
        <v>1980</v>
      </c>
      <c r="AN607" t="b">
        <v>0</v>
      </c>
      <c r="AO607" s="70" t="s">
        <v>1618</v>
      </c>
      <c r="AP607" t="s">
        <v>178</v>
      </c>
      <c r="AQ607">
        <v>0</v>
      </c>
      <c r="AR607">
        <v>0</v>
      </c>
      <c r="BA607" t="str">
        <f>REPLACE(INDEX(GroupVertices[Group],MATCH(Edges[[#This Row],[Vertex 1]],GroupVertices[Vertex],0)),1,1,"")</f>
        <v>2</v>
      </c>
      <c r="BB607" t="str">
        <f>REPLACE(INDEX(GroupVertices[Group],MATCH(Edges[[#This Row],[Vertex 2]],GroupVertices[Vertex],0)),1,1,"")</f>
        <v>3</v>
      </c>
    </row>
    <row r="608" spans="1:54" ht="15">
      <c r="A608" s="11" t="s">
        <v>265</v>
      </c>
      <c r="B608" s="11" t="s">
        <v>224</v>
      </c>
      <c r="C608" s="12"/>
      <c r="D608" s="60"/>
      <c r="E608" s="61"/>
      <c r="F608" s="62"/>
      <c r="G608" s="12"/>
      <c r="H608" s="13"/>
      <c r="I608" s="45"/>
      <c r="J608" s="45"/>
      <c r="K608" s="31" t="s">
        <v>66</v>
      </c>
      <c r="L608" s="67">
        <v>608</v>
      </c>
      <c r="M608" s="67"/>
      <c r="N608" s="14"/>
      <c r="O608" t="s">
        <v>339</v>
      </c>
      <c r="P608" s="68">
        <v>43537.836689814816</v>
      </c>
      <c r="Q608" t="s">
        <v>456</v>
      </c>
      <c r="V608" s="69" t="s">
        <v>754</v>
      </c>
      <c r="W608" s="68">
        <v>43537.836689814816</v>
      </c>
      <c r="X608" s="69" t="s">
        <v>1030</v>
      </c>
      <c r="AA608" s="70" t="s">
        <v>1584</v>
      </c>
      <c r="AC608" t="b">
        <v>0</v>
      </c>
      <c r="AD608">
        <v>0</v>
      </c>
      <c r="AE608" s="70" t="s">
        <v>1943</v>
      </c>
      <c r="AF608" t="b">
        <v>0</v>
      </c>
      <c r="AG608" t="s">
        <v>1972</v>
      </c>
      <c r="AI608" s="70" t="s">
        <v>1943</v>
      </c>
      <c r="AJ608" t="b">
        <v>0</v>
      </c>
      <c r="AK608">
        <v>1</v>
      </c>
      <c r="AL608" s="70" t="s">
        <v>1579</v>
      </c>
      <c r="AM608" t="s">
        <v>1980</v>
      </c>
      <c r="AN608" t="b">
        <v>0</v>
      </c>
      <c r="AO608" s="70" t="s">
        <v>1579</v>
      </c>
      <c r="AP608" t="s">
        <v>178</v>
      </c>
      <c r="AQ608">
        <v>0</v>
      </c>
      <c r="AR608">
        <v>0</v>
      </c>
      <c r="BA608" t="str">
        <f>REPLACE(INDEX(GroupVertices[Group],MATCH(Edges[[#This Row],[Vertex 1]],GroupVertices[Vertex],0)),1,1,"")</f>
        <v>2</v>
      </c>
      <c r="BB608" t="str">
        <f>REPLACE(INDEX(GroupVertices[Group],MATCH(Edges[[#This Row],[Vertex 2]],GroupVertices[Vertex],0)),1,1,"")</f>
        <v>3</v>
      </c>
    </row>
    <row r="609" spans="1:54" ht="15">
      <c r="A609" s="11" t="s">
        <v>265</v>
      </c>
      <c r="B609" s="11" t="s">
        <v>250</v>
      </c>
      <c r="C609" s="12"/>
      <c r="D609" s="60"/>
      <c r="E609" s="61"/>
      <c r="F609" s="62"/>
      <c r="G609" s="12"/>
      <c r="H609" s="13"/>
      <c r="I609" s="45"/>
      <c r="J609" s="45"/>
      <c r="K609" s="31" t="s">
        <v>66</v>
      </c>
      <c r="L609" s="67">
        <v>609</v>
      </c>
      <c r="M609" s="67"/>
      <c r="N609" s="14"/>
      <c r="O609" t="s">
        <v>339</v>
      </c>
      <c r="P609" s="68">
        <v>43534.82434027778</v>
      </c>
      <c r="Q609" t="s">
        <v>529</v>
      </c>
      <c r="T609" t="s">
        <v>265</v>
      </c>
      <c r="V609" s="69" t="s">
        <v>754</v>
      </c>
      <c r="W609" s="68">
        <v>43534.82434027778</v>
      </c>
      <c r="X609" s="69" t="s">
        <v>1190</v>
      </c>
      <c r="AA609" s="70" t="s">
        <v>1746</v>
      </c>
      <c r="AB609" s="70" t="s">
        <v>1733</v>
      </c>
      <c r="AC609" t="b">
        <v>0</v>
      </c>
      <c r="AD609">
        <v>1</v>
      </c>
      <c r="AE609" s="70" t="s">
        <v>1966</v>
      </c>
      <c r="AF609" t="b">
        <v>0</v>
      </c>
      <c r="AG609" t="s">
        <v>1972</v>
      </c>
      <c r="AI609" s="70" t="s">
        <v>1943</v>
      </c>
      <c r="AJ609" t="b">
        <v>0</v>
      </c>
      <c r="AK609">
        <v>0</v>
      </c>
      <c r="AL609" s="70" t="s">
        <v>1943</v>
      </c>
      <c r="AM609" t="s">
        <v>1979</v>
      </c>
      <c r="AN609" t="b">
        <v>0</v>
      </c>
      <c r="AO609" s="70" t="s">
        <v>1733</v>
      </c>
      <c r="AP609" t="s">
        <v>178</v>
      </c>
      <c r="AQ609">
        <v>0</v>
      </c>
      <c r="AR609">
        <v>0</v>
      </c>
      <c r="BA609" t="str">
        <f>REPLACE(INDEX(GroupVertices[Group],MATCH(Edges[[#This Row],[Vertex 1]],GroupVertices[Vertex],0)),1,1,"")</f>
        <v>2</v>
      </c>
      <c r="BB609" t="str">
        <f>REPLACE(INDEX(GroupVertices[Group],MATCH(Edges[[#This Row],[Vertex 2]],GroupVertices[Vertex],0)),1,1,"")</f>
        <v>5</v>
      </c>
    </row>
    <row r="610" spans="1:54" ht="15">
      <c r="A610" s="11" t="s">
        <v>265</v>
      </c>
      <c r="B610" s="11" t="s">
        <v>315</v>
      </c>
      <c r="C610" s="12"/>
      <c r="D610" s="60"/>
      <c r="E610" s="61"/>
      <c r="F610" s="62"/>
      <c r="G610" s="12"/>
      <c r="H610" s="13"/>
      <c r="I610" s="45"/>
      <c r="J610" s="45"/>
      <c r="K610" s="31" t="s">
        <v>66</v>
      </c>
      <c r="L610" s="67">
        <v>610</v>
      </c>
      <c r="M610" s="67"/>
      <c r="N610" s="14"/>
      <c r="O610" t="s">
        <v>339</v>
      </c>
      <c r="P610" s="68">
        <v>43541.74667824074</v>
      </c>
      <c r="Q610" t="s">
        <v>618</v>
      </c>
      <c r="T610" t="s">
        <v>265</v>
      </c>
      <c r="V610" s="69" t="s">
        <v>754</v>
      </c>
      <c r="W610" s="68">
        <v>43541.74667824074</v>
      </c>
      <c r="X610" s="69" t="s">
        <v>1359</v>
      </c>
      <c r="AA610" s="70" t="s">
        <v>1924</v>
      </c>
      <c r="AB610" s="70" t="s">
        <v>1899</v>
      </c>
      <c r="AC610" t="b">
        <v>0</v>
      </c>
      <c r="AD610">
        <v>0</v>
      </c>
      <c r="AE610" s="70" t="s">
        <v>1971</v>
      </c>
      <c r="AF610" t="b">
        <v>0</v>
      </c>
      <c r="AG610" t="s">
        <v>1973</v>
      </c>
      <c r="AI610" s="70" t="s">
        <v>1943</v>
      </c>
      <c r="AJ610" t="b">
        <v>0</v>
      </c>
      <c r="AK610">
        <v>0</v>
      </c>
      <c r="AL610" s="70" t="s">
        <v>1943</v>
      </c>
      <c r="AM610" t="s">
        <v>1980</v>
      </c>
      <c r="AN610" t="b">
        <v>0</v>
      </c>
      <c r="AO610" s="70" t="s">
        <v>1899</v>
      </c>
      <c r="AP610" t="s">
        <v>178</v>
      </c>
      <c r="AQ610">
        <v>0</v>
      </c>
      <c r="AR610">
        <v>0</v>
      </c>
      <c r="BA610" t="str">
        <f>REPLACE(INDEX(GroupVertices[Group],MATCH(Edges[[#This Row],[Vertex 1]],GroupVertices[Vertex],0)),1,1,"")</f>
        <v>2</v>
      </c>
      <c r="BB610" t="str">
        <f>REPLACE(INDEX(GroupVertices[Group],MATCH(Edges[[#This Row],[Vertex 2]],GroupVertices[Vertex],0)),1,1,"")</f>
        <v>4</v>
      </c>
    </row>
    <row r="611" spans="1:54" ht="15">
      <c r="A611" s="11" t="s">
        <v>265</v>
      </c>
      <c r="B611" s="11" t="s">
        <v>315</v>
      </c>
      <c r="C611" s="12"/>
      <c r="D611" s="60"/>
      <c r="E611" s="61"/>
      <c r="F611" s="62"/>
      <c r="G611" s="12"/>
      <c r="H611" s="13"/>
      <c r="I611" s="45"/>
      <c r="J611" s="45"/>
      <c r="K611" s="31" t="s">
        <v>66</v>
      </c>
      <c r="L611" s="67">
        <v>611</v>
      </c>
      <c r="M611" s="67"/>
      <c r="N611" s="14"/>
      <c r="O611" t="s">
        <v>339</v>
      </c>
      <c r="P611" s="68">
        <v>43541.74201388889</v>
      </c>
      <c r="Q611" t="s">
        <v>617</v>
      </c>
      <c r="T611" t="s">
        <v>265</v>
      </c>
      <c r="V611" s="69" t="s">
        <v>754</v>
      </c>
      <c r="W611" s="68">
        <v>43541.74201388889</v>
      </c>
      <c r="X611" s="69" t="s">
        <v>1358</v>
      </c>
      <c r="AA611" s="70" t="s">
        <v>1923</v>
      </c>
      <c r="AB611" s="70" t="s">
        <v>1942</v>
      </c>
      <c r="AC611" t="b">
        <v>0</v>
      </c>
      <c r="AD611">
        <v>1</v>
      </c>
      <c r="AE611" s="70" t="s">
        <v>1971</v>
      </c>
      <c r="AF611" t="b">
        <v>0</v>
      </c>
      <c r="AG611" t="s">
        <v>1972</v>
      </c>
      <c r="AI611" s="70" t="s">
        <v>1943</v>
      </c>
      <c r="AJ611" t="b">
        <v>0</v>
      </c>
      <c r="AK611">
        <v>0</v>
      </c>
      <c r="AL611" s="70" t="s">
        <v>1943</v>
      </c>
      <c r="AM611" t="s">
        <v>1980</v>
      </c>
      <c r="AN611" t="b">
        <v>0</v>
      </c>
      <c r="AO611" s="70" t="s">
        <v>1942</v>
      </c>
      <c r="AP611" t="s">
        <v>178</v>
      </c>
      <c r="AQ611">
        <v>0</v>
      </c>
      <c r="AR611">
        <v>0</v>
      </c>
      <c r="BA611" t="str">
        <f>REPLACE(INDEX(GroupVertices[Group],MATCH(Edges[[#This Row],[Vertex 1]],GroupVertices[Vertex],0)),1,1,"")</f>
        <v>2</v>
      </c>
      <c r="BB611" t="str">
        <f>REPLACE(INDEX(GroupVertices[Group],MATCH(Edges[[#This Row],[Vertex 2]],GroupVertices[Vertex],0)),1,1,"")</f>
        <v>4</v>
      </c>
    </row>
    <row r="612" spans="1:54" ht="15">
      <c r="A612" s="11" t="s">
        <v>265</v>
      </c>
      <c r="B612" s="11" t="s">
        <v>313</v>
      </c>
      <c r="C612" s="12"/>
      <c r="D612" s="60"/>
      <c r="E612" s="61"/>
      <c r="F612" s="62"/>
      <c r="G612" s="12"/>
      <c r="H612" s="13"/>
      <c r="I612" s="45"/>
      <c r="J612" s="45"/>
      <c r="K612" s="31" t="s">
        <v>66</v>
      </c>
      <c r="L612" s="67">
        <v>612</v>
      </c>
      <c r="M612" s="67"/>
      <c r="N612" s="14"/>
      <c r="O612" t="s">
        <v>339</v>
      </c>
      <c r="P612" s="68">
        <v>43541.7833912037</v>
      </c>
      <c r="Q612" t="s">
        <v>517</v>
      </c>
      <c r="T612" t="s">
        <v>265</v>
      </c>
      <c r="V612" s="69" t="s">
        <v>754</v>
      </c>
      <c r="W612" s="68">
        <v>43541.7833912037</v>
      </c>
      <c r="X612" s="69" t="s">
        <v>1167</v>
      </c>
      <c r="AA612" s="70" t="s">
        <v>1722</v>
      </c>
      <c r="AC612" t="b">
        <v>0</v>
      </c>
      <c r="AD612">
        <v>0</v>
      </c>
      <c r="AE612" s="70" t="s">
        <v>1964</v>
      </c>
      <c r="AF612" t="b">
        <v>0</v>
      </c>
      <c r="AG612" t="s">
        <v>1972</v>
      </c>
      <c r="AI612" s="70" t="s">
        <v>1943</v>
      </c>
      <c r="AJ612" t="b">
        <v>0</v>
      </c>
      <c r="AK612">
        <v>0</v>
      </c>
      <c r="AL612" s="70" t="s">
        <v>1943</v>
      </c>
      <c r="AM612" t="s">
        <v>1979</v>
      </c>
      <c r="AN612" t="b">
        <v>0</v>
      </c>
      <c r="AO612" s="70" t="s">
        <v>1722</v>
      </c>
      <c r="AP612" t="s">
        <v>178</v>
      </c>
      <c r="AQ612">
        <v>0</v>
      </c>
      <c r="AR612">
        <v>0</v>
      </c>
      <c r="BA612" t="str">
        <f>REPLACE(INDEX(GroupVertices[Group],MATCH(Edges[[#This Row],[Vertex 1]],GroupVertices[Vertex],0)),1,1,"")</f>
        <v>2</v>
      </c>
      <c r="BB612" t="str">
        <f>REPLACE(INDEX(GroupVertices[Group],MATCH(Edges[[#This Row],[Vertex 2]],GroupVertices[Vertex],0)),1,1,"")</f>
        <v>4</v>
      </c>
    </row>
    <row r="613" spans="1:54" ht="15">
      <c r="A613" s="11" t="s">
        <v>265</v>
      </c>
      <c r="B613" s="11" t="s">
        <v>293</v>
      </c>
      <c r="C613" s="12"/>
      <c r="D613" s="60"/>
      <c r="E613" s="61"/>
      <c r="F613" s="62"/>
      <c r="G613" s="12"/>
      <c r="H613" s="13"/>
      <c r="I613" s="45"/>
      <c r="J613" s="45"/>
      <c r="K613" s="31" t="s">
        <v>66</v>
      </c>
      <c r="L613" s="67">
        <v>613</v>
      </c>
      <c r="M613" s="67"/>
      <c r="N613" s="14"/>
      <c r="O613" t="s">
        <v>339</v>
      </c>
      <c r="P613" s="68">
        <v>43541.79100694445</v>
      </c>
      <c r="Q613" t="s">
        <v>522</v>
      </c>
      <c r="T613" t="s">
        <v>265</v>
      </c>
      <c r="V613" s="69" t="s">
        <v>754</v>
      </c>
      <c r="W613" s="68">
        <v>43541.79100694445</v>
      </c>
      <c r="X613" s="69" t="s">
        <v>1177</v>
      </c>
      <c r="AA613" s="70" t="s">
        <v>1732</v>
      </c>
      <c r="AB613" s="70" t="s">
        <v>1939</v>
      </c>
      <c r="AC613" t="b">
        <v>0</v>
      </c>
      <c r="AD613">
        <v>1</v>
      </c>
      <c r="AE613" s="70" t="s">
        <v>1965</v>
      </c>
      <c r="AF613" t="b">
        <v>0</v>
      </c>
      <c r="AG613" t="s">
        <v>1972</v>
      </c>
      <c r="AI613" s="70" t="s">
        <v>1943</v>
      </c>
      <c r="AJ613" t="b">
        <v>0</v>
      </c>
      <c r="AK613">
        <v>0</v>
      </c>
      <c r="AL613" s="70" t="s">
        <v>1943</v>
      </c>
      <c r="AM613" t="s">
        <v>1979</v>
      </c>
      <c r="AN613" t="b">
        <v>0</v>
      </c>
      <c r="AO613" s="70" t="s">
        <v>1939</v>
      </c>
      <c r="AP613" t="s">
        <v>178</v>
      </c>
      <c r="AQ613">
        <v>0</v>
      </c>
      <c r="AR613">
        <v>0</v>
      </c>
      <c r="BA613" t="str">
        <f>REPLACE(INDEX(GroupVertices[Group],MATCH(Edges[[#This Row],[Vertex 1]],GroupVertices[Vertex],0)),1,1,"")</f>
        <v>2</v>
      </c>
      <c r="BB613" t="str">
        <f>REPLACE(INDEX(GroupVertices[Group],MATCH(Edges[[#This Row],[Vertex 2]],GroupVertices[Vertex],0)),1,1,"")</f>
        <v>3</v>
      </c>
    </row>
    <row r="614" spans="1:54" ht="15">
      <c r="A614" s="11" t="s">
        <v>265</v>
      </c>
      <c r="B614" s="11" t="s">
        <v>295</v>
      </c>
      <c r="C614" s="12"/>
      <c r="D614" s="60"/>
      <c r="E614" s="61"/>
      <c r="F614" s="62"/>
      <c r="G614" s="12"/>
      <c r="H614" s="13"/>
      <c r="I614" s="45"/>
      <c r="J614" s="45"/>
      <c r="K614" s="31" t="s">
        <v>66</v>
      </c>
      <c r="L614" s="67">
        <v>614</v>
      </c>
      <c r="M614" s="67"/>
      <c r="N614" s="14"/>
      <c r="O614" t="s">
        <v>339</v>
      </c>
      <c r="P614" s="68">
        <v>43537.83828703704</v>
      </c>
      <c r="Q614" t="s">
        <v>418</v>
      </c>
      <c r="T614" t="s">
        <v>265</v>
      </c>
      <c r="V614" s="69" t="s">
        <v>754</v>
      </c>
      <c r="W614" s="68">
        <v>43537.83828703704</v>
      </c>
      <c r="X614" s="69" t="s">
        <v>964</v>
      </c>
      <c r="AA614" s="70" t="s">
        <v>1515</v>
      </c>
      <c r="AB614" s="70" t="s">
        <v>1507</v>
      </c>
      <c r="AC614" t="b">
        <v>0</v>
      </c>
      <c r="AD614">
        <v>1</v>
      </c>
      <c r="AE614" s="70" t="s">
        <v>1949</v>
      </c>
      <c r="AF614" t="b">
        <v>0</v>
      </c>
      <c r="AG614" t="s">
        <v>1972</v>
      </c>
      <c r="AI614" s="70" t="s">
        <v>1943</v>
      </c>
      <c r="AJ614" t="b">
        <v>0</v>
      </c>
      <c r="AK614">
        <v>0</v>
      </c>
      <c r="AL614" s="70" t="s">
        <v>1943</v>
      </c>
      <c r="AM614" t="s">
        <v>1980</v>
      </c>
      <c r="AN614" t="b">
        <v>0</v>
      </c>
      <c r="AO614" s="70" t="s">
        <v>1507</v>
      </c>
      <c r="AP614" t="s">
        <v>178</v>
      </c>
      <c r="AQ614">
        <v>0</v>
      </c>
      <c r="AR614">
        <v>0</v>
      </c>
      <c r="BA614" t="str">
        <f>REPLACE(INDEX(GroupVertices[Group],MATCH(Edges[[#This Row],[Vertex 1]],GroupVertices[Vertex],0)),1,1,"")</f>
        <v>2</v>
      </c>
      <c r="BB614" t="str">
        <f>REPLACE(INDEX(GroupVertices[Group],MATCH(Edges[[#This Row],[Vertex 2]],GroupVertices[Vertex],0)),1,1,"")</f>
        <v>1</v>
      </c>
    </row>
    <row r="615" spans="1:54" ht="15">
      <c r="A615" s="11" t="s">
        <v>265</v>
      </c>
      <c r="B615" s="11" t="s">
        <v>317</v>
      </c>
      <c r="C615" s="12"/>
      <c r="D615" s="60"/>
      <c r="E615" s="61"/>
      <c r="F615" s="62"/>
      <c r="G615" s="12"/>
      <c r="H615" s="13"/>
      <c r="I615" s="45"/>
      <c r="J615" s="45"/>
      <c r="K615" s="31" t="s">
        <v>66</v>
      </c>
      <c r="L615" s="67">
        <v>615</v>
      </c>
      <c r="M615" s="67"/>
      <c r="N615" s="14"/>
      <c r="O615" t="s">
        <v>339</v>
      </c>
      <c r="P615" s="68">
        <v>43541.81150462963</v>
      </c>
      <c r="Q615" t="s">
        <v>544</v>
      </c>
      <c r="T615" t="s">
        <v>265</v>
      </c>
      <c r="V615" s="69" t="s">
        <v>754</v>
      </c>
      <c r="W615" s="68">
        <v>43541.81150462963</v>
      </c>
      <c r="X615" s="69" t="s">
        <v>1216</v>
      </c>
      <c r="AA615" s="70" t="s">
        <v>1772</v>
      </c>
      <c r="AC615" t="b">
        <v>0</v>
      </c>
      <c r="AD615">
        <v>0</v>
      </c>
      <c r="AE615" s="70" t="s">
        <v>1967</v>
      </c>
      <c r="AF615" t="b">
        <v>0</v>
      </c>
      <c r="AG615" t="s">
        <v>1972</v>
      </c>
      <c r="AI615" s="70" t="s">
        <v>1943</v>
      </c>
      <c r="AJ615" t="b">
        <v>0</v>
      </c>
      <c r="AK615">
        <v>0</v>
      </c>
      <c r="AL615" s="70" t="s">
        <v>1943</v>
      </c>
      <c r="AM615" t="s">
        <v>1979</v>
      </c>
      <c r="AN615" t="b">
        <v>0</v>
      </c>
      <c r="AO615" s="70" t="s">
        <v>1772</v>
      </c>
      <c r="AP615" t="s">
        <v>178</v>
      </c>
      <c r="AQ615">
        <v>0</v>
      </c>
      <c r="AR615">
        <v>0</v>
      </c>
      <c r="BA615" t="str">
        <f>REPLACE(INDEX(GroupVertices[Group],MATCH(Edges[[#This Row],[Vertex 1]],GroupVertices[Vertex],0)),1,1,"")</f>
        <v>2</v>
      </c>
      <c r="BB615" t="str">
        <f>REPLACE(INDEX(GroupVertices[Group],MATCH(Edges[[#This Row],[Vertex 2]],GroupVertices[Vertex],0)),1,1,"")</f>
        <v>4</v>
      </c>
    </row>
    <row r="616" spans="1:54" ht="15">
      <c r="A616" s="11" t="s">
        <v>265</v>
      </c>
      <c r="B616" s="11" t="s">
        <v>287</v>
      </c>
      <c r="C616" s="12"/>
      <c r="D616" s="60"/>
      <c r="E616" s="61"/>
      <c r="F616" s="62"/>
      <c r="G616" s="12"/>
      <c r="H616" s="13"/>
      <c r="I616" s="45"/>
      <c r="J616" s="45"/>
      <c r="K616" s="31" t="s">
        <v>66</v>
      </c>
      <c r="L616" s="67">
        <v>616</v>
      </c>
      <c r="M616" s="67"/>
      <c r="N616" s="14"/>
      <c r="O616" t="s">
        <v>339</v>
      </c>
      <c r="P616" s="68">
        <v>43536.26126157407</v>
      </c>
      <c r="Q616" t="s">
        <v>401</v>
      </c>
      <c r="T616" t="s">
        <v>265</v>
      </c>
      <c r="V616" s="69" t="s">
        <v>754</v>
      </c>
      <c r="W616" s="68">
        <v>43536.26126157407</v>
      </c>
      <c r="X616" s="69" t="s">
        <v>937</v>
      </c>
      <c r="AA616" s="70" t="s">
        <v>1487</v>
      </c>
      <c r="AB616" s="70" t="s">
        <v>1930</v>
      </c>
      <c r="AC616" t="b">
        <v>0</v>
      </c>
      <c r="AD616">
        <v>4</v>
      </c>
      <c r="AE616" s="70" t="s">
        <v>1948</v>
      </c>
      <c r="AF616" t="b">
        <v>0</v>
      </c>
      <c r="AG616" t="s">
        <v>1972</v>
      </c>
      <c r="AI616" s="70" t="s">
        <v>1943</v>
      </c>
      <c r="AJ616" t="b">
        <v>0</v>
      </c>
      <c r="AK616">
        <v>2</v>
      </c>
      <c r="AL616" s="70" t="s">
        <v>1943</v>
      </c>
      <c r="AM616" t="s">
        <v>1980</v>
      </c>
      <c r="AN616" t="b">
        <v>0</v>
      </c>
      <c r="AO616" s="70" t="s">
        <v>1930</v>
      </c>
      <c r="AP616" t="s">
        <v>178</v>
      </c>
      <c r="AQ616">
        <v>0</v>
      </c>
      <c r="AR616">
        <v>0</v>
      </c>
      <c r="BA616" t="str">
        <f>REPLACE(INDEX(GroupVertices[Group],MATCH(Edges[[#This Row],[Vertex 1]],GroupVertices[Vertex],0)),1,1,"")</f>
        <v>2</v>
      </c>
      <c r="BB616" t="str">
        <f>REPLACE(INDEX(GroupVertices[Group],MATCH(Edges[[#This Row],[Vertex 2]],GroupVertices[Vertex],0)),1,1,"")</f>
        <v>2</v>
      </c>
    </row>
    <row r="617" spans="1:54" ht="15">
      <c r="A617" s="11" t="s">
        <v>265</v>
      </c>
      <c r="B617" s="11" t="s">
        <v>247</v>
      </c>
      <c r="C617" s="12"/>
      <c r="D617" s="60"/>
      <c r="E617" s="61"/>
      <c r="F617" s="62"/>
      <c r="G617" s="12"/>
      <c r="H617" s="13"/>
      <c r="I617" s="45"/>
      <c r="J617" s="45"/>
      <c r="K617" s="31" t="s">
        <v>66</v>
      </c>
      <c r="L617" s="67">
        <v>617</v>
      </c>
      <c r="M617" s="67"/>
      <c r="N617" s="14"/>
      <c r="O617" t="s">
        <v>339</v>
      </c>
      <c r="P617" s="68">
        <v>43537.86152777778</v>
      </c>
      <c r="Q617" t="s">
        <v>477</v>
      </c>
      <c r="T617" t="s">
        <v>265</v>
      </c>
      <c r="V617" s="69" t="s">
        <v>754</v>
      </c>
      <c r="W617" s="68">
        <v>43537.86152777778</v>
      </c>
      <c r="X617" s="69" t="s">
        <v>1087</v>
      </c>
      <c r="AA617" s="70" t="s">
        <v>1641</v>
      </c>
      <c r="AB617" s="70" t="s">
        <v>1933</v>
      </c>
      <c r="AC617" t="b">
        <v>0</v>
      </c>
      <c r="AD617">
        <v>1</v>
      </c>
      <c r="AE617" s="70" t="s">
        <v>1954</v>
      </c>
      <c r="AF617" t="b">
        <v>0</v>
      </c>
      <c r="AG617" t="s">
        <v>1972</v>
      </c>
      <c r="AI617" s="70" t="s">
        <v>1943</v>
      </c>
      <c r="AJ617" t="b">
        <v>0</v>
      </c>
      <c r="AK617">
        <v>0</v>
      </c>
      <c r="AL617" s="70" t="s">
        <v>1943</v>
      </c>
      <c r="AM617" t="s">
        <v>1980</v>
      </c>
      <c r="AN617" t="b">
        <v>0</v>
      </c>
      <c r="AO617" s="70" t="s">
        <v>1933</v>
      </c>
      <c r="AP617" t="s">
        <v>178</v>
      </c>
      <c r="AQ617">
        <v>0</v>
      </c>
      <c r="AR617">
        <v>0</v>
      </c>
      <c r="BA617" t="str">
        <f>REPLACE(INDEX(GroupVertices[Group],MATCH(Edges[[#This Row],[Vertex 1]],GroupVertices[Vertex],0)),1,1,"")</f>
        <v>2</v>
      </c>
      <c r="BB617" t="str">
        <f>REPLACE(INDEX(GroupVertices[Group],MATCH(Edges[[#This Row],[Vertex 2]],GroupVertices[Vertex],0)),1,1,"")</f>
        <v>1</v>
      </c>
    </row>
    <row r="618" spans="1:54" ht="15">
      <c r="A618" s="11" t="s">
        <v>265</v>
      </c>
      <c r="B618" s="11" t="s">
        <v>247</v>
      </c>
      <c r="C618" s="12"/>
      <c r="D618" s="60"/>
      <c r="E618" s="61"/>
      <c r="F618" s="62"/>
      <c r="G618" s="12"/>
      <c r="H618" s="13"/>
      <c r="I618" s="45"/>
      <c r="J618" s="45"/>
      <c r="K618" s="31" t="s">
        <v>66</v>
      </c>
      <c r="L618" s="67">
        <v>618</v>
      </c>
      <c r="M618" s="67"/>
      <c r="N618" s="14"/>
      <c r="O618" t="s">
        <v>339</v>
      </c>
      <c r="P618" s="68">
        <v>43537.852476851855</v>
      </c>
      <c r="Q618" t="s">
        <v>455</v>
      </c>
      <c r="V618" s="69" t="s">
        <v>754</v>
      </c>
      <c r="W618" s="68">
        <v>43537.852476851855</v>
      </c>
      <c r="X618" s="69" t="s">
        <v>1033</v>
      </c>
      <c r="AA618" s="70" t="s">
        <v>1587</v>
      </c>
      <c r="AC618" t="b">
        <v>0</v>
      </c>
      <c r="AD618">
        <v>0</v>
      </c>
      <c r="AE618" s="70" t="s">
        <v>1943</v>
      </c>
      <c r="AF618" t="b">
        <v>0</v>
      </c>
      <c r="AG618" t="s">
        <v>1972</v>
      </c>
      <c r="AI618" s="70" t="s">
        <v>1943</v>
      </c>
      <c r="AJ618" t="b">
        <v>0</v>
      </c>
      <c r="AK618">
        <v>1</v>
      </c>
      <c r="AL618" s="70" t="s">
        <v>1578</v>
      </c>
      <c r="AM618" t="s">
        <v>1980</v>
      </c>
      <c r="AN618" t="b">
        <v>0</v>
      </c>
      <c r="AO618" s="70" t="s">
        <v>1578</v>
      </c>
      <c r="AP618" t="s">
        <v>178</v>
      </c>
      <c r="AQ618">
        <v>0</v>
      </c>
      <c r="AR618">
        <v>0</v>
      </c>
      <c r="BA618" t="str">
        <f>REPLACE(INDEX(GroupVertices[Group],MATCH(Edges[[#This Row],[Vertex 1]],GroupVertices[Vertex],0)),1,1,"")</f>
        <v>2</v>
      </c>
      <c r="BB618" t="str">
        <f>REPLACE(INDEX(GroupVertices[Group],MATCH(Edges[[#This Row],[Vertex 2]],GroupVertices[Vertex],0)),1,1,"")</f>
        <v>1</v>
      </c>
    </row>
    <row r="619" spans="1:54" ht="15">
      <c r="A619" s="11" t="s">
        <v>265</v>
      </c>
      <c r="B619" s="11" t="s">
        <v>247</v>
      </c>
      <c r="C619" s="12"/>
      <c r="D619" s="60"/>
      <c r="E619" s="61"/>
      <c r="F619" s="62"/>
      <c r="G619" s="12"/>
      <c r="H619" s="13"/>
      <c r="I619" s="45"/>
      <c r="J619" s="45"/>
      <c r="K619" s="31" t="s">
        <v>66</v>
      </c>
      <c r="L619" s="67">
        <v>619</v>
      </c>
      <c r="M619" s="67"/>
      <c r="N619" s="14"/>
      <c r="O619" t="s">
        <v>339</v>
      </c>
      <c r="P619" s="68">
        <v>43537.847962962966</v>
      </c>
      <c r="Q619" t="s">
        <v>601</v>
      </c>
      <c r="T619" t="s">
        <v>265</v>
      </c>
      <c r="V619" s="69" t="s">
        <v>754</v>
      </c>
      <c r="W619" s="68">
        <v>43537.847962962966</v>
      </c>
      <c r="X619" s="69" t="s">
        <v>1325</v>
      </c>
      <c r="AA619" s="70" t="s">
        <v>1885</v>
      </c>
      <c r="AB619" s="70" t="s">
        <v>1847</v>
      </c>
      <c r="AC619" t="b">
        <v>0</v>
      </c>
      <c r="AD619">
        <v>1</v>
      </c>
      <c r="AE619" s="70" t="s">
        <v>1954</v>
      </c>
      <c r="AF619" t="b">
        <v>0</v>
      </c>
      <c r="AG619" t="s">
        <v>1972</v>
      </c>
      <c r="AI619" s="70" t="s">
        <v>1943</v>
      </c>
      <c r="AJ619" t="b">
        <v>0</v>
      </c>
      <c r="AK619">
        <v>0</v>
      </c>
      <c r="AL619" s="70" t="s">
        <v>1943</v>
      </c>
      <c r="AM619" t="s">
        <v>1980</v>
      </c>
      <c r="AN619" t="b">
        <v>0</v>
      </c>
      <c r="AO619" s="70" t="s">
        <v>1847</v>
      </c>
      <c r="AP619" t="s">
        <v>178</v>
      </c>
      <c r="AQ619">
        <v>0</v>
      </c>
      <c r="AR619">
        <v>0</v>
      </c>
      <c r="BA619" t="str">
        <f>REPLACE(INDEX(GroupVertices[Group],MATCH(Edges[[#This Row],[Vertex 1]],GroupVertices[Vertex],0)),1,1,"")</f>
        <v>2</v>
      </c>
      <c r="BB619" t="str">
        <f>REPLACE(INDEX(GroupVertices[Group],MATCH(Edges[[#This Row],[Vertex 2]],GroupVertices[Vertex],0)),1,1,"")</f>
        <v>1</v>
      </c>
    </row>
    <row r="620" spans="1:54" ht="15">
      <c r="A620" s="11" t="s">
        <v>265</v>
      </c>
      <c r="B620" s="11" t="s">
        <v>247</v>
      </c>
      <c r="C620" s="12"/>
      <c r="D620" s="60"/>
      <c r="E620" s="61"/>
      <c r="F620" s="62"/>
      <c r="G620" s="12"/>
      <c r="H620" s="13"/>
      <c r="I620" s="45"/>
      <c r="J620" s="45"/>
      <c r="K620" s="31" t="s">
        <v>66</v>
      </c>
      <c r="L620" s="67">
        <v>620</v>
      </c>
      <c r="M620" s="67"/>
      <c r="N620" s="14"/>
      <c r="O620" t="s">
        <v>339</v>
      </c>
      <c r="P620" s="68">
        <v>43537.857766203706</v>
      </c>
      <c r="Q620" t="s">
        <v>603</v>
      </c>
      <c r="T620" t="s">
        <v>265</v>
      </c>
      <c r="V620" s="69" t="s">
        <v>754</v>
      </c>
      <c r="W620" s="68">
        <v>43537.857766203706</v>
      </c>
      <c r="X620" s="69" t="s">
        <v>1334</v>
      </c>
      <c r="AA620" s="70" t="s">
        <v>1894</v>
      </c>
      <c r="AB620" s="70" t="s">
        <v>1865</v>
      </c>
      <c r="AC620" t="b">
        <v>0</v>
      </c>
      <c r="AD620">
        <v>1</v>
      </c>
      <c r="AE620" s="70" t="s">
        <v>1954</v>
      </c>
      <c r="AF620" t="b">
        <v>0</v>
      </c>
      <c r="AG620" t="s">
        <v>1972</v>
      </c>
      <c r="AI620" s="70" t="s">
        <v>1943</v>
      </c>
      <c r="AJ620" t="b">
        <v>0</v>
      </c>
      <c r="AK620">
        <v>0</v>
      </c>
      <c r="AL620" s="70" t="s">
        <v>1943</v>
      </c>
      <c r="AM620" t="s">
        <v>1980</v>
      </c>
      <c r="AN620" t="b">
        <v>0</v>
      </c>
      <c r="AO620" s="70" t="s">
        <v>1865</v>
      </c>
      <c r="AP620" t="s">
        <v>178</v>
      </c>
      <c r="AQ620">
        <v>0</v>
      </c>
      <c r="AR620">
        <v>0</v>
      </c>
      <c r="BA620" t="str">
        <f>REPLACE(INDEX(GroupVertices[Group],MATCH(Edges[[#This Row],[Vertex 1]],GroupVertices[Vertex],0)),1,1,"")</f>
        <v>2</v>
      </c>
      <c r="BB620" t="str">
        <f>REPLACE(INDEX(GroupVertices[Group],MATCH(Edges[[#This Row],[Vertex 2]],GroupVertices[Vertex],0)),1,1,"")</f>
        <v>1</v>
      </c>
    </row>
    <row r="621" spans="1:54" ht="15">
      <c r="A621" s="11" t="s">
        <v>265</v>
      </c>
      <c r="B621" s="11" t="s">
        <v>247</v>
      </c>
      <c r="C621" s="12"/>
      <c r="D621" s="60"/>
      <c r="E621" s="61"/>
      <c r="F621" s="62"/>
      <c r="G621" s="12"/>
      <c r="H621" s="13"/>
      <c r="I621" s="45"/>
      <c r="J621" s="45"/>
      <c r="K621" s="31" t="s">
        <v>66</v>
      </c>
      <c r="L621" s="67">
        <v>621</v>
      </c>
      <c r="M621" s="67"/>
      <c r="N621" s="14"/>
      <c r="O621" t="s">
        <v>339</v>
      </c>
      <c r="P621" s="68">
        <v>43534.72201388889</v>
      </c>
      <c r="Q621" t="s">
        <v>598</v>
      </c>
      <c r="T621" t="s">
        <v>265</v>
      </c>
      <c r="V621" s="69" t="s">
        <v>754</v>
      </c>
      <c r="W621" s="68">
        <v>43534.72201388889</v>
      </c>
      <c r="X621" s="69" t="s">
        <v>1314</v>
      </c>
      <c r="AA621" s="70" t="s">
        <v>1872</v>
      </c>
      <c r="AB621" s="70" t="s">
        <v>1825</v>
      </c>
      <c r="AC621" t="b">
        <v>0</v>
      </c>
      <c r="AD621">
        <v>2</v>
      </c>
      <c r="AE621" s="70" t="s">
        <v>1954</v>
      </c>
      <c r="AF621" t="b">
        <v>0</v>
      </c>
      <c r="AG621" t="s">
        <v>1972</v>
      </c>
      <c r="AI621" s="70" t="s">
        <v>1943</v>
      </c>
      <c r="AJ621" t="b">
        <v>0</v>
      </c>
      <c r="AK621">
        <v>0</v>
      </c>
      <c r="AL621" s="70" t="s">
        <v>1943</v>
      </c>
      <c r="AM621" t="s">
        <v>1979</v>
      </c>
      <c r="AN621" t="b">
        <v>0</v>
      </c>
      <c r="AO621" s="70" t="s">
        <v>1825</v>
      </c>
      <c r="AP621" t="s">
        <v>178</v>
      </c>
      <c r="AQ621">
        <v>0</v>
      </c>
      <c r="AR621">
        <v>0</v>
      </c>
      <c r="BA621" t="str">
        <f>REPLACE(INDEX(GroupVertices[Group],MATCH(Edges[[#This Row],[Vertex 1]],GroupVertices[Vertex],0)),1,1,"")</f>
        <v>2</v>
      </c>
      <c r="BB621" t="str">
        <f>REPLACE(INDEX(GroupVertices[Group],MATCH(Edges[[#This Row],[Vertex 2]],GroupVertices[Vertex],0)),1,1,"")</f>
        <v>1</v>
      </c>
    </row>
    <row r="622" spans="1:54" ht="15">
      <c r="A622" s="11" t="s">
        <v>265</v>
      </c>
      <c r="B622" s="11" t="s">
        <v>247</v>
      </c>
      <c r="C622" s="12"/>
      <c r="D622" s="60"/>
      <c r="E622" s="61"/>
      <c r="F622" s="62"/>
      <c r="G622" s="12"/>
      <c r="H622" s="13"/>
      <c r="I622" s="45"/>
      <c r="J622" s="45"/>
      <c r="K622" s="31" t="s">
        <v>66</v>
      </c>
      <c r="L622" s="67">
        <v>622</v>
      </c>
      <c r="M622" s="67"/>
      <c r="N622" s="14"/>
      <c r="O622" t="s">
        <v>339</v>
      </c>
      <c r="P622" s="68">
        <v>43537.84064814815</v>
      </c>
      <c r="Q622" t="s">
        <v>600</v>
      </c>
      <c r="T622" t="s">
        <v>265</v>
      </c>
      <c r="V622" s="69" t="s">
        <v>754</v>
      </c>
      <c r="W622" s="68">
        <v>43537.84064814815</v>
      </c>
      <c r="X622" s="69" t="s">
        <v>1320</v>
      </c>
      <c r="AA622" s="70" t="s">
        <v>1880</v>
      </c>
      <c r="AB622" s="70" t="s">
        <v>1837</v>
      </c>
      <c r="AC622" t="b">
        <v>0</v>
      </c>
      <c r="AD622">
        <v>0</v>
      </c>
      <c r="AE622" s="70" t="s">
        <v>1954</v>
      </c>
      <c r="AF622" t="b">
        <v>0</v>
      </c>
      <c r="AG622" t="s">
        <v>1972</v>
      </c>
      <c r="AI622" s="70" t="s">
        <v>1943</v>
      </c>
      <c r="AJ622" t="b">
        <v>0</v>
      </c>
      <c r="AK622">
        <v>0</v>
      </c>
      <c r="AL622" s="70" t="s">
        <v>1943</v>
      </c>
      <c r="AM622" t="s">
        <v>1980</v>
      </c>
      <c r="AN622" t="b">
        <v>0</v>
      </c>
      <c r="AO622" s="70" t="s">
        <v>1837</v>
      </c>
      <c r="AP622" t="s">
        <v>178</v>
      </c>
      <c r="AQ622">
        <v>0</v>
      </c>
      <c r="AR622">
        <v>0</v>
      </c>
      <c r="BA622" t="str">
        <f>REPLACE(INDEX(GroupVertices[Group],MATCH(Edges[[#This Row],[Vertex 1]],GroupVertices[Vertex],0)),1,1,"")</f>
        <v>2</v>
      </c>
      <c r="BB622" t="str">
        <f>REPLACE(INDEX(GroupVertices[Group],MATCH(Edges[[#This Row],[Vertex 2]],GroupVertices[Vertex],0)),1,1,"")</f>
        <v>1</v>
      </c>
    </row>
    <row r="623" spans="1:54" ht="15">
      <c r="A623" s="11" t="s">
        <v>265</v>
      </c>
      <c r="B623" s="11" t="s">
        <v>296</v>
      </c>
      <c r="C623" s="12"/>
      <c r="D623" s="60"/>
      <c r="E623" s="61"/>
      <c r="F623" s="62"/>
      <c r="G623" s="12"/>
      <c r="H623" s="13"/>
      <c r="I623" s="45"/>
      <c r="J623" s="45"/>
      <c r="K623" s="31" t="s">
        <v>66</v>
      </c>
      <c r="L623" s="67">
        <v>623</v>
      </c>
      <c r="M623" s="67"/>
      <c r="N623" s="14"/>
      <c r="O623" t="s">
        <v>339</v>
      </c>
      <c r="P623" s="68">
        <v>43534.91943287037</v>
      </c>
      <c r="Q623" t="s">
        <v>497</v>
      </c>
      <c r="T623" t="s">
        <v>265</v>
      </c>
      <c r="V623" s="69" t="s">
        <v>754</v>
      </c>
      <c r="W623" s="68">
        <v>43534.91943287037</v>
      </c>
      <c r="X623" s="69" t="s">
        <v>1129</v>
      </c>
      <c r="AA623" s="70" t="s">
        <v>1683</v>
      </c>
      <c r="AB623" s="70" t="s">
        <v>1937</v>
      </c>
      <c r="AC623" t="b">
        <v>0</v>
      </c>
      <c r="AD623">
        <v>1</v>
      </c>
      <c r="AE623" s="70" t="s">
        <v>1956</v>
      </c>
      <c r="AF623" t="b">
        <v>0</v>
      </c>
      <c r="AG623" t="s">
        <v>1972</v>
      </c>
      <c r="AI623" s="70" t="s">
        <v>1943</v>
      </c>
      <c r="AJ623" t="b">
        <v>0</v>
      </c>
      <c r="AK623">
        <v>0</v>
      </c>
      <c r="AL623" s="70" t="s">
        <v>1943</v>
      </c>
      <c r="AM623" t="s">
        <v>1979</v>
      </c>
      <c r="AN623" t="b">
        <v>0</v>
      </c>
      <c r="AO623" s="70" t="s">
        <v>1937</v>
      </c>
      <c r="AP623" t="s">
        <v>178</v>
      </c>
      <c r="AQ623">
        <v>0</v>
      </c>
      <c r="AR623">
        <v>0</v>
      </c>
      <c r="BA623" t="str">
        <f>REPLACE(INDEX(GroupVertices[Group],MATCH(Edges[[#This Row],[Vertex 1]],GroupVertices[Vertex],0)),1,1,"")</f>
        <v>2</v>
      </c>
      <c r="BB623" t="str">
        <f>REPLACE(INDEX(GroupVertices[Group],MATCH(Edges[[#This Row],[Vertex 2]],GroupVertices[Vertex],0)),1,1,"")</f>
        <v>3</v>
      </c>
    </row>
    <row r="624" spans="1:54" ht="15">
      <c r="A624" s="11" t="s">
        <v>265</v>
      </c>
      <c r="B624" s="11" t="s">
        <v>296</v>
      </c>
      <c r="C624" s="12"/>
      <c r="D624" s="60"/>
      <c r="E624" s="61"/>
      <c r="F624" s="62"/>
      <c r="G624" s="12"/>
      <c r="H624" s="13"/>
      <c r="I624" s="45"/>
      <c r="J624" s="45"/>
      <c r="K624" s="31" t="s">
        <v>66</v>
      </c>
      <c r="L624" s="67">
        <v>624</v>
      </c>
      <c r="M624" s="67"/>
      <c r="N624" s="14"/>
      <c r="O624" t="s">
        <v>339</v>
      </c>
      <c r="P624" s="68">
        <v>43537.851747685185</v>
      </c>
      <c r="Q624" t="s">
        <v>461</v>
      </c>
      <c r="V624" s="69" t="s">
        <v>754</v>
      </c>
      <c r="W624" s="68">
        <v>43537.851747685185</v>
      </c>
      <c r="X624" s="69" t="s">
        <v>1045</v>
      </c>
      <c r="AA624" s="70" t="s">
        <v>1599</v>
      </c>
      <c r="AC624" t="b">
        <v>0</v>
      </c>
      <c r="AD624">
        <v>0</v>
      </c>
      <c r="AE624" s="70" t="s">
        <v>1943</v>
      </c>
      <c r="AF624" t="b">
        <v>0</v>
      </c>
      <c r="AG624" t="s">
        <v>1972</v>
      </c>
      <c r="AI624" s="70" t="s">
        <v>1943</v>
      </c>
      <c r="AJ624" t="b">
        <v>0</v>
      </c>
      <c r="AK624">
        <v>1</v>
      </c>
      <c r="AL624" s="70" t="s">
        <v>1591</v>
      </c>
      <c r="AM624" t="s">
        <v>1980</v>
      </c>
      <c r="AN624" t="b">
        <v>0</v>
      </c>
      <c r="AO624" s="70" t="s">
        <v>1591</v>
      </c>
      <c r="AP624" t="s">
        <v>178</v>
      </c>
      <c r="AQ624">
        <v>0</v>
      </c>
      <c r="AR624">
        <v>0</v>
      </c>
      <c r="BA624" t="str">
        <f>REPLACE(INDEX(GroupVertices[Group],MATCH(Edges[[#This Row],[Vertex 1]],GroupVertices[Vertex],0)),1,1,"")</f>
        <v>2</v>
      </c>
      <c r="BB624" t="str">
        <f>REPLACE(INDEX(GroupVertices[Group],MATCH(Edges[[#This Row],[Vertex 2]],GroupVertices[Vertex],0)),1,1,"")</f>
        <v>3</v>
      </c>
    </row>
    <row r="625" spans="1:54" ht="15">
      <c r="A625" s="11" t="s">
        <v>265</v>
      </c>
      <c r="B625" s="11" t="s">
        <v>296</v>
      </c>
      <c r="C625" s="12"/>
      <c r="D625" s="60"/>
      <c r="E625" s="61"/>
      <c r="F625" s="62"/>
      <c r="G625" s="12"/>
      <c r="H625" s="13"/>
      <c r="I625" s="45"/>
      <c r="J625" s="45"/>
      <c r="K625" s="31" t="s">
        <v>66</v>
      </c>
      <c r="L625" s="67">
        <v>625</v>
      </c>
      <c r="M625" s="67"/>
      <c r="N625" s="14"/>
      <c r="O625" t="s">
        <v>339</v>
      </c>
      <c r="P625" s="68">
        <v>43537.84744212963</v>
      </c>
      <c r="Q625" t="s">
        <v>499</v>
      </c>
      <c r="T625" t="s">
        <v>265</v>
      </c>
      <c r="V625" s="69" t="s">
        <v>754</v>
      </c>
      <c r="W625" s="68">
        <v>43537.84744212963</v>
      </c>
      <c r="X625" s="69" t="s">
        <v>1132</v>
      </c>
      <c r="AA625" s="70" t="s">
        <v>1686</v>
      </c>
      <c r="AB625" s="70" t="s">
        <v>1674</v>
      </c>
      <c r="AC625" t="b">
        <v>0</v>
      </c>
      <c r="AD625">
        <v>3</v>
      </c>
      <c r="AE625" s="70" t="s">
        <v>1956</v>
      </c>
      <c r="AF625" t="b">
        <v>0</v>
      </c>
      <c r="AG625" t="s">
        <v>1972</v>
      </c>
      <c r="AI625" s="70" t="s">
        <v>1943</v>
      </c>
      <c r="AJ625" t="b">
        <v>0</v>
      </c>
      <c r="AK625">
        <v>0</v>
      </c>
      <c r="AL625" s="70" t="s">
        <v>1943</v>
      </c>
      <c r="AM625" t="s">
        <v>1980</v>
      </c>
      <c r="AN625" t="b">
        <v>0</v>
      </c>
      <c r="AO625" s="70" t="s">
        <v>1674</v>
      </c>
      <c r="AP625" t="s">
        <v>178</v>
      </c>
      <c r="AQ625">
        <v>0</v>
      </c>
      <c r="AR625">
        <v>0</v>
      </c>
      <c r="BA625" t="str">
        <f>REPLACE(INDEX(GroupVertices[Group],MATCH(Edges[[#This Row],[Vertex 1]],GroupVertices[Vertex],0)),1,1,"")</f>
        <v>2</v>
      </c>
      <c r="BB625" t="str">
        <f>REPLACE(INDEX(GroupVertices[Group],MATCH(Edges[[#This Row],[Vertex 2]],GroupVertices[Vertex],0)),1,1,"")</f>
        <v>3</v>
      </c>
    </row>
    <row r="626" spans="1:54" ht="15">
      <c r="A626" s="11" t="s">
        <v>265</v>
      </c>
      <c r="B626" s="11" t="s">
        <v>336</v>
      </c>
      <c r="C626" s="12"/>
      <c r="D626" s="60"/>
      <c r="E626" s="61"/>
      <c r="F626" s="62"/>
      <c r="G626" s="12"/>
      <c r="H626" s="13"/>
      <c r="I626" s="45"/>
      <c r="J626" s="45"/>
      <c r="K626" s="31" t="s">
        <v>65</v>
      </c>
      <c r="L626" s="67">
        <v>626</v>
      </c>
      <c r="M626" s="67"/>
      <c r="N626" s="14"/>
      <c r="O626" t="s">
        <v>339</v>
      </c>
      <c r="P626" s="68">
        <v>43542.79172453703</v>
      </c>
      <c r="Q626" t="s">
        <v>567</v>
      </c>
      <c r="T626" t="s">
        <v>265</v>
      </c>
      <c r="V626" s="69" t="s">
        <v>754</v>
      </c>
      <c r="W626" s="68">
        <v>43542.79172453703</v>
      </c>
      <c r="X626" s="69" t="s">
        <v>1266</v>
      </c>
      <c r="AA626" s="70" t="s">
        <v>1822</v>
      </c>
      <c r="AB626" s="70" t="s">
        <v>1940</v>
      </c>
      <c r="AC626" t="b">
        <v>0</v>
      </c>
      <c r="AD626">
        <v>1</v>
      </c>
      <c r="AE626" s="70" t="s">
        <v>1970</v>
      </c>
      <c r="AF626" t="b">
        <v>0</v>
      </c>
      <c r="AG626" t="s">
        <v>1972</v>
      </c>
      <c r="AI626" s="70" t="s">
        <v>1943</v>
      </c>
      <c r="AJ626" t="b">
        <v>0</v>
      </c>
      <c r="AK626">
        <v>0</v>
      </c>
      <c r="AL626" s="70" t="s">
        <v>1943</v>
      </c>
      <c r="AM626" t="s">
        <v>1979</v>
      </c>
      <c r="AN626" t="b">
        <v>0</v>
      </c>
      <c r="AO626" s="70" t="s">
        <v>1940</v>
      </c>
      <c r="AP626" t="s">
        <v>178</v>
      </c>
      <c r="AQ626">
        <v>0</v>
      </c>
      <c r="AR626">
        <v>0</v>
      </c>
      <c r="BA626" t="str">
        <f>REPLACE(INDEX(GroupVertices[Group],MATCH(Edges[[#This Row],[Vertex 1]],GroupVertices[Vertex],0)),1,1,"")</f>
        <v>2</v>
      </c>
      <c r="BB626" t="str">
        <f>REPLACE(INDEX(GroupVertices[Group],MATCH(Edges[[#This Row],[Vertex 2]],GroupVertices[Vertex],0)),1,1,"")</f>
        <v>2</v>
      </c>
    </row>
    <row r="627" spans="1:54" ht="15">
      <c r="A627" s="11" t="s">
        <v>265</v>
      </c>
      <c r="B627" s="11" t="s">
        <v>297</v>
      </c>
      <c r="C627" s="12"/>
      <c r="D627" s="60"/>
      <c r="E627" s="61"/>
      <c r="F627" s="62"/>
      <c r="G627" s="12"/>
      <c r="H627" s="13"/>
      <c r="I627" s="45"/>
      <c r="J627" s="45"/>
      <c r="K627" s="31" t="s">
        <v>65</v>
      </c>
      <c r="L627" s="67">
        <v>627</v>
      </c>
      <c r="M627" s="67"/>
      <c r="N627" s="14"/>
      <c r="O627" t="s">
        <v>339</v>
      </c>
      <c r="P627" s="68">
        <v>43537.83913194444</v>
      </c>
      <c r="Q627" t="s">
        <v>420</v>
      </c>
      <c r="T627" t="s">
        <v>265</v>
      </c>
      <c r="V627" s="69" t="s">
        <v>754</v>
      </c>
      <c r="W627" s="68">
        <v>43537.83913194444</v>
      </c>
      <c r="X627" s="69" t="s">
        <v>969</v>
      </c>
      <c r="AA627" s="70" t="s">
        <v>1520</v>
      </c>
      <c r="AB627" s="70" t="s">
        <v>1516</v>
      </c>
      <c r="AC627" t="b">
        <v>0</v>
      </c>
      <c r="AD627">
        <v>2</v>
      </c>
      <c r="AE627" s="70" t="s">
        <v>1951</v>
      </c>
      <c r="AF627" t="b">
        <v>0</v>
      </c>
      <c r="AG627" t="s">
        <v>1972</v>
      </c>
      <c r="AI627" s="70" t="s">
        <v>1943</v>
      </c>
      <c r="AJ627" t="b">
        <v>0</v>
      </c>
      <c r="AK627">
        <v>1</v>
      </c>
      <c r="AL627" s="70" t="s">
        <v>1943</v>
      </c>
      <c r="AM627" t="s">
        <v>1980</v>
      </c>
      <c r="AN627" t="b">
        <v>0</v>
      </c>
      <c r="AO627" s="70" t="s">
        <v>1516</v>
      </c>
      <c r="AP627" t="s">
        <v>178</v>
      </c>
      <c r="AQ627">
        <v>0</v>
      </c>
      <c r="AR627">
        <v>0</v>
      </c>
      <c r="BA627" t="str">
        <f>REPLACE(INDEX(GroupVertices[Group],MATCH(Edges[[#This Row],[Vertex 1]],GroupVertices[Vertex],0)),1,1,"")</f>
        <v>2</v>
      </c>
      <c r="BB627" t="str">
        <f>REPLACE(INDEX(GroupVertices[Group],MATCH(Edges[[#This Row],[Vertex 2]],GroupVertices[Vertex],0)),1,1,"")</f>
        <v>1</v>
      </c>
    </row>
    <row r="628" spans="1:54" ht="15">
      <c r="A628" s="11" t="s">
        <v>265</v>
      </c>
      <c r="B628" s="11" t="s">
        <v>306</v>
      </c>
      <c r="C628" s="12"/>
      <c r="D628" s="60"/>
      <c r="E628" s="61"/>
      <c r="F628" s="62"/>
      <c r="G628" s="12"/>
      <c r="H628" s="13"/>
      <c r="I628" s="45"/>
      <c r="J628" s="45"/>
      <c r="K628" s="31" t="s">
        <v>66</v>
      </c>
      <c r="L628" s="67">
        <v>628</v>
      </c>
      <c r="M628" s="67"/>
      <c r="N628" s="14"/>
      <c r="O628" t="s">
        <v>337</v>
      </c>
      <c r="P628" s="68">
        <v>43537.87332175926</v>
      </c>
      <c r="Q628" t="s">
        <v>486</v>
      </c>
      <c r="T628" t="s">
        <v>265</v>
      </c>
      <c r="V628" s="69" t="s">
        <v>754</v>
      </c>
      <c r="W628" s="68">
        <v>43537.87332175926</v>
      </c>
      <c r="X628" s="69" t="s">
        <v>1118</v>
      </c>
      <c r="AA628" s="70" t="s">
        <v>1672</v>
      </c>
      <c r="AC628" t="b">
        <v>0</v>
      </c>
      <c r="AD628">
        <v>0</v>
      </c>
      <c r="AE628" s="70" t="s">
        <v>1943</v>
      </c>
      <c r="AF628" t="b">
        <v>0</v>
      </c>
      <c r="AG628" t="s">
        <v>1972</v>
      </c>
      <c r="AI628" s="70" t="s">
        <v>1943</v>
      </c>
      <c r="AJ628" t="b">
        <v>0</v>
      </c>
      <c r="AK628">
        <v>1</v>
      </c>
      <c r="AL628" s="70" t="s">
        <v>1653</v>
      </c>
      <c r="AM628" t="s">
        <v>1979</v>
      </c>
      <c r="AN628" t="b">
        <v>0</v>
      </c>
      <c r="AO628" s="70" t="s">
        <v>1653</v>
      </c>
      <c r="AP628" t="s">
        <v>178</v>
      </c>
      <c r="AQ628">
        <v>0</v>
      </c>
      <c r="AR628">
        <v>0</v>
      </c>
      <c r="BA628" t="str">
        <f>REPLACE(INDEX(GroupVertices[Group],MATCH(Edges[[#This Row],[Vertex 1]],GroupVertices[Vertex],0)),1,1,"")</f>
        <v>2</v>
      </c>
      <c r="BB628" t="str">
        <f>REPLACE(INDEX(GroupVertices[Group],MATCH(Edges[[#This Row],[Vertex 2]],GroupVertices[Vertex],0)),1,1,"")</f>
        <v>3</v>
      </c>
    </row>
    <row r="629" spans="1:54" ht="15">
      <c r="A629" s="11" t="s">
        <v>265</v>
      </c>
      <c r="B629" s="11" t="s">
        <v>298</v>
      </c>
      <c r="C629" s="12"/>
      <c r="D629" s="60"/>
      <c r="E629" s="61"/>
      <c r="F629" s="62"/>
      <c r="G629" s="12"/>
      <c r="H629" s="13"/>
      <c r="I629" s="45"/>
      <c r="J629" s="45"/>
      <c r="K629" s="31" t="s">
        <v>66</v>
      </c>
      <c r="L629" s="67">
        <v>629</v>
      </c>
      <c r="M629" s="67"/>
      <c r="N629" s="14"/>
      <c r="O629" t="s">
        <v>337</v>
      </c>
      <c r="P629" s="68">
        <v>43537.83957175926</v>
      </c>
      <c r="Q629" t="s">
        <v>421</v>
      </c>
      <c r="V629" s="69" t="s">
        <v>754</v>
      </c>
      <c r="W629" s="68">
        <v>43537.83957175926</v>
      </c>
      <c r="X629" s="69" t="s">
        <v>978</v>
      </c>
      <c r="AA629" s="70" t="s">
        <v>1529</v>
      </c>
      <c r="AC629" t="b">
        <v>0</v>
      </c>
      <c r="AD629">
        <v>0</v>
      </c>
      <c r="AE629" s="70" t="s">
        <v>1943</v>
      </c>
      <c r="AF629" t="b">
        <v>0</v>
      </c>
      <c r="AG629" t="s">
        <v>1972</v>
      </c>
      <c r="AI629" s="70" t="s">
        <v>1943</v>
      </c>
      <c r="AJ629" t="b">
        <v>0</v>
      </c>
      <c r="AK629">
        <v>1</v>
      </c>
      <c r="AL629" s="70" t="s">
        <v>1522</v>
      </c>
      <c r="AM629" t="s">
        <v>1980</v>
      </c>
      <c r="AN629" t="b">
        <v>0</v>
      </c>
      <c r="AO629" s="70" t="s">
        <v>1522</v>
      </c>
      <c r="AP629" t="s">
        <v>178</v>
      </c>
      <c r="AQ629">
        <v>0</v>
      </c>
      <c r="AR629">
        <v>0</v>
      </c>
      <c r="BA629" t="str">
        <f>REPLACE(INDEX(GroupVertices[Group],MATCH(Edges[[#This Row],[Vertex 1]],GroupVertices[Vertex],0)),1,1,"")</f>
        <v>2</v>
      </c>
      <c r="BB629" t="str">
        <f>REPLACE(INDEX(GroupVertices[Group],MATCH(Edges[[#This Row],[Vertex 2]],GroupVertices[Vertex],0)),1,1,"")</f>
        <v>1</v>
      </c>
    </row>
    <row r="630" spans="1:54" ht="15">
      <c r="A630" s="11" t="s">
        <v>265</v>
      </c>
      <c r="B630" s="11" t="s">
        <v>297</v>
      </c>
      <c r="C630" s="12"/>
      <c r="D630" s="60"/>
      <c r="E630" s="61"/>
      <c r="F630" s="62"/>
      <c r="G630" s="12"/>
      <c r="H630" s="13"/>
      <c r="I630" s="45"/>
      <c r="J630" s="45"/>
      <c r="K630" s="31" t="s">
        <v>65</v>
      </c>
      <c r="L630" s="67">
        <v>630</v>
      </c>
      <c r="M630" s="67"/>
      <c r="N630" s="14"/>
      <c r="O630" t="s">
        <v>337</v>
      </c>
      <c r="P630" s="68">
        <v>43537.838912037034</v>
      </c>
      <c r="Q630" t="s">
        <v>419</v>
      </c>
      <c r="T630" t="s">
        <v>265</v>
      </c>
      <c r="V630" s="69" t="s">
        <v>754</v>
      </c>
      <c r="W630" s="68">
        <v>43537.838912037034</v>
      </c>
      <c r="X630" s="69" t="s">
        <v>968</v>
      </c>
      <c r="AA630" s="70" t="s">
        <v>1519</v>
      </c>
      <c r="AC630" t="b">
        <v>0</v>
      </c>
      <c r="AD630">
        <v>0</v>
      </c>
      <c r="AE630" s="70" t="s">
        <v>1943</v>
      </c>
      <c r="AF630" t="b">
        <v>0</v>
      </c>
      <c r="AG630" t="s">
        <v>1972</v>
      </c>
      <c r="AI630" s="70" t="s">
        <v>1943</v>
      </c>
      <c r="AJ630" t="b">
        <v>0</v>
      </c>
      <c r="AK630">
        <v>2</v>
      </c>
      <c r="AL630" s="70" t="s">
        <v>1516</v>
      </c>
      <c r="AM630" t="s">
        <v>1980</v>
      </c>
      <c r="AN630" t="b">
        <v>0</v>
      </c>
      <c r="AO630" s="70" t="s">
        <v>1516</v>
      </c>
      <c r="AP630" t="s">
        <v>178</v>
      </c>
      <c r="AQ630">
        <v>0</v>
      </c>
      <c r="AR630">
        <v>0</v>
      </c>
      <c r="BA630" t="str">
        <f>REPLACE(INDEX(GroupVertices[Group],MATCH(Edges[[#This Row],[Vertex 1]],GroupVertices[Vertex],0)),1,1,"")</f>
        <v>2</v>
      </c>
      <c r="BB630" t="str">
        <f>REPLACE(INDEX(GroupVertices[Group],MATCH(Edges[[#This Row],[Vertex 2]],GroupVertices[Vertex],0)),1,1,"")</f>
        <v>1</v>
      </c>
    </row>
    <row r="631" spans="1:54" ht="15">
      <c r="A631" s="11" t="s">
        <v>265</v>
      </c>
      <c r="B631" s="11" t="s">
        <v>306</v>
      </c>
      <c r="C631" s="12"/>
      <c r="D631" s="60"/>
      <c r="E631" s="61"/>
      <c r="F631" s="62"/>
      <c r="G631" s="12"/>
      <c r="H631" s="13"/>
      <c r="I631" s="45"/>
      <c r="J631" s="45"/>
      <c r="K631" s="31" t="s">
        <v>66</v>
      </c>
      <c r="L631" s="67">
        <v>631</v>
      </c>
      <c r="M631" s="67"/>
      <c r="N631" s="14"/>
      <c r="O631" t="s">
        <v>337</v>
      </c>
      <c r="P631" s="68">
        <v>43537.84755787037</v>
      </c>
      <c r="Q631" t="s">
        <v>482</v>
      </c>
      <c r="V631" s="69" t="s">
        <v>754</v>
      </c>
      <c r="W631" s="68">
        <v>43537.84755787037</v>
      </c>
      <c r="X631" s="69" t="s">
        <v>1112</v>
      </c>
      <c r="AA631" s="70" t="s">
        <v>1666</v>
      </c>
      <c r="AC631" t="b">
        <v>0</v>
      </c>
      <c r="AD631">
        <v>0</v>
      </c>
      <c r="AE631" s="70" t="s">
        <v>1943</v>
      </c>
      <c r="AF631" t="b">
        <v>0</v>
      </c>
      <c r="AG631" t="s">
        <v>1972</v>
      </c>
      <c r="AI631" s="70" t="s">
        <v>1943</v>
      </c>
      <c r="AJ631" t="b">
        <v>0</v>
      </c>
      <c r="AK631">
        <v>1</v>
      </c>
      <c r="AL631" s="70" t="s">
        <v>1646</v>
      </c>
      <c r="AM631" t="s">
        <v>1980</v>
      </c>
      <c r="AN631" t="b">
        <v>0</v>
      </c>
      <c r="AO631" s="70" t="s">
        <v>1646</v>
      </c>
      <c r="AP631" t="s">
        <v>178</v>
      </c>
      <c r="AQ631">
        <v>0</v>
      </c>
      <c r="AR631">
        <v>0</v>
      </c>
      <c r="BA631" t="str">
        <f>REPLACE(INDEX(GroupVertices[Group],MATCH(Edges[[#This Row],[Vertex 1]],GroupVertices[Vertex],0)),1,1,"")</f>
        <v>2</v>
      </c>
      <c r="BB631" t="str">
        <f>REPLACE(INDEX(GroupVertices[Group],MATCH(Edges[[#This Row],[Vertex 2]],GroupVertices[Vertex],0)),1,1,"")</f>
        <v>3</v>
      </c>
    </row>
    <row r="632" spans="1:54" ht="15">
      <c r="A632" s="11" t="s">
        <v>265</v>
      </c>
      <c r="B632" s="11" t="s">
        <v>247</v>
      </c>
      <c r="C632" s="12"/>
      <c r="D632" s="60"/>
      <c r="E632" s="61"/>
      <c r="F632" s="62"/>
      <c r="G632" s="12"/>
      <c r="H632" s="13"/>
      <c r="I632" s="45"/>
      <c r="J632" s="45"/>
      <c r="K632" s="31" t="s">
        <v>66</v>
      </c>
      <c r="L632" s="67">
        <v>632</v>
      </c>
      <c r="M632" s="67"/>
      <c r="N632" s="14"/>
      <c r="O632" t="s">
        <v>337</v>
      </c>
      <c r="P632" s="68">
        <v>43537.836689814816</v>
      </c>
      <c r="Q632" t="s">
        <v>456</v>
      </c>
      <c r="V632" s="69" t="s">
        <v>754</v>
      </c>
      <c r="W632" s="68">
        <v>43537.836689814816</v>
      </c>
      <c r="X632" s="69" t="s">
        <v>1030</v>
      </c>
      <c r="AA632" s="70" t="s">
        <v>1584</v>
      </c>
      <c r="AC632" t="b">
        <v>0</v>
      </c>
      <c r="AD632">
        <v>0</v>
      </c>
      <c r="AE632" s="70" t="s">
        <v>1943</v>
      </c>
      <c r="AF632" t="b">
        <v>0</v>
      </c>
      <c r="AG632" t="s">
        <v>1972</v>
      </c>
      <c r="AI632" s="70" t="s">
        <v>1943</v>
      </c>
      <c r="AJ632" t="b">
        <v>0</v>
      </c>
      <c r="AK632">
        <v>1</v>
      </c>
      <c r="AL632" s="70" t="s">
        <v>1579</v>
      </c>
      <c r="AM632" t="s">
        <v>1980</v>
      </c>
      <c r="AN632" t="b">
        <v>0</v>
      </c>
      <c r="AO632" s="70" t="s">
        <v>1579</v>
      </c>
      <c r="AP632" t="s">
        <v>178</v>
      </c>
      <c r="AQ632">
        <v>0</v>
      </c>
      <c r="AR632">
        <v>0</v>
      </c>
      <c r="BA632" t="str">
        <f>REPLACE(INDEX(GroupVertices[Group],MATCH(Edges[[#This Row],[Vertex 1]],GroupVertices[Vertex],0)),1,1,"")</f>
        <v>2</v>
      </c>
      <c r="BB632" t="str">
        <f>REPLACE(INDEX(GroupVertices[Group],MATCH(Edges[[#This Row],[Vertex 2]],GroupVertices[Vertex],0)),1,1,"")</f>
        <v>1</v>
      </c>
    </row>
    <row r="633" spans="1:54" ht="15">
      <c r="A633" s="11" t="s">
        <v>265</v>
      </c>
      <c r="B633" s="11" t="s">
        <v>224</v>
      </c>
      <c r="C633" s="12"/>
      <c r="D633" s="60"/>
      <c r="E633" s="61"/>
      <c r="F633" s="62"/>
      <c r="G633" s="12"/>
      <c r="H633" s="13"/>
      <c r="I633" s="45"/>
      <c r="J633" s="45"/>
      <c r="K633" s="31" t="s">
        <v>66</v>
      </c>
      <c r="L633" s="67">
        <v>633</v>
      </c>
      <c r="M633" s="67"/>
      <c r="N633" s="14"/>
      <c r="O633" t="s">
        <v>337</v>
      </c>
      <c r="P633" s="68">
        <v>43537.852476851855</v>
      </c>
      <c r="Q633" t="s">
        <v>455</v>
      </c>
      <c r="V633" s="69" t="s">
        <v>754</v>
      </c>
      <c r="W633" s="68">
        <v>43537.852476851855</v>
      </c>
      <c r="X633" s="69" t="s">
        <v>1033</v>
      </c>
      <c r="AA633" s="70" t="s">
        <v>1587</v>
      </c>
      <c r="AC633" t="b">
        <v>0</v>
      </c>
      <c r="AD633">
        <v>0</v>
      </c>
      <c r="AE633" s="70" t="s">
        <v>1943</v>
      </c>
      <c r="AF633" t="b">
        <v>0</v>
      </c>
      <c r="AG633" t="s">
        <v>1972</v>
      </c>
      <c r="AI633" s="70" t="s">
        <v>1943</v>
      </c>
      <c r="AJ633" t="b">
        <v>0</v>
      </c>
      <c r="AK633">
        <v>1</v>
      </c>
      <c r="AL633" s="70" t="s">
        <v>1578</v>
      </c>
      <c r="AM633" t="s">
        <v>1980</v>
      </c>
      <c r="AN633" t="b">
        <v>0</v>
      </c>
      <c r="AO633" s="70" t="s">
        <v>1578</v>
      </c>
      <c r="AP633" t="s">
        <v>178</v>
      </c>
      <c r="AQ633">
        <v>0</v>
      </c>
      <c r="AR633">
        <v>0</v>
      </c>
      <c r="BA633" t="str">
        <f>REPLACE(INDEX(GroupVertices[Group],MATCH(Edges[[#This Row],[Vertex 1]],GroupVertices[Vertex],0)),1,1,"")</f>
        <v>2</v>
      </c>
      <c r="BB633" t="str">
        <f>REPLACE(INDEX(GroupVertices[Group],MATCH(Edges[[#This Row],[Vertex 2]],GroupVertices[Vertex],0)),1,1,"")</f>
        <v>3</v>
      </c>
    </row>
    <row r="634" spans="1:54" ht="15">
      <c r="A634" s="11" t="s">
        <v>265</v>
      </c>
      <c r="B634" s="11" t="s">
        <v>296</v>
      </c>
      <c r="C634" s="12"/>
      <c r="D634" s="60"/>
      <c r="E634" s="61"/>
      <c r="F634" s="62"/>
      <c r="G634" s="12"/>
      <c r="H634" s="13"/>
      <c r="I634" s="45"/>
      <c r="J634" s="45"/>
      <c r="K634" s="31" t="s">
        <v>66</v>
      </c>
      <c r="L634" s="67">
        <v>634</v>
      </c>
      <c r="M634" s="67"/>
      <c r="N634" s="14"/>
      <c r="O634" t="s">
        <v>337</v>
      </c>
      <c r="P634" s="68">
        <v>43537.85636574074</v>
      </c>
      <c r="Q634" t="s">
        <v>463</v>
      </c>
      <c r="V634" s="69" t="s">
        <v>754</v>
      </c>
      <c r="W634" s="68">
        <v>43537.85636574074</v>
      </c>
      <c r="X634" s="69" t="s">
        <v>1048</v>
      </c>
      <c r="AA634" s="70" t="s">
        <v>1602</v>
      </c>
      <c r="AC634" t="b">
        <v>0</v>
      </c>
      <c r="AD634">
        <v>0</v>
      </c>
      <c r="AE634" s="70" t="s">
        <v>1943</v>
      </c>
      <c r="AF634" t="b">
        <v>0</v>
      </c>
      <c r="AG634" t="s">
        <v>1972</v>
      </c>
      <c r="AI634" s="70" t="s">
        <v>1943</v>
      </c>
      <c r="AJ634" t="b">
        <v>0</v>
      </c>
      <c r="AK634">
        <v>1</v>
      </c>
      <c r="AL634" s="70" t="s">
        <v>1594</v>
      </c>
      <c r="AM634" t="s">
        <v>1980</v>
      </c>
      <c r="AN634" t="b">
        <v>0</v>
      </c>
      <c r="AO634" s="70" t="s">
        <v>1594</v>
      </c>
      <c r="AP634" t="s">
        <v>178</v>
      </c>
      <c r="AQ634">
        <v>0</v>
      </c>
      <c r="AR634">
        <v>0</v>
      </c>
      <c r="BA634" t="str">
        <f>REPLACE(INDEX(GroupVertices[Group],MATCH(Edges[[#This Row],[Vertex 1]],GroupVertices[Vertex],0)),1,1,"")</f>
        <v>2</v>
      </c>
      <c r="BB634" t="str">
        <f>REPLACE(INDEX(GroupVertices[Group],MATCH(Edges[[#This Row],[Vertex 2]],GroupVertices[Vertex],0)),1,1,"")</f>
        <v>3</v>
      </c>
    </row>
    <row r="635" spans="1:54" ht="15">
      <c r="A635" s="11" t="s">
        <v>265</v>
      </c>
      <c r="B635" s="11" t="s">
        <v>302</v>
      </c>
      <c r="C635" s="12"/>
      <c r="D635" s="60"/>
      <c r="E635" s="61"/>
      <c r="F635" s="62"/>
      <c r="G635" s="12"/>
      <c r="H635" s="13"/>
      <c r="I635" s="45"/>
      <c r="J635" s="45"/>
      <c r="K635" s="31" t="s">
        <v>66</v>
      </c>
      <c r="L635" s="67">
        <v>635</v>
      </c>
      <c r="M635" s="67"/>
      <c r="N635" s="14"/>
      <c r="O635" t="s">
        <v>337</v>
      </c>
      <c r="P635" s="68">
        <v>43537.849444444444</v>
      </c>
      <c r="Q635" t="s">
        <v>437</v>
      </c>
      <c r="V635" s="69" t="s">
        <v>754</v>
      </c>
      <c r="W635" s="68">
        <v>43537.849444444444</v>
      </c>
      <c r="X635" s="69" t="s">
        <v>996</v>
      </c>
      <c r="AA635" s="70" t="s">
        <v>1549</v>
      </c>
      <c r="AC635" t="b">
        <v>0</v>
      </c>
      <c r="AD635">
        <v>0</v>
      </c>
      <c r="AE635" s="70" t="s">
        <v>1943</v>
      </c>
      <c r="AF635" t="b">
        <v>0</v>
      </c>
      <c r="AG635" t="s">
        <v>1972</v>
      </c>
      <c r="AI635" s="70" t="s">
        <v>1943</v>
      </c>
      <c r="AJ635" t="b">
        <v>0</v>
      </c>
      <c r="AK635">
        <v>1</v>
      </c>
      <c r="AL635" s="70" t="s">
        <v>1548</v>
      </c>
      <c r="AM635" t="s">
        <v>1980</v>
      </c>
      <c r="AN635" t="b">
        <v>0</v>
      </c>
      <c r="AO635" s="70" t="s">
        <v>1548</v>
      </c>
      <c r="AP635" t="s">
        <v>178</v>
      </c>
      <c r="AQ635">
        <v>0</v>
      </c>
      <c r="AR635">
        <v>0</v>
      </c>
      <c r="BA635" t="str">
        <f>REPLACE(INDEX(GroupVertices[Group],MATCH(Edges[[#This Row],[Vertex 1]],GroupVertices[Vertex],0)),1,1,"")</f>
        <v>2</v>
      </c>
      <c r="BB635" t="str">
        <f>REPLACE(INDEX(GroupVertices[Group],MATCH(Edges[[#This Row],[Vertex 2]],GroupVertices[Vertex],0)),1,1,"")</f>
        <v>3</v>
      </c>
    </row>
    <row r="636" spans="1:54" ht="15">
      <c r="A636" s="11" t="s">
        <v>265</v>
      </c>
      <c r="B636" s="11" t="s">
        <v>250</v>
      </c>
      <c r="C636" s="12"/>
      <c r="D636" s="60"/>
      <c r="E636" s="61"/>
      <c r="F636" s="62"/>
      <c r="G636" s="12"/>
      <c r="H636" s="13"/>
      <c r="I636" s="45"/>
      <c r="J636" s="45"/>
      <c r="K636" s="31" t="s">
        <v>66</v>
      </c>
      <c r="L636" s="67">
        <v>636</v>
      </c>
      <c r="M636" s="67"/>
      <c r="N636" s="14"/>
      <c r="O636" t="s">
        <v>337</v>
      </c>
      <c r="P636" s="68">
        <v>43537.84322916667</v>
      </c>
      <c r="Q636" t="s">
        <v>524</v>
      </c>
      <c r="T636" t="s">
        <v>265</v>
      </c>
      <c r="V636" s="69" t="s">
        <v>754</v>
      </c>
      <c r="W636" s="68">
        <v>43537.84322916667</v>
      </c>
      <c r="X636" s="69" t="s">
        <v>1192</v>
      </c>
      <c r="AA636" s="70" t="s">
        <v>1748</v>
      </c>
      <c r="AC636" t="b">
        <v>0</v>
      </c>
      <c r="AD636">
        <v>0</v>
      </c>
      <c r="AE636" s="70" t="s">
        <v>1943</v>
      </c>
      <c r="AF636" t="b">
        <v>0</v>
      </c>
      <c r="AG636" t="s">
        <v>1972</v>
      </c>
      <c r="AI636" s="70" t="s">
        <v>1943</v>
      </c>
      <c r="AJ636" t="b">
        <v>0</v>
      </c>
      <c r="AK636">
        <v>1</v>
      </c>
      <c r="AL636" s="70" t="s">
        <v>1736</v>
      </c>
      <c r="AM636" t="s">
        <v>1980</v>
      </c>
      <c r="AN636" t="b">
        <v>0</v>
      </c>
      <c r="AO636" s="70" t="s">
        <v>1736</v>
      </c>
      <c r="AP636" t="s">
        <v>178</v>
      </c>
      <c r="AQ636">
        <v>0</v>
      </c>
      <c r="AR636">
        <v>0</v>
      </c>
      <c r="BA636" t="str">
        <f>REPLACE(INDEX(GroupVertices[Group],MATCH(Edges[[#This Row],[Vertex 1]],GroupVertices[Vertex],0)),1,1,"")</f>
        <v>2</v>
      </c>
      <c r="BB636" t="str">
        <f>REPLACE(INDEX(GroupVertices[Group],MATCH(Edges[[#This Row],[Vertex 2]],GroupVertices[Vertex],0)),1,1,"")</f>
        <v>5</v>
      </c>
    </row>
    <row r="637" spans="1:54" ht="15">
      <c r="A637" s="11" t="s">
        <v>265</v>
      </c>
      <c r="B637" s="11" t="s">
        <v>306</v>
      </c>
      <c r="C637" s="12"/>
      <c r="D637" s="60"/>
      <c r="E637" s="61"/>
      <c r="F637" s="62"/>
      <c r="G637" s="12"/>
      <c r="H637" s="13"/>
      <c r="I637" s="45"/>
      <c r="J637" s="45"/>
      <c r="K637" s="31" t="s">
        <v>66</v>
      </c>
      <c r="L637" s="67">
        <v>637</v>
      </c>
      <c r="M637" s="67"/>
      <c r="N637" s="14"/>
      <c r="O637" t="s">
        <v>337</v>
      </c>
      <c r="P637" s="68">
        <v>43537.8415625</v>
      </c>
      <c r="Q637" t="s">
        <v>479</v>
      </c>
      <c r="V637" s="69" t="s">
        <v>754</v>
      </c>
      <c r="W637" s="68">
        <v>43537.8415625</v>
      </c>
      <c r="X637" s="69" t="s">
        <v>1109</v>
      </c>
      <c r="AA637" s="70" t="s">
        <v>1663</v>
      </c>
      <c r="AC637" t="b">
        <v>0</v>
      </c>
      <c r="AD637">
        <v>0</v>
      </c>
      <c r="AE637" s="70" t="s">
        <v>1943</v>
      </c>
      <c r="AF637" t="b">
        <v>0</v>
      </c>
      <c r="AG637" t="s">
        <v>1972</v>
      </c>
      <c r="AI637" s="70" t="s">
        <v>1943</v>
      </c>
      <c r="AJ637" t="b">
        <v>0</v>
      </c>
      <c r="AK637">
        <v>2</v>
      </c>
      <c r="AL637" s="70" t="s">
        <v>1643</v>
      </c>
      <c r="AM637" t="s">
        <v>1980</v>
      </c>
      <c r="AN637" t="b">
        <v>0</v>
      </c>
      <c r="AO637" s="70" t="s">
        <v>1643</v>
      </c>
      <c r="AP637" t="s">
        <v>178</v>
      </c>
      <c r="AQ637">
        <v>0</v>
      </c>
      <c r="AR637">
        <v>0</v>
      </c>
      <c r="BA637" t="str">
        <f>REPLACE(INDEX(GroupVertices[Group],MATCH(Edges[[#This Row],[Vertex 1]],GroupVertices[Vertex],0)),1,1,"")</f>
        <v>2</v>
      </c>
      <c r="BB637" t="str">
        <f>REPLACE(INDEX(GroupVertices[Group],MATCH(Edges[[#This Row],[Vertex 2]],GroupVertices[Vertex],0)),1,1,"")</f>
        <v>3</v>
      </c>
    </row>
    <row r="638" spans="1:54" ht="15">
      <c r="A638" s="11" t="s">
        <v>265</v>
      </c>
      <c r="B638" s="11" t="s">
        <v>249</v>
      </c>
      <c r="C638" s="12"/>
      <c r="D638" s="60"/>
      <c r="E638" s="61"/>
      <c r="F638" s="62"/>
      <c r="G638" s="12"/>
      <c r="H638" s="13"/>
      <c r="I638" s="45"/>
      <c r="J638" s="45"/>
      <c r="K638" s="31" t="s">
        <v>66</v>
      </c>
      <c r="L638" s="67">
        <v>638</v>
      </c>
      <c r="M638" s="67"/>
      <c r="N638" s="14"/>
      <c r="O638" t="s">
        <v>337</v>
      </c>
      <c r="P638" s="68">
        <v>43537.839224537034</v>
      </c>
      <c r="Q638" t="s">
        <v>512</v>
      </c>
      <c r="V638" s="69" t="s">
        <v>754</v>
      </c>
      <c r="W638" s="68">
        <v>43537.839224537034</v>
      </c>
      <c r="X638" s="69" t="s">
        <v>1163</v>
      </c>
      <c r="AA638" s="70" t="s">
        <v>1718</v>
      </c>
      <c r="AC638" t="b">
        <v>0</v>
      </c>
      <c r="AD638">
        <v>0</v>
      </c>
      <c r="AE638" s="70" t="s">
        <v>1943</v>
      </c>
      <c r="AF638" t="b">
        <v>0</v>
      </c>
      <c r="AG638" t="s">
        <v>1972</v>
      </c>
      <c r="AI638" s="70" t="s">
        <v>1943</v>
      </c>
      <c r="AJ638" t="b">
        <v>0</v>
      </c>
      <c r="AK638">
        <v>2</v>
      </c>
      <c r="AL638" s="70" t="s">
        <v>1712</v>
      </c>
      <c r="AM638" t="s">
        <v>1980</v>
      </c>
      <c r="AN638" t="b">
        <v>0</v>
      </c>
      <c r="AO638" s="70" t="s">
        <v>1712</v>
      </c>
      <c r="AP638" t="s">
        <v>178</v>
      </c>
      <c r="AQ638">
        <v>0</v>
      </c>
      <c r="AR638">
        <v>0</v>
      </c>
      <c r="BA638" t="str">
        <f>REPLACE(INDEX(GroupVertices[Group],MATCH(Edges[[#This Row],[Vertex 1]],GroupVertices[Vertex],0)),1,1,"")</f>
        <v>2</v>
      </c>
      <c r="BB638" t="str">
        <f>REPLACE(INDEX(GroupVertices[Group],MATCH(Edges[[#This Row],[Vertex 2]],GroupVertices[Vertex],0)),1,1,"")</f>
        <v>5</v>
      </c>
    </row>
    <row r="639" spans="1:54" ht="15">
      <c r="A639" s="11" t="s">
        <v>265</v>
      </c>
      <c r="B639" s="11" t="s">
        <v>224</v>
      </c>
      <c r="C639" s="12"/>
      <c r="D639" s="60"/>
      <c r="E639" s="61"/>
      <c r="F639" s="62"/>
      <c r="G639" s="12"/>
      <c r="H639" s="13"/>
      <c r="I639" s="45"/>
      <c r="J639" s="45"/>
      <c r="K639" s="31" t="s">
        <v>66</v>
      </c>
      <c r="L639" s="67">
        <v>639</v>
      </c>
      <c r="M639" s="67"/>
      <c r="N639" s="14"/>
      <c r="O639" t="s">
        <v>337</v>
      </c>
      <c r="P639" s="68">
        <v>43537.835868055554</v>
      </c>
      <c r="Q639" t="s">
        <v>452</v>
      </c>
      <c r="T639" t="s">
        <v>265</v>
      </c>
      <c r="V639" s="69" t="s">
        <v>754</v>
      </c>
      <c r="W639" s="68">
        <v>43537.835868055554</v>
      </c>
      <c r="X639" s="69" t="s">
        <v>1029</v>
      </c>
      <c r="AA639" s="70" t="s">
        <v>1583</v>
      </c>
      <c r="AC639" t="b">
        <v>0</v>
      </c>
      <c r="AD639">
        <v>0</v>
      </c>
      <c r="AE639" s="70" t="s">
        <v>1943</v>
      </c>
      <c r="AF639" t="b">
        <v>0</v>
      </c>
      <c r="AG639" t="s">
        <v>1972</v>
      </c>
      <c r="AI639" s="70" t="s">
        <v>1943</v>
      </c>
      <c r="AJ639" t="b">
        <v>0</v>
      </c>
      <c r="AK639">
        <v>1</v>
      </c>
      <c r="AL639" s="70" t="s">
        <v>1575</v>
      </c>
      <c r="AM639" t="s">
        <v>1980</v>
      </c>
      <c r="AN639" t="b">
        <v>0</v>
      </c>
      <c r="AO639" s="70" t="s">
        <v>1575</v>
      </c>
      <c r="AP639" t="s">
        <v>178</v>
      </c>
      <c r="AQ639">
        <v>0</v>
      </c>
      <c r="AR639">
        <v>0</v>
      </c>
      <c r="BA639" t="str">
        <f>REPLACE(INDEX(GroupVertices[Group],MATCH(Edges[[#This Row],[Vertex 1]],GroupVertices[Vertex],0)),1,1,"")</f>
        <v>2</v>
      </c>
      <c r="BB639" t="str">
        <f>REPLACE(INDEX(GroupVertices[Group],MATCH(Edges[[#This Row],[Vertex 2]],GroupVertices[Vertex],0)),1,1,"")</f>
        <v>3</v>
      </c>
    </row>
    <row r="640" spans="1:54" ht="15">
      <c r="A640" s="11" t="s">
        <v>265</v>
      </c>
      <c r="B640" s="11" t="s">
        <v>306</v>
      </c>
      <c r="C640" s="12"/>
      <c r="D640" s="60"/>
      <c r="E640" s="61"/>
      <c r="F640" s="62"/>
      <c r="G640" s="12"/>
      <c r="H640" s="13"/>
      <c r="I640" s="45"/>
      <c r="J640" s="45"/>
      <c r="K640" s="31" t="s">
        <v>66</v>
      </c>
      <c r="L640" s="67">
        <v>640</v>
      </c>
      <c r="M640" s="67"/>
      <c r="N640" s="14"/>
      <c r="O640" t="s">
        <v>337</v>
      </c>
      <c r="P640" s="68">
        <v>43537.853946759256</v>
      </c>
      <c r="Q640" t="s">
        <v>368</v>
      </c>
      <c r="V640" s="69" t="s">
        <v>754</v>
      </c>
      <c r="W640" s="68">
        <v>43537.853946759256</v>
      </c>
      <c r="X640" s="69" t="s">
        <v>1114</v>
      </c>
      <c r="AA640" s="70" t="s">
        <v>1668</v>
      </c>
      <c r="AC640" t="b">
        <v>0</v>
      </c>
      <c r="AD640">
        <v>0</v>
      </c>
      <c r="AE640" s="70" t="s">
        <v>1943</v>
      </c>
      <c r="AF640" t="b">
        <v>0</v>
      </c>
      <c r="AG640" t="s">
        <v>1972</v>
      </c>
      <c r="AI640" s="70" t="s">
        <v>1943</v>
      </c>
      <c r="AJ640" t="b">
        <v>0</v>
      </c>
      <c r="AK640">
        <v>4</v>
      </c>
      <c r="AL640" s="70" t="s">
        <v>1649</v>
      </c>
      <c r="AM640" t="s">
        <v>1980</v>
      </c>
      <c r="AN640" t="b">
        <v>0</v>
      </c>
      <c r="AO640" s="70" t="s">
        <v>1649</v>
      </c>
      <c r="AP640" t="s">
        <v>178</v>
      </c>
      <c r="AQ640">
        <v>0</v>
      </c>
      <c r="AR640">
        <v>0</v>
      </c>
      <c r="BA640" t="str">
        <f>REPLACE(INDEX(GroupVertices[Group],MATCH(Edges[[#This Row],[Vertex 1]],GroupVertices[Vertex],0)),1,1,"")</f>
        <v>2</v>
      </c>
      <c r="BB640" t="str">
        <f>REPLACE(INDEX(GroupVertices[Group],MATCH(Edges[[#This Row],[Vertex 2]],GroupVertices[Vertex],0)),1,1,"")</f>
        <v>3</v>
      </c>
    </row>
    <row r="641" spans="1:54" ht="15">
      <c r="A641" s="11" t="s">
        <v>265</v>
      </c>
      <c r="B641" s="11" t="s">
        <v>250</v>
      </c>
      <c r="C641" s="12"/>
      <c r="D641" s="60"/>
      <c r="E641" s="61"/>
      <c r="F641" s="62"/>
      <c r="G641" s="12"/>
      <c r="H641" s="13"/>
      <c r="I641" s="45"/>
      <c r="J641" s="45"/>
      <c r="K641" s="31" t="s">
        <v>66</v>
      </c>
      <c r="L641" s="67">
        <v>641</v>
      </c>
      <c r="M641" s="67"/>
      <c r="N641" s="14"/>
      <c r="O641" t="s">
        <v>337</v>
      </c>
      <c r="P641" s="68">
        <v>43537.848125</v>
      </c>
      <c r="Q641" t="s">
        <v>528</v>
      </c>
      <c r="V641" s="69" t="s">
        <v>754</v>
      </c>
      <c r="W641" s="68">
        <v>43537.848125</v>
      </c>
      <c r="X641" s="69" t="s">
        <v>1194</v>
      </c>
      <c r="AA641" s="70" t="s">
        <v>1750</v>
      </c>
      <c r="AC641" t="b">
        <v>0</v>
      </c>
      <c r="AD641">
        <v>0</v>
      </c>
      <c r="AE641" s="70" t="s">
        <v>1943</v>
      </c>
      <c r="AF641" t="b">
        <v>0</v>
      </c>
      <c r="AG641" t="s">
        <v>1972</v>
      </c>
      <c r="AI641" s="70" t="s">
        <v>1943</v>
      </c>
      <c r="AJ641" t="b">
        <v>0</v>
      </c>
      <c r="AK641">
        <v>1</v>
      </c>
      <c r="AL641" s="70" t="s">
        <v>1740</v>
      </c>
      <c r="AM641" t="s">
        <v>1980</v>
      </c>
      <c r="AN641" t="b">
        <v>0</v>
      </c>
      <c r="AO641" s="70" t="s">
        <v>1740</v>
      </c>
      <c r="AP641" t="s">
        <v>178</v>
      </c>
      <c r="AQ641">
        <v>0</v>
      </c>
      <c r="AR641">
        <v>0</v>
      </c>
      <c r="BA641" t="str">
        <f>REPLACE(INDEX(GroupVertices[Group],MATCH(Edges[[#This Row],[Vertex 1]],GroupVertices[Vertex],0)),1,1,"")</f>
        <v>2</v>
      </c>
      <c r="BB641" t="str">
        <f>REPLACE(INDEX(GroupVertices[Group],MATCH(Edges[[#This Row],[Vertex 2]],GroupVertices[Vertex],0)),1,1,"")</f>
        <v>5</v>
      </c>
    </row>
    <row r="642" spans="1:54" ht="15">
      <c r="A642" s="11" t="s">
        <v>265</v>
      </c>
      <c r="B642" s="11" t="s">
        <v>320</v>
      </c>
      <c r="C642" s="12"/>
      <c r="D642" s="60"/>
      <c r="E642" s="61"/>
      <c r="F642" s="62"/>
      <c r="G642" s="12"/>
      <c r="H642" s="13"/>
      <c r="I642" s="45"/>
      <c r="J642" s="45"/>
      <c r="K642" s="31" t="s">
        <v>66</v>
      </c>
      <c r="L642" s="67">
        <v>642</v>
      </c>
      <c r="M642" s="67"/>
      <c r="N642" s="14"/>
      <c r="O642" t="s">
        <v>337</v>
      </c>
      <c r="P642" s="68">
        <v>43537.85309027778</v>
      </c>
      <c r="Q642" t="s">
        <v>552</v>
      </c>
      <c r="V642" s="69" t="s">
        <v>754</v>
      </c>
      <c r="W642" s="68">
        <v>43537.85309027778</v>
      </c>
      <c r="X642" s="69" t="s">
        <v>1238</v>
      </c>
      <c r="AA642" s="70" t="s">
        <v>1794</v>
      </c>
      <c r="AC642" t="b">
        <v>0</v>
      </c>
      <c r="AD642">
        <v>0</v>
      </c>
      <c r="AE642" s="70" t="s">
        <v>1943</v>
      </c>
      <c r="AF642" t="b">
        <v>0</v>
      </c>
      <c r="AG642" t="s">
        <v>1972</v>
      </c>
      <c r="AI642" s="70" t="s">
        <v>1943</v>
      </c>
      <c r="AJ642" t="b">
        <v>0</v>
      </c>
      <c r="AK642">
        <v>1</v>
      </c>
      <c r="AL642" s="70" t="s">
        <v>1789</v>
      </c>
      <c r="AM642" t="s">
        <v>1980</v>
      </c>
      <c r="AN642" t="b">
        <v>0</v>
      </c>
      <c r="AO642" s="70" t="s">
        <v>1789</v>
      </c>
      <c r="AP642" t="s">
        <v>178</v>
      </c>
      <c r="AQ642">
        <v>0</v>
      </c>
      <c r="AR642">
        <v>0</v>
      </c>
      <c r="BA642" t="str">
        <f>REPLACE(INDEX(GroupVertices[Group],MATCH(Edges[[#This Row],[Vertex 1]],GroupVertices[Vertex],0)),1,1,"")</f>
        <v>2</v>
      </c>
      <c r="BB642" t="str">
        <f>REPLACE(INDEX(GroupVertices[Group],MATCH(Edges[[#This Row],[Vertex 2]],GroupVertices[Vertex],0)),1,1,"")</f>
        <v>1</v>
      </c>
    </row>
    <row r="643" spans="1:54" ht="15">
      <c r="A643" s="11" t="s">
        <v>265</v>
      </c>
      <c r="B643" s="11" t="s">
        <v>301</v>
      </c>
      <c r="C643" s="12"/>
      <c r="D643" s="60"/>
      <c r="E643" s="61"/>
      <c r="F643" s="62"/>
      <c r="G643" s="12"/>
      <c r="H643" s="13"/>
      <c r="I643" s="45"/>
      <c r="J643" s="45"/>
      <c r="K643" s="31" t="s">
        <v>66</v>
      </c>
      <c r="L643" s="67">
        <v>643</v>
      </c>
      <c r="M643" s="67"/>
      <c r="N643" s="14"/>
      <c r="O643" t="s">
        <v>337</v>
      </c>
      <c r="P643" s="68">
        <v>43537.84821759259</v>
      </c>
      <c r="Q643" t="s">
        <v>436</v>
      </c>
      <c r="T643" t="s">
        <v>265</v>
      </c>
      <c r="V643" s="69" t="s">
        <v>754</v>
      </c>
      <c r="W643" s="68">
        <v>43537.84821759259</v>
      </c>
      <c r="X643" s="69" t="s">
        <v>994</v>
      </c>
      <c r="AA643" s="70" t="s">
        <v>1547</v>
      </c>
      <c r="AC643" t="b">
        <v>0</v>
      </c>
      <c r="AD643">
        <v>0</v>
      </c>
      <c r="AE643" s="70" t="s">
        <v>1943</v>
      </c>
      <c r="AF643" t="b">
        <v>0</v>
      </c>
      <c r="AG643" t="s">
        <v>1972</v>
      </c>
      <c r="AI643" s="70" t="s">
        <v>1943</v>
      </c>
      <c r="AJ643" t="b">
        <v>0</v>
      </c>
      <c r="AK643">
        <v>2</v>
      </c>
      <c r="AL643" s="70" t="s">
        <v>1543</v>
      </c>
      <c r="AM643" t="s">
        <v>1980</v>
      </c>
      <c r="AN643" t="b">
        <v>0</v>
      </c>
      <c r="AO643" s="70" t="s">
        <v>1543</v>
      </c>
      <c r="AP643" t="s">
        <v>178</v>
      </c>
      <c r="AQ643">
        <v>0</v>
      </c>
      <c r="AR643">
        <v>0</v>
      </c>
      <c r="BA643" t="str">
        <f>REPLACE(INDEX(GroupVertices[Group],MATCH(Edges[[#This Row],[Vertex 1]],GroupVertices[Vertex],0)),1,1,"")</f>
        <v>2</v>
      </c>
      <c r="BB643" t="str">
        <f>REPLACE(INDEX(GroupVertices[Group],MATCH(Edges[[#This Row],[Vertex 2]],GroupVertices[Vertex],0)),1,1,"")</f>
        <v>1</v>
      </c>
    </row>
    <row r="644" spans="1:54" ht="15">
      <c r="A644" s="11" t="s">
        <v>265</v>
      </c>
      <c r="B644" s="11" t="s">
        <v>247</v>
      </c>
      <c r="C644" s="12"/>
      <c r="D644" s="60"/>
      <c r="E644" s="61"/>
      <c r="F644" s="62"/>
      <c r="G644" s="12"/>
      <c r="H644" s="13"/>
      <c r="I644" s="45"/>
      <c r="J644" s="45"/>
      <c r="K644" s="31" t="s">
        <v>66</v>
      </c>
      <c r="L644" s="67">
        <v>644</v>
      </c>
      <c r="M644" s="67"/>
      <c r="N644" s="14"/>
      <c r="O644" t="s">
        <v>337</v>
      </c>
      <c r="P644" s="68">
        <v>43537.85627314815</v>
      </c>
      <c r="Q644" t="s">
        <v>592</v>
      </c>
      <c r="T644" t="s">
        <v>265</v>
      </c>
      <c r="V644" s="69" t="s">
        <v>754</v>
      </c>
      <c r="W644" s="68">
        <v>43537.85627314815</v>
      </c>
      <c r="X644" s="69" t="s">
        <v>1332</v>
      </c>
      <c r="AA644" s="70" t="s">
        <v>1892</v>
      </c>
      <c r="AC644" t="b">
        <v>0</v>
      </c>
      <c r="AD644">
        <v>0</v>
      </c>
      <c r="AE644" s="70" t="s">
        <v>1943</v>
      </c>
      <c r="AF644" t="b">
        <v>0</v>
      </c>
      <c r="AG644" t="s">
        <v>1972</v>
      </c>
      <c r="AI644" s="70" t="s">
        <v>1943</v>
      </c>
      <c r="AJ644" t="b">
        <v>0</v>
      </c>
      <c r="AK644">
        <v>1</v>
      </c>
      <c r="AL644" s="70" t="s">
        <v>1864</v>
      </c>
      <c r="AM644" t="s">
        <v>1980</v>
      </c>
      <c r="AN644" t="b">
        <v>0</v>
      </c>
      <c r="AO644" s="70" t="s">
        <v>1864</v>
      </c>
      <c r="AP644" t="s">
        <v>178</v>
      </c>
      <c r="AQ644">
        <v>0</v>
      </c>
      <c r="AR644">
        <v>0</v>
      </c>
      <c r="BA644" t="str">
        <f>REPLACE(INDEX(GroupVertices[Group],MATCH(Edges[[#This Row],[Vertex 1]],GroupVertices[Vertex],0)),1,1,"")</f>
        <v>2</v>
      </c>
      <c r="BB644" t="str">
        <f>REPLACE(INDEX(GroupVertices[Group],MATCH(Edges[[#This Row],[Vertex 2]],GroupVertices[Vertex],0)),1,1,"")</f>
        <v>1</v>
      </c>
    </row>
    <row r="645" spans="1:54" ht="15">
      <c r="A645" s="11" t="s">
        <v>265</v>
      </c>
      <c r="B645" s="11" t="s">
        <v>224</v>
      </c>
      <c r="C645" s="12"/>
      <c r="D645" s="60"/>
      <c r="E645" s="61"/>
      <c r="F645" s="62"/>
      <c r="G645" s="12"/>
      <c r="H645" s="13"/>
      <c r="I645" s="45"/>
      <c r="J645" s="45"/>
      <c r="K645" s="31" t="s">
        <v>66</v>
      </c>
      <c r="L645" s="67">
        <v>645</v>
      </c>
      <c r="M645" s="67"/>
      <c r="N645" s="14"/>
      <c r="O645" t="s">
        <v>337</v>
      </c>
      <c r="P645" s="68">
        <v>43537.851377314815</v>
      </c>
      <c r="Q645" t="s">
        <v>454</v>
      </c>
      <c r="V645" s="69" t="s">
        <v>754</v>
      </c>
      <c r="W645" s="68">
        <v>43537.851377314815</v>
      </c>
      <c r="X645" s="69" t="s">
        <v>1032</v>
      </c>
      <c r="AA645" s="70" t="s">
        <v>1586</v>
      </c>
      <c r="AC645" t="b">
        <v>0</v>
      </c>
      <c r="AD645">
        <v>0</v>
      </c>
      <c r="AE645" s="70" t="s">
        <v>1943</v>
      </c>
      <c r="AF645" t="b">
        <v>0</v>
      </c>
      <c r="AG645" t="s">
        <v>1972</v>
      </c>
      <c r="AI645" s="70" t="s">
        <v>1943</v>
      </c>
      <c r="AJ645" t="b">
        <v>0</v>
      </c>
      <c r="AK645">
        <v>2</v>
      </c>
      <c r="AL645" s="70" t="s">
        <v>1577</v>
      </c>
      <c r="AM645" t="s">
        <v>1980</v>
      </c>
      <c r="AN645" t="b">
        <v>0</v>
      </c>
      <c r="AO645" s="70" t="s">
        <v>1577</v>
      </c>
      <c r="AP645" t="s">
        <v>178</v>
      </c>
      <c r="AQ645">
        <v>0</v>
      </c>
      <c r="AR645">
        <v>0</v>
      </c>
      <c r="BA645" t="str">
        <f>REPLACE(INDEX(GroupVertices[Group],MATCH(Edges[[#This Row],[Vertex 1]],GroupVertices[Vertex],0)),1,1,"")</f>
        <v>2</v>
      </c>
      <c r="BB645" t="str">
        <f>REPLACE(INDEX(GroupVertices[Group],MATCH(Edges[[#This Row],[Vertex 2]],GroupVertices[Vertex],0)),1,1,"")</f>
        <v>3</v>
      </c>
    </row>
    <row r="646" spans="1:54" ht="15">
      <c r="A646" s="11" t="s">
        <v>265</v>
      </c>
      <c r="B646" s="11" t="s">
        <v>293</v>
      </c>
      <c r="C646" s="12"/>
      <c r="D646" s="60"/>
      <c r="E646" s="61"/>
      <c r="F646" s="62"/>
      <c r="G646" s="12"/>
      <c r="H646" s="13"/>
      <c r="I646" s="45"/>
      <c r="J646" s="45"/>
      <c r="K646" s="31" t="s">
        <v>66</v>
      </c>
      <c r="L646" s="67">
        <v>646</v>
      </c>
      <c r="M646" s="67"/>
      <c r="N646" s="14"/>
      <c r="O646" t="s">
        <v>337</v>
      </c>
      <c r="P646" s="68">
        <v>43537.86121527778</v>
      </c>
      <c r="Q646" t="s">
        <v>562</v>
      </c>
      <c r="T646" t="s">
        <v>699</v>
      </c>
      <c r="V646" s="69" t="s">
        <v>754</v>
      </c>
      <c r="W646" s="68">
        <v>43537.86121527778</v>
      </c>
      <c r="X646" s="69" t="s">
        <v>1260</v>
      </c>
      <c r="AA646" s="70" t="s">
        <v>1816</v>
      </c>
      <c r="AC646" t="b">
        <v>0</v>
      </c>
      <c r="AD646">
        <v>0</v>
      </c>
      <c r="AE646" s="70" t="s">
        <v>1943</v>
      </c>
      <c r="AF646" t="b">
        <v>0</v>
      </c>
      <c r="AG646" t="s">
        <v>1972</v>
      </c>
      <c r="AI646" s="70" t="s">
        <v>1943</v>
      </c>
      <c r="AJ646" t="b">
        <v>0</v>
      </c>
      <c r="AK646">
        <v>1</v>
      </c>
      <c r="AL646" s="70" t="s">
        <v>1810</v>
      </c>
      <c r="AM646" t="s">
        <v>1980</v>
      </c>
      <c r="AN646" t="b">
        <v>0</v>
      </c>
      <c r="AO646" s="70" t="s">
        <v>1810</v>
      </c>
      <c r="AP646" t="s">
        <v>178</v>
      </c>
      <c r="AQ646">
        <v>0</v>
      </c>
      <c r="AR646">
        <v>0</v>
      </c>
      <c r="BA646" t="str">
        <f>REPLACE(INDEX(GroupVertices[Group],MATCH(Edges[[#This Row],[Vertex 1]],GroupVertices[Vertex],0)),1,1,"")</f>
        <v>2</v>
      </c>
      <c r="BB646" t="str">
        <f>REPLACE(INDEX(GroupVertices[Group],MATCH(Edges[[#This Row],[Vertex 2]],GroupVertices[Vertex],0)),1,1,"")</f>
        <v>3</v>
      </c>
    </row>
    <row r="647" spans="1:54" ht="15">
      <c r="A647" s="11" t="s">
        <v>265</v>
      </c>
      <c r="B647" s="11" t="s">
        <v>306</v>
      </c>
      <c r="C647" s="12"/>
      <c r="D647" s="60"/>
      <c r="E647" s="61"/>
      <c r="F647" s="62"/>
      <c r="G647" s="12"/>
      <c r="H647" s="13"/>
      <c r="I647" s="45"/>
      <c r="J647" s="45"/>
      <c r="K647" s="31" t="s">
        <v>66</v>
      </c>
      <c r="L647" s="67">
        <v>647</v>
      </c>
      <c r="M647" s="67"/>
      <c r="N647" s="14"/>
      <c r="O647" t="s">
        <v>337</v>
      </c>
      <c r="P647" s="68">
        <v>43537.85611111111</v>
      </c>
      <c r="Q647" t="s">
        <v>358</v>
      </c>
      <c r="V647" s="69" t="s">
        <v>754</v>
      </c>
      <c r="W647" s="68">
        <v>43537.85611111111</v>
      </c>
      <c r="X647" s="69" t="s">
        <v>1116</v>
      </c>
      <c r="AA647" s="70" t="s">
        <v>1670</v>
      </c>
      <c r="AC647" t="b">
        <v>0</v>
      </c>
      <c r="AD647">
        <v>0</v>
      </c>
      <c r="AE647" s="70" t="s">
        <v>1943</v>
      </c>
      <c r="AF647" t="b">
        <v>0</v>
      </c>
      <c r="AG647" t="s">
        <v>1972</v>
      </c>
      <c r="AI647" s="70" t="s">
        <v>1943</v>
      </c>
      <c r="AJ647" t="b">
        <v>0</v>
      </c>
      <c r="AK647">
        <v>3</v>
      </c>
      <c r="AL647" s="70" t="s">
        <v>1650</v>
      </c>
      <c r="AM647" t="s">
        <v>1980</v>
      </c>
      <c r="AN647" t="b">
        <v>0</v>
      </c>
      <c r="AO647" s="70" t="s">
        <v>1650</v>
      </c>
      <c r="AP647" t="s">
        <v>178</v>
      </c>
      <c r="AQ647">
        <v>0</v>
      </c>
      <c r="AR647">
        <v>0</v>
      </c>
      <c r="BA647" t="str">
        <f>REPLACE(INDEX(GroupVertices[Group],MATCH(Edges[[#This Row],[Vertex 1]],GroupVertices[Vertex],0)),1,1,"")</f>
        <v>2</v>
      </c>
      <c r="BB647" t="str">
        <f>REPLACE(INDEX(GroupVertices[Group],MATCH(Edges[[#This Row],[Vertex 2]],GroupVertices[Vertex],0)),1,1,"")</f>
        <v>3</v>
      </c>
    </row>
    <row r="648" spans="1:54" ht="15">
      <c r="A648" s="11" t="s">
        <v>265</v>
      </c>
      <c r="B648" s="11" t="s">
        <v>306</v>
      </c>
      <c r="C648" s="12"/>
      <c r="D648" s="60"/>
      <c r="E648" s="61"/>
      <c r="F648" s="62"/>
      <c r="G648" s="12"/>
      <c r="H648" s="13"/>
      <c r="I648" s="45"/>
      <c r="J648" s="45"/>
      <c r="K648" s="31" t="s">
        <v>66</v>
      </c>
      <c r="L648" s="67">
        <v>648</v>
      </c>
      <c r="M648" s="67"/>
      <c r="N648" s="14"/>
      <c r="O648" t="s">
        <v>337</v>
      </c>
      <c r="P648" s="68">
        <v>43537.85023148148</v>
      </c>
      <c r="Q648" t="s">
        <v>363</v>
      </c>
      <c r="V648" s="69" t="s">
        <v>754</v>
      </c>
      <c r="W648" s="68">
        <v>43537.85023148148</v>
      </c>
      <c r="X648" s="69" t="s">
        <v>1113</v>
      </c>
      <c r="AA648" s="70" t="s">
        <v>1667</v>
      </c>
      <c r="AC648" t="b">
        <v>0</v>
      </c>
      <c r="AD648">
        <v>0</v>
      </c>
      <c r="AE648" s="70" t="s">
        <v>1943</v>
      </c>
      <c r="AF648" t="b">
        <v>0</v>
      </c>
      <c r="AG648" t="s">
        <v>1972</v>
      </c>
      <c r="AI648" s="70" t="s">
        <v>1943</v>
      </c>
      <c r="AJ648" t="b">
        <v>0</v>
      </c>
      <c r="AK648">
        <v>5</v>
      </c>
      <c r="AL648" s="70" t="s">
        <v>1647</v>
      </c>
      <c r="AM648" t="s">
        <v>1980</v>
      </c>
      <c r="AN648" t="b">
        <v>0</v>
      </c>
      <c r="AO648" s="70" t="s">
        <v>1647</v>
      </c>
      <c r="AP648" t="s">
        <v>178</v>
      </c>
      <c r="AQ648">
        <v>0</v>
      </c>
      <c r="AR648">
        <v>0</v>
      </c>
      <c r="BA648" t="str">
        <f>REPLACE(INDEX(GroupVertices[Group],MATCH(Edges[[#This Row],[Vertex 1]],GroupVertices[Vertex],0)),1,1,"")</f>
        <v>2</v>
      </c>
      <c r="BB648" t="str">
        <f>REPLACE(INDEX(GroupVertices[Group],MATCH(Edges[[#This Row],[Vertex 2]],GroupVertices[Vertex],0)),1,1,"")</f>
        <v>3</v>
      </c>
    </row>
    <row r="649" spans="1:54" ht="15">
      <c r="A649" s="11" t="s">
        <v>265</v>
      </c>
      <c r="B649" s="11" t="s">
        <v>306</v>
      </c>
      <c r="C649" s="12"/>
      <c r="D649" s="60"/>
      <c r="E649" s="61"/>
      <c r="F649" s="62"/>
      <c r="G649" s="12"/>
      <c r="H649" s="13"/>
      <c r="I649" s="45"/>
      <c r="J649" s="45"/>
      <c r="K649" s="31" t="s">
        <v>66</v>
      </c>
      <c r="L649" s="67">
        <v>649</v>
      </c>
      <c r="M649" s="67"/>
      <c r="N649" s="14"/>
      <c r="O649" t="s">
        <v>337</v>
      </c>
      <c r="P649" s="68">
        <v>43537.8459375</v>
      </c>
      <c r="Q649" t="s">
        <v>481</v>
      </c>
      <c r="V649" s="69" t="s">
        <v>754</v>
      </c>
      <c r="W649" s="68">
        <v>43537.8459375</v>
      </c>
      <c r="X649" s="69" t="s">
        <v>1111</v>
      </c>
      <c r="AA649" s="70" t="s">
        <v>1665</v>
      </c>
      <c r="AC649" t="b">
        <v>0</v>
      </c>
      <c r="AD649">
        <v>0</v>
      </c>
      <c r="AE649" s="70" t="s">
        <v>1943</v>
      </c>
      <c r="AF649" t="b">
        <v>0</v>
      </c>
      <c r="AG649" t="s">
        <v>1972</v>
      </c>
      <c r="AI649" s="70" t="s">
        <v>1943</v>
      </c>
      <c r="AJ649" t="b">
        <v>0</v>
      </c>
      <c r="AK649">
        <v>3</v>
      </c>
      <c r="AL649" s="70" t="s">
        <v>1645</v>
      </c>
      <c r="AM649" t="s">
        <v>1980</v>
      </c>
      <c r="AN649" t="b">
        <v>0</v>
      </c>
      <c r="AO649" s="70" t="s">
        <v>1645</v>
      </c>
      <c r="AP649" t="s">
        <v>178</v>
      </c>
      <c r="AQ649">
        <v>0</v>
      </c>
      <c r="AR649">
        <v>0</v>
      </c>
      <c r="BA649" t="str">
        <f>REPLACE(INDEX(GroupVertices[Group],MATCH(Edges[[#This Row],[Vertex 1]],GroupVertices[Vertex],0)),1,1,"")</f>
        <v>2</v>
      </c>
      <c r="BB649" t="str">
        <f>REPLACE(INDEX(GroupVertices[Group],MATCH(Edges[[#This Row],[Vertex 2]],GroupVertices[Vertex],0)),1,1,"")</f>
        <v>3</v>
      </c>
    </row>
    <row r="650" spans="1:54" ht="15">
      <c r="A650" s="11" t="s">
        <v>265</v>
      </c>
      <c r="B650" s="11" t="s">
        <v>296</v>
      </c>
      <c r="C650" s="12"/>
      <c r="D650" s="60"/>
      <c r="E650" s="61"/>
      <c r="F650" s="62"/>
      <c r="G650" s="12"/>
      <c r="H650" s="13"/>
      <c r="I650" s="45"/>
      <c r="J650" s="45"/>
      <c r="K650" s="31" t="s">
        <v>66</v>
      </c>
      <c r="L650" s="67">
        <v>650</v>
      </c>
      <c r="M650" s="67"/>
      <c r="N650" s="14"/>
      <c r="O650" t="s">
        <v>337</v>
      </c>
      <c r="P650" s="68">
        <v>43537.84712962963</v>
      </c>
      <c r="Q650" t="s">
        <v>490</v>
      </c>
      <c r="V650" s="69" t="s">
        <v>754</v>
      </c>
      <c r="W650" s="68">
        <v>43537.84712962963</v>
      </c>
      <c r="X650" s="69" t="s">
        <v>1131</v>
      </c>
      <c r="AA650" s="70" t="s">
        <v>1685</v>
      </c>
      <c r="AC650" t="b">
        <v>0</v>
      </c>
      <c r="AD650">
        <v>0</v>
      </c>
      <c r="AE650" s="70" t="s">
        <v>1943</v>
      </c>
      <c r="AF650" t="b">
        <v>0</v>
      </c>
      <c r="AG650" t="s">
        <v>1972</v>
      </c>
      <c r="AI650" s="70" t="s">
        <v>1943</v>
      </c>
      <c r="AJ650" t="b">
        <v>0</v>
      </c>
      <c r="AK650">
        <v>2</v>
      </c>
      <c r="AL650" s="70" t="s">
        <v>1674</v>
      </c>
      <c r="AM650" t="s">
        <v>1980</v>
      </c>
      <c r="AN650" t="b">
        <v>0</v>
      </c>
      <c r="AO650" s="70" t="s">
        <v>1674</v>
      </c>
      <c r="AP650" t="s">
        <v>178</v>
      </c>
      <c r="AQ650">
        <v>0</v>
      </c>
      <c r="AR650">
        <v>0</v>
      </c>
      <c r="BA650" t="str">
        <f>REPLACE(INDEX(GroupVertices[Group],MATCH(Edges[[#This Row],[Vertex 1]],GroupVertices[Vertex],0)),1,1,"")</f>
        <v>2</v>
      </c>
      <c r="BB650" t="str">
        <f>REPLACE(INDEX(GroupVertices[Group],MATCH(Edges[[#This Row],[Vertex 2]],GroupVertices[Vertex],0)),1,1,"")</f>
        <v>3</v>
      </c>
    </row>
    <row r="651" spans="1:54" ht="15">
      <c r="A651" s="11" t="s">
        <v>265</v>
      </c>
      <c r="B651" s="11" t="s">
        <v>301</v>
      </c>
      <c r="C651" s="12"/>
      <c r="D651" s="60"/>
      <c r="E651" s="61"/>
      <c r="F651" s="62"/>
      <c r="G651" s="12"/>
      <c r="H651" s="13"/>
      <c r="I651" s="45"/>
      <c r="J651" s="45"/>
      <c r="K651" s="31" t="s">
        <v>66</v>
      </c>
      <c r="L651" s="67">
        <v>651</v>
      </c>
      <c r="M651" s="67"/>
      <c r="N651" s="14"/>
      <c r="O651" t="s">
        <v>337</v>
      </c>
      <c r="P651" s="68">
        <v>43537.84260416667</v>
      </c>
      <c r="Q651" t="s">
        <v>434</v>
      </c>
      <c r="V651" s="69" t="s">
        <v>754</v>
      </c>
      <c r="W651" s="68">
        <v>43537.84260416667</v>
      </c>
      <c r="X651" s="69" t="s">
        <v>993</v>
      </c>
      <c r="AA651" s="70" t="s">
        <v>1546</v>
      </c>
      <c r="AC651" t="b">
        <v>0</v>
      </c>
      <c r="AD651">
        <v>0</v>
      </c>
      <c r="AE651" s="70" t="s">
        <v>1943</v>
      </c>
      <c r="AF651" t="b">
        <v>0</v>
      </c>
      <c r="AG651" t="s">
        <v>1972</v>
      </c>
      <c r="AI651" s="70" t="s">
        <v>1943</v>
      </c>
      <c r="AJ651" t="b">
        <v>0</v>
      </c>
      <c r="AK651">
        <v>1</v>
      </c>
      <c r="AL651" s="70" t="s">
        <v>1541</v>
      </c>
      <c r="AM651" t="s">
        <v>1980</v>
      </c>
      <c r="AN651" t="b">
        <v>0</v>
      </c>
      <c r="AO651" s="70" t="s">
        <v>1541</v>
      </c>
      <c r="AP651" t="s">
        <v>178</v>
      </c>
      <c r="AQ651">
        <v>0</v>
      </c>
      <c r="AR651">
        <v>0</v>
      </c>
      <c r="BA651" t="str">
        <f>REPLACE(INDEX(GroupVertices[Group],MATCH(Edges[[#This Row],[Vertex 1]],GroupVertices[Vertex],0)),1,1,"")</f>
        <v>2</v>
      </c>
      <c r="BB651" t="str">
        <f>REPLACE(INDEX(GroupVertices[Group],MATCH(Edges[[#This Row],[Vertex 2]],GroupVertices[Vertex],0)),1,1,"")</f>
        <v>1</v>
      </c>
    </row>
    <row r="652" spans="1:54" ht="15">
      <c r="A652" s="11" t="s">
        <v>265</v>
      </c>
      <c r="B652" s="11" t="s">
        <v>306</v>
      </c>
      <c r="C652" s="12"/>
      <c r="D652" s="60"/>
      <c r="E652" s="61"/>
      <c r="F652" s="62"/>
      <c r="G652" s="12"/>
      <c r="H652" s="13"/>
      <c r="I652" s="45"/>
      <c r="J652" s="45"/>
      <c r="K652" s="31" t="s">
        <v>66</v>
      </c>
      <c r="L652" s="67">
        <v>652</v>
      </c>
      <c r="M652" s="67"/>
      <c r="N652" s="14"/>
      <c r="O652" t="s">
        <v>337</v>
      </c>
      <c r="P652" s="68">
        <v>43537.860914351855</v>
      </c>
      <c r="Q652" t="s">
        <v>484</v>
      </c>
      <c r="V652" s="69" t="s">
        <v>754</v>
      </c>
      <c r="W652" s="68">
        <v>43537.860914351855</v>
      </c>
      <c r="X652" s="69" t="s">
        <v>1117</v>
      </c>
      <c r="AA652" s="70" t="s">
        <v>1671</v>
      </c>
      <c r="AC652" t="b">
        <v>0</v>
      </c>
      <c r="AD652">
        <v>0</v>
      </c>
      <c r="AE652" s="70" t="s">
        <v>1943</v>
      </c>
      <c r="AF652" t="b">
        <v>0</v>
      </c>
      <c r="AG652" t="s">
        <v>1972</v>
      </c>
      <c r="AI652" s="70" t="s">
        <v>1943</v>
      </c>
      <c r="AJ652" t="b">
        <v>0</v>
      </c>
      <c r="AK652">
        <v>1</v>
      </c>
      <c r="AL652" s="70" t="s">
        <v>1651</v>
      </c>
      <c r="AM652" t="s">
        <v>1980</v>
      </c>
      <c r="AN652" t="b">
        <v>0</v>
      </c>
      <c r="AO652" s="70" t="s">
        <v>1651</v>
      </c>
      <c r="AP652" t="s">
        <v>178</v>
      </c>
      <c r="AQ652">
        <v>0</v>
      </c>
      <c r="AR652">
        <v>0</v>
      </c>
      <c r="BA652" t="str">
        <f>REPLACE(INDEX(GroupVertices[Group],MATCH(Edges[[#This Row],[Vertex 1]],GroupVertices[Vertex],0)),1,1,"")</f>
        <v>2</v>
      </c>
      <c r="BB652" t="str">
        <f>REPLACE(INDEX(GroupVertices[Group],MATCH(Edges[[#This Row],[Vertex 2]],GroupVertices[Vertex],0)),1,1,"")</f>
        <v>3</v>
      </c>
    </row>
    <row r="653" spans="1:54" ht="15">
      <c r="A653" s="11" t="s">
        <v>265</v>
      </c>
      <c r="B653" s="11" t="s">
        <v>247</v>
      </c>
      <c r="C653" s="12"/>
      <c r="D653" s="60"/>
      <c r="E653" s="61"/>
      <c r="F653" s="62"/>
      <c r="G653" s="12"/>
      <c r="H653" s="13"/>
      <c r="I653" s="45"/>
      <c r="J653" s="45"/>
      <c r="K653" s="31" t="s">
        <v>66</v>
      </c>
      <c r="L653" s="67">
        <v>653</v>
      </c>
      <c r="M653" s="67"/>
      <c r="N653" s="14"/>
      <c r="O653" t="s">
        <v>337</v>
      </c>
      <c r="P653" s="68">
        <v>43537.8515162037</v>
      </c>
      <c r="Q653" t="s">
        <v>557</v>
      </c>
      <c r="T653" t="s">
        <v>265</v>
      </c>
      <c r="V653" s="69" t="s">
        <v>754</v>
      </c>
      <c r="W653" s="68">
        <v>43537.8515162037</v>
      </c>
      <c r="X653" s="69" t="s">
        <v>1328</v>
      </c>
      <c r="AA653" s="70" t="s">
        <v>1888</v>
      </c>
      <c r="AC653" t="b">
        <v>0</v>
      </c>
      <c r="AD653">
        <v>0</v>
      </c>
      <c r="AE653" s="70" t="s">
        <v>1943</v>
      </c>
      <c r="AF653" t="b">
        <v>0</v>
      </c>
      <c r="AG653" t="s">
        <v>1972</v>
      </c>
      <c r="AI653" s="70" t="s">
        <v>1943</v>
      </c>
      <c r="AJ653" t="b">
        <v>0</v>
      </c>
      <c r="AK653">
        <v>2</v>
      </c>
      <c r="AL653" s="70" t="s">
        <v>1855</v>
      </c>
      <c r="AM653" t="s">
        <v>1980</v>
      </c>
      <c r="AN653" t="b">
        <v>0</v>
      </c>
      <c r="AO653" s="70" t="s">
        <v>1855</v>
      </c>
      <c r="AP653" t="s">
        <v>178</v>
      </c>
      <c r="AQ653">
        <v>0</v>
      </c>
      <c r="AR653">
        <v>0</v>
      </c>
      <c r="BA653" t="str">
        <f>REPLACE(INDEX(GroupVertices[Group],MATCH(Edges[[#This Row],[Vertex 1]],GroupVertices[Vertex],0)),1,1,"")</f>
        <v>2</v>
      </c>
      <c r="BB653" t="str">
        <f>REPLACE(INDEX(GroupVertices[Group],MATCH(Edges[[#This Row],[Vertex 2]],GroupVertices[Vertex],0)),1,1,"")</f>
        <v>1</v>
      </c>
    </row>
    <row r="654" spans="1:54" ht="15">
      <c r="A654" s="11" t="s">
        <v>265</v>
      </c>
      <c r="B654" s="11" t="s">
        <v>224</v>
      </c>
      <c r="C654" s="12"/>
      <c r="D654" s="60"/>
      <c r="E654" s="61"/>
      <c r="F654" s="62"/>
      <c r="G654" s="12"/>
      <c r="H654" s="13"/>
      <c r="I654" s="45"/>
      <c r="J654" s="45"/>
      <c r="K654" s="31" t="s">
        <v>66</v>
      </c>
      <c r="L654" s="67">
        <v>654</v>
      </c>
      <c r="M654" s="67"/>
      <c r="N654" s="14"/>
      <c r="O654" t="s">
        <v>337</v>
      </c>
      <c r="P654" s="68">
        <v>43537.84847222222</v>
      </c>
      <c r="Q654" t="s">
        <v>453</v>
      </c>
      <c r="V654" s="69" t="s">
        <v>754</v>
      </c>
      <c r="W654" s="68">
        <v>43537.84847222222</v>
      </c>
      <c r="X654" s="69" t="s">
        <v>1031</v>
      </c>
      <c r="AA654" s="70" t="s">
        <v>1585</v>
      </c>
      <c r="AC654" t="b">
        <v>0</v>
      </c>
      <c r="AD654">
        <v>0</v>
      </c>
      <c r="AE654" s="70" t="s">
        <v>1943</v>
      </c>
      <c r="AF654" t="b">
        <v>0</v>
      </c>
      <c r="AG654" t="s">
        <v>1972</v>
      </c>
      <c r="AI654" s="70" t="s">
        <v>1943</v>
      </c>
      <c r="AJ654" t="b">
        <v>0</v>
      </c>
      <c r="AK654">
        <v>1</v>
      </c>
      <c r="AL654" s="70" t="s">
        <v>1576</v>
      </c>
      <c r="AM654" t="s">
        <v>1980</v>
      </c>
      <c r="AN654" t="b">
        <v>0</v>
      </c>
      <c r="AO654" s="70" t="s">
        <v>1576</v>
      </c>
      <c r="AP654" t="s">
        <v>178</v>
      </c>
      <c r="AQ654">
        <v>0</v>
      </c>
      <c r="AR654">
        <v>0</v>
      </c>
      <c r="BA654" t="str">
        <f>REPLACE(INDEX(GroupVertices[Group],MATCH(Edges[[#This Row],[Vertex 1]],GroupVertices[Vertex],0)),1,1,"")</f>
        <v>2</v>
      </c>
      <c r="BB654" t="str">
        <f>REPLACE(INDEX(GroupVertices[Group],MATCH(Edges[[#This Row],[Vertex 2]],GroupVertices[Vertex],0)),1,1,"")</f>
        <v>3</v>
      </c>
    </row>
    <row r="655" spans="1:54" ht="15">
      <c r="A655" s="11" t="s">
        <v>265</v>
      </c>
      <c r="B655" s="11" t="s">
        <v>298</v>
      </c>
      <c r="C655" s="12"/>
      <c r="D655" s="60"/>
      <c r="E655" s="61"/>
      <c r="F655" s="62"/>
      <c r="G655" s="12"/>
      <c r="H655" s="13"/>
      <c r="I655" s="45"/>
      <c r="J655" s="45"/>
      <c r="K655" s="31" t="s">
        <v>66</v>
      </c>
      <c r="L655" s="67">
        <v>655</v>
      </c>
      <c r="M655" s="67"/>
      <c r="N655" s="14"/>
      <c r="O655" t="s">
        <v>337</v>
      </c>
      <c r="P655" s="68">
        <v>43537.84622685185</v>
      </c>
      <c r="Q655" t="s">
        <v>424</v>
      </c>
      <c r="V655" s="69" t="s">
        <v>754</v>
      </c>
      <c r="W655" s="68">
        <v>43537.84622685185</v>
      </c>
      <c r="X655" s="69" t="s">
        <v>980</v>
      </c>
      <c r="AA655" s="70" t="s">
        <v>1531</v>
      </c>
      <c r="AC655" t="b">
        <v>0</v>
      </c>
      <c r="AD655">
        <v>0</v>
      </c>
      <c r="AE655" s="70" t="s">
        <v>1943</v>
      </c>
      <c r="AF655" t="b">
        <v>0</v>
      </c>
      <c r="AG655" t="s">
        <v>1972</v>
      </c>
      <c r="AI655" s="70" t="s">
        <v>1943</v>
      </c>
      <c r="AJ655" t="b">
        <v>0</v>
      </c>
      <c r="AK655">
        <v>2</v>
      </c>
      <c r="AL655" s="70" t="s">
        <v>1525</v>
      </c>
      <c r="AM655" t="s">
        <v>1980</v>
      </c>
      <c r="AN655" t="b">
        <v>0</v>
      </c>
      <c r="AO655" s="70" t="s">
        <v>1525</v>
      </c>
      <c r="AP655" t="s">
        <v>178</v>
      </c>
      <c r="AQ655">
        <v>0</v>
      </c>
      <c r="AR655">
        <v>0</v>
      </c>
      <c r="BA655" t="str">
        <f>REPLACE(INDEX(GroupVertices[Group],MATCH(Edges[[#This Row],[Vertex 1]],GroupVertices[Vertex],0)),1,1,"")</f>
        <v>2</v>
      </c>
      <c r="BB655" t="str">
        <f>REPLACE(INDEX(GroupVertices[Group],MATCH(Edges[[#This Row],[Vertex 2]],GroupVertices[Vertex],0)),1,1,"")</f>
        <v>1</v>
      </c>
    </row>
    <row r="656" spans="1:54" ht="15">
      <c r="A656" s="11" t="s">
        <v>265</v>
      </c>
      <c r="B656" s="11" t="s">
        <v>298</v>
      </c>
      <c r="C656" s="12"/>
      <c r="D656" s="60"/>
      <c r="E656" s="61"/>
      <c r="F656" s="62"/>
      <c r="G656" s="12"/>
      <c r="H656" s="13"/>
      <c r="I656" s="45"/>
      <c r="J656" s="45"/>
      <c r="K656" s="31" t="s">
        <v>66</v>
      </c>
      <c r="L656" s="67">
        <v>656</v>
      </c>
      <c r="M656" s="67"/>
      <c r="N656" s="14"/>
      <c r="O656" t="s">
        <v>337</v>
      </c>
      <c r="P656" s="68">
        <v>43537.8437962963</v>
      </c>
      <c r="Q656" t="s">
        <v>423</v>
      </c>
      <c r="V656" s="69" t="s">
        <v>754</v>
      </c>
      <c r="W656" s="68">
        <v>43537.8437962963</v>
      </c>
      <c r="X656" s="69" t="s">
        <v>979</v>
      </c>
      <c r="AA656" s="70" t="s">
        <v>1530</v>
      </c>
      <c r="AC656" t="b">
        <v>0</v>
      </c>
      <c r="AD656">
        <v>0</v>
      </c>
      <c r="AE656" s="70" t="s">
        <v>1943</v>
      </c>
      <c r="AF656" t="b">
        <v>0</v>
      </c>
      <c r="AG656" t="s">
        <v>1972</v>
      </c>
      <c r="AI656" s="70" t="s">
        <v>1943</v>
      </c>
      <c r="AJ656" t="b">
        <v>0</v>
      </c>
      <c r="AK656">
        <v>1</v>
      </c>
      <c r="AL656" s="70" t="s">
        <v>1524</v>
      </c>
      <c r="AM656" t="s">
        <v>1980</v>
      </c>
      <c r="AN656" t="b">
        <v>0</v>
      </c>
      <c r="AO656" s="70" t="s">
        <v>1524</v>
      </c>
      <c r="AP656" t="s">
        <v>178</v>
      </c>
      <c r="AQ656">
        <v>0</v>
      </c>
      <c r="AR656">
        <v>0</v>
      </c>
      <c r="BA656" t="str">
        <f>REPLACE(INDEX(GroupVertices[Group],MATCH(Edges[[#This Row],[Vertex 1]],GroupVertices[Vertex],0)),1,1,"")</f>
        <v>2</v>
      </c>
      <c r="BB656" t="str">
        <f>REPLACE(INDEX(GroupVertices[Group],MATCH(Edges[[#This Row],[Vertex 2]],GroupVertices[Vertex],0)),1,1,"")</f>
        <v>1</v>
      </c>
    </row>
    <row r="657" spans="1:54" ht="15">
      <c r="A657" s="11" t="s">
        <v>265</v>
      </c>
      <c r="B657" s="11" t="s">
        <v>311</v>
      </c>
      <c r="C657" s="12"/>
      <c r="D657" s="60"/>
      <c r="E657" s="61"/>
      <c r="F657" s="62"/>
      <c r="G657" s="12"/>
      <c r="H657" s="13"/>
      <c r="I657" s="45"/>
      <c r="J657" s="45"/>
      <c r="K657" s="31" t="s">
        <v>66</v>
      </c>
      <c r="L657" s="67">
        <v>657</v>
      </c>
      <c r="M657" s="67"/>
      <c r="N657" s="14"/>
      <c r="O657" t="s">
        <v>337</v>
      </c>
      <c r="P657" s="68">
        <v>43537.8566087963</v>
      </c>
      <c r="Q657" t="s">
        <v>505</v>
      </c>
      <c r="V657" s="69" t="s">
        <v>754</v>
      </c>
      <c r="W657" s="68">
        <v>43537.8566087963</v>
      </c>
      <c r="X657" s="69" t="s">
        <v>1150</v>
      </c>
      <c r="AA657" s="70" t="s">
        <v>1705</v>
      </c>
      <c r="AC657" t="b">
        <v>0</v>
      </c>
      <c r="AD657">
        <v>0</v>
      </c>
      <c r="AE657" s="70" t="s">
        <v>1943</v>
      </c>
      <c r="AF657" t="b">
        <v>0</v>
      </c>
      <c r="AG657" t="s">
        <v>1972</v>
      </c>
      <c r="AI657" s="70" t="s">
        <v>1943</v>
      </c>
      <c r="AJ657" t="b">
        <v>0</v>
      </c>
      <c r="AK657">
        <v>2</v>
      </c>
      <c r="AL657" s="70" t="s">
        <v>1697</v>
      </c>
      <c r="AM657" t="s">
        <v>1980</v>
      </c>
      <c r="AN657" t="b">
        <v>0</v>
      </c>
      <c r="AO657" s="70" t="s">
        <v>1697</v>
      </c>
      <c r="AP657" t="s">
        <v>178</v>
      </c>
      <c r="AQ657">
        <v>0</v>
      </c>
      <c r="AR657">
        <v>0</v>
      </c>
      <c r="BA657" t="str">
        <f>REPLACE(INDEX(GroupVertices[Group],MATCH(Edges[[#This Row],[Vertex 1]],GroupVertices[Vertex],0)),1,1,"")</f>
        <v>2</v>
      </c>
      <c r="BB657" t="str">
        <f>REPLACE(INDEX(GroupVertices[Group],MATCH(Edges[[#This Row],[Vertex 2]],GroupVertices[Vertex],0)),1,1,"")</f>
        <v>3</v>
      </c>
    </row>
    <row r="658" spans="1:54" ht="15">
      <c r="A658" s="11" t="s">
        <v>265</v>
      </c>
      <c r="B658" s="11" t="s">
        <v>305</v>
      </c>
      <c r="C658" s="12"/>
      <c r="D658" s="60"/>
      <c r="E658" s="61"/>
      <c r="F658" s="62"/>
      <c r="G658" s="12"/>
      <c r="H658" s="13"/>
      <c r="I658" s="45"/>
      <c r="J658" s="45"/>
      <c r="K658" s="31" t="s">
        <v>66</v>
      </c>
      <c r="L658" s="67">
        <v>658</v>
      </c>
      <c r="M658" s="67"/>
      <c r="N658" s="14"/>
      <c r="O658" t="s">
        <v>337</v>
      </c>
      <c r="P658" s="68">
        <v>43537.84305555555</v>
      </c>
      <c r="Q658" t="s">
        <v>459</v>
      </c>
      <c r="V658" s="69" t="s">
        <v>754</v>
      </c>
      <c r="W658" s="68">
        <v>43537.84305555555</v>
      </c>
      <c r="X658" s="69" t="s">
        <v>1044</v>
      </c>
      <c r="AA658" s="70" t="s">
        <v>1598</v>
      </c>
      <c r="AC658" t="b">
        <v>0</v>
      </c>
      <c r="AD658">
        <v>0</v>
      </c>
      <c r="AE658" s="70" t="s">
        <v>1943</v>
      </c>
      <c r="AF658" t="b">
        <v>0</v>
      </c>
      <c r="AG658" t="s">
        <v>1972</v>
      </c>
      <c r="AI658" s="70" t="s">
        <v>1943</v>
      </c>
      <c r="AJ658" t="b">
        <v>0</v>
      </c>
      <c r="AK658">
        <v>1</v>
      </c>
      <c r="AL658" s="70" t="s">
        <v>1589</v>
      </c>
      <c r="AM658" t="s">
        <v>1980</v>
      </c>
      <c r="AN658" t="b">
        <v>0</v>
      </c>
      <c r="AO658" s="70" t="s">
        <v>1589</v>
      </c>
      <c r="AP658" t="s">
        <v>178</v>
      </c>
      <c r="AQ658">
        <v>0</v>
      </c>
      <c r="AR658">
        <v>0</v>
      </c>
      <c r="BA658" t="str">
        <f>REPLACE(INDEX(GroupVertices[Group],MATCH(Edges[[#This Row],[Vertex 1]],GroupVertices[Vertex],0)),1,1,"")</f>
        <v>2</v>
      </c>
      <c r="BB658" t="str">
        <f>REPLACE(INDEX(GroupVertices[Group],MATCH(Edges[[#This Row],[Vertex 2]],GroupVertices[Vertex],0)),1,1,"")</f>
        <v>3</v>
      </c>
    </row>
    <row r="659" spans="1:54" ht="15">
      <c r="A659" s="11" t="s">
        <v>265</v>
      </c>
      <c r="B659" s="11" t="s">
        <v>293</v>
      </c>
      <c r="C659" s="12"/>
      <c r="D659" s="60"/>
      <c r="E659" s="61"/>
      <c r="F659" s="62"/>
      <c r="G659" s="12"/>
      <c r="H659" s="13"/>
      <c r="I659" s="45"/>
      <c r="J659" s="45"/>
      <c r="K659" s="31" t="s">
        <v>66</v>
      </c>
      <c r="L659" s="67">
        <v>659</v>
      </c>
      <c r="M659" s="67"/>
      <c r="N659" s="14"/>
      <c r="O659" t="s">
        <v>337</v>
      </c>
      <c r="P659" s="68">
        <v>43537.856458333335</v>
      </c>
      <c r="Q659" t="s">
        <v>559</v>
      </c>
      <c r="V659" s="69" t="s">
        <v>754</v>
      </c>
      <c r="W659" s="68">
        <v>43537.856458333335</v>
      </c>
      <c r="X659" s="69" t="s">
        <v>1258</v>
      </c>
      <c r="AA659" s="70" t="s">
        <v>1814</v>
      </c>
      <c r="AC659" t="b">
        <v>0</v>
      </c>
      <c r="AD659">
        <v>0</v>
      </c>
      <c r="AE659" s="70" t="s">
        <v>1943</v>
      </c>
      <c r="AF659" t="b">
        <v>0</v>
      </c>
      <c r="AG659" t="s">
        <v>1972</v>
      </c>
      <c r="AI659" s="70" t="s">
        <v>1943</v>
      </c>
      <c r="AJ659" t="b">
        <v>0</v>
      </c>
      <c r="AK659">
        <v>2</v>
      </c>
      <c r="AL659" s="70" t="s">
        <v>1807</v>
      </c>
      <c r="AM659" t="s">
        <v>1980</v>
      </c>
      <c r="AN659" t="b">
        <v>0</v>
      </c>
      <c r="AO659" s="70" t="s">
        <v>1807</v>
      </c>
      <c r="AP659" t="s">
        <v>178</v>
      </c>
      <c r="AQ659">
        <v>0</v>
      </c>
      <c r="AR659">
        <v>0</v>
      </c>
      <c r="BA659" t="str">
        <f>REPLACE(INDEX(GroupVertices[Group],MATCH(Edges[[#This Row],[Vertex 1]],GroupVertices[Vertex],0)),1,1,"")</f>
        <v>2</v>
      </c>
      <c r="BB659" t="str">
        <f>REPLACE(INDEX(GroupVertices[Group],MATCH(Edges[[#This Row],[Vertex 2]],GroupVertices[Vertex],0)),1,1,"")</f>
        <v>3</v>
      </c>
    </row>
    <row r="660" spans="1:54" ht="15">
      <c r="A660" s="11" t="s">
        <v>265</v>
      </c>
      <c r="B660" s="11" t="s">
        <v>304</v>
      </c>
      <c r="C660" s="12"/>
      <c r="D660" s="60"/>
      <c r="E660" s="61"/>
      <c r="F660" s="62"/>
      <c r="G660" s="12"/>
      <c r="H660" s="13"/>
      <c r="I660" s="45"/>
      <c r="J660" s="45"/>
      <c r="K660" s="31" t="s">
        <v>66</v>
      </c>
      <c r="L660" s="67">
        <v>660</v>
      </c>
      <c r="M660" s="67"/>
      <c r="N660" s="14"/>
      <c r="O660" t="s">
        <v>337</v>
      </c>
      <c r="P660" s="68">
        <v>43537.87260416667</v>
      </c>
      <c r="Q660" t="s">
        <v>537</v>
      </c>
      <c r="R660" s="69" t="s">
        <v>638</v>
      </c>
      <c r="S660" t="s">
        <v>667</v>
      </c>
      <c r="T660" t="s">
        <v>265</v>
      </c>
      <c r="V660" s="69" t="s">
        <v>754</v>
      </c>
      <c r="W660" s="68">
        <v>43537.87260416667</v>
      </c>
      <c r="X660" s="69" t="s">
        <v>1209</v>
      </c>
      <c r="AA660" s="70" t="s">
        <v>1765</v>
      </c>
      <c r="AC660" t="b">
        <v>0</v>
      </c>
      <c r="AD660">
        <v>0</v>
      </c>
      <c r="AE660" s="70" t="s">
        <v>1943</v>
      </c>
      <c r="AF660" t="b">
        <v>1</v>
      </c>
      <c r="AG660" t="s">
        <v>1972</v>
      </c>
      <c r="AI660" s="70" t="s">
        <v>1976</v>
      </c>
      <c r="AJ660" t="b">
        <v>0</v>
      </c>
      <c r="AK660">
        <v>1</v>
      </c>
      <c r="AL660" s="70" t="s">
        <v>1758</v>
      </c>
      <c r="AM660" t="s">
        <v>1979</v>
      </c>
      <c r="AN660" t="b">
        <v>0</v>
      </c>
      <c r="AO660" s="70" t="s">
        <v>1758</v>
      </c>
      <c r="AP660" t="s">
        <v>178</v>
      </c>
      <c r="AQ660">
        <v>0</v>
      </c>
      <c r="AR660">
        <v>0</v>
      </c>
      <c r="BA660" t="str">
        <f>REPLACE(INDEX(GroupVertices[Group],MATCH(Edges[[#This Row],[Vertex 1]],GroupVertices[Vertex],0)),1,1,"")</f>
        <v>2</v>
      </c>
      <c r="BB660" t="str">
        <f>REPLACE(INDEX(GroupVertices[Group],MATCH(Edges[[#This Row],[Vertex 2]],GroupVertices[Vertex],0)),1,1,"")</f>
        <v>3</v>
      </c>
    </row>
    <row r="661" spans="1:54" ht="15">
      <c r="A661" s="11" t="s">
        <v>265</v>
      </c>
      <c r="B661" s="11" t="s">
        <v>305</v>
      </c>
      <c r="C661" s="12"/>
      <c r="D661" s="60"/>
      <c r="E661" s="61"/>
      <c r="F661" s="62"/>
      <c r="G661" s="12"/>
      <c r="H661" s="13"/>
      <c r="I661" s="45"/>
      <c r="J661" s="45"/>
      <c r="K661" s="31" t="s">
        <v>66</v>
      </c>
      <c r="L661" s="67">
        <v>661</v>
      </c>
      <c r="M661" s="67"/>
      <c r="N661" s="14"/>
      <c r="O661" t="s">
        <v>337</v>
      </c>
      <c r="P661" s="68">
        <v>43537.85596064815</v>
      </c>
      <c r="Q661" t="s">
        <v>462</v>
      </c>
      <c r="V661" s="69" t="s">
        <v>754</v>
      </c>
      <c r="W661" s="68">
        <v>43537.85596064815</v>
      </c>
      <c r="X661" s="69" t="s">
        <v>1047</v>
      </c>
      <c r="AA661" s="70" t="s">
        <v>1601</v>
      </c>
      <c r="AC661" t="b">
        <v>0</v>
      </c>
      <c r="AD661">
        <v>0</v>
      </c>
      <c r="AE661" s="70" t="s">
        <v>1943</v>
      </c>
      <c r="AF661" t="b">
        <v>0</v>
      </c>
      <c r="AG661" t="s">
        <v>1972</v>
      </c>
      <c r="AI661" s="70" t="s">
        <v>1943</v>
      </c>
      <c r="AJ661" t="b">
        <v>0</v>
      </c>
      <c r="AK661">
        <v>2</v>
      </c>
      <c r="AL661" s="70" t="s">
        <v>1592</v>
      </c>
      <c r="AM661" t="s">
        <v>1980</v>
      </c>
      <c r="AN661" t="b">
        <v>0</v>
      </c>
      <c r="AO661" s="70" t="s">
        <v>1592</v>
      </c>
      <c r="AP661" t="s">
        <v>178</v>
      </c>
      <c r="AQ661">
        <v>0</v>
      </c>
      <c r="AR661">
        <v>0</v>
      </c>
      <c r="BA661" t="str">
        <f>REPLACE(INDEX(GroupVertices[Group],MATCH(Edges[[#This Row],[Vertex 1]],GroupVertices[Vertex],0)),1,1,"")</f>
        <v>2</v>
      </c>
      <c r="BB661" t="str">
        <f>REPLACE(INDEX(GroupVertices[Group],MATCH(Edges[[#This Row],[Vertex 2]],GroupVertices[Vertex],0)),1,1,"")</f>
        <v>3</v>
      </c>
    </row>
    <row r="662" spans="1:54" ht="15">
      <c r="A662" s="11" t="s">
        <v>265</v>
      </c>
      <c r="B662" s="11" t="s">
        <v>261</v>
      </c>
      <c r="C662" s="12"/>
      <c r="D662" s="60"/>
      <c r="E662" s="61"/>
      <c r="F662" s="62"/>
      <c r="G662" s="12"/>
      <c r="H662" s="13"/>
      <c r="I662" s="45"/>
      <c r="J662" s="45"/>
      <c r="K662" s="31" t="s">
        <v>66</v>
      </c>
      <c r="L662" s="67">
        <v>662</v>
      </c>
      <c r="M662" s="67"/>
      <c r="N662" s="14"/>
      <c r="O662" t="s">
        <v>337</v>
      </c>
      <c r="P662" s="68">
        <v>43537.84809027778</v>
      </c>
      <c r="Q662" t="s">
        <v>469</v>
      </c>
      <c r="T662" t="s">
        <v>689</v>
      </c>
      <c r="V662" s="69" t="s">
        <v>754</v>
      </c>
      <c r="W662" s="68">
        <v>43537.84809027778</v>
      </c>
      <c r="X662" s="69" t="s">
        <v>1060</v>
      </c>
      <c r="AA662" s="70" t="s">
        <v>1614</v>
      </c>
      <c r="AC662" t="b">
        <v>0</v>
      </c>
      <c r="AD662">
        <v>0</v>
      </c>
      <c r="AE662" s="70" t="s">
        <v>1943</v>
      </c>
      <c r="AF662" t="b">
        <v>0</v>
      </c>
      <c r="AG662" t="s">
        <v>1972</v>
      </c>
      <c r="AI662" s="70" t="s">
        <v>1943</v>
      </c>
      <c r="AJ662" t="b">
        <v>0</v>
      </c>
      <c r="AK662">
        <v>2</v>
      </c>
      <c r="AL662" s="70" t="s">
        <v>1606</v>
      </c>
      <c r="AM662" t="s">
        <v>1980</v>
      </c>
      <c r="AN662" t="b">
        <v>0</v>
      </c>
      <c r="AO662" s="70" t="s">
        <v>1606</v>
      </c>
      <c r="AP662" t="s">
        <v>178</v>
      </c>
      <c r="AQ662">
        <v>0</v>
      </c>
      <c r="AR662">
        <v>0</v>
      </c>
      <c r="BA662" t="str">
        <f>REPLACE(INDEX(GroupVertices[Group],MATCH(Edges[[#This Row],[Vertex 1]],GroupVertices[Vertex],0)),1,1,"")</f>
        <v>2</v>
      </c>
      <c r="BB662" t="str">
        <f>REPLACE(INDEX(GroupVertices[Group],MATCH(Edges[[#This Row],[Vertex 2]],GroupVertices[Vertex],0)),1,1,"")</f>
        <v>7</v>
      </c>
    </row>
    <row r="663" spans="1:54" ht="15">
      <c r="A663" s="11" t="s">
        <v>265</v>
      </c>
      <c r="B663" s="11" t="s">
        <v>261</v>
      </c>
      <c r="C663" s="12"/>
      <c r="D663" s="60"/>
      <c r="E663" s="61"/>
      <c r="F663" s="62"/>
      <c r="G663" s="12"/>
      <c r="H663" s="13"/>
      <c r="I663" s="45"/>
      <c r="J663" s="45"/>
      <c r="K663" s="31" t="s">
        <v>66</v>
      </c>
      <c r="L663" s="67">
        <v>663</v>
      </c>
      <c r="M663" s="67"/>
      <c r="N663" s="14"/>
      <c r="O663" t="s">
        <v>337</v>
      </c>
      <c r="P663" s="68">
        <v>43537.849699074075</v>
      </c>
      <c r="Q663" t="s">
        <v>470</v>
      </c>
      <c r="T663" t="s">
        <v>265</v>
      </c>
      <c r="V663" s="69" t="s">
        <v>754</v>
      </c>
      <c r="W663" s="68">
        <v>43537.849699074075</v>
      </c>
      <c r="X663" s="69" t="s">
        <v>1061</v>
      </c>
      <c r="AA663" s="70" t="s">
        <v>1615</v>
      </c>
      <c r="AC663" t="b">
        <v>0</v>
      </c>
      <c r="AD663">
        <v>0</v>
      </c>
      <c r="AE663" s="70" t="s">
        <v>1943</v>
      </c>
      <c r="AF663" t="b">
        <v>0</v>
      </c>
      <c r="AG663" t="s">
        <v>1972</v>
      </c>
      <c r="AI663" s="70" t="s">
        <v>1943</v>
      </c>
      <c r="AJ663" t="b">
        <v>0</v>
      </c>
      <c r="AK663">
        <v>2</v>
      </c>
      <c r="AL663" s="70" t="s">
        <v>1607</v>
      </c>
      <c r="AM663" t="s">
        <v>1980</v>
      </c>
      <c r="AN663" t="b">
        <v>0</v>
      </c>
      <c r="AO663" s="70" t="s">
        <v>1607</v>
      </c>
      <c r="AP663" t="s">
        <v>178</v>
      </c>
      <c r="AQ663">
        <v>0</v>
      </c>
      <c r="AR663">
        <v>0</v>
      </c>
      <c r="BA663" t="str">
        <f>REPLACE(INDEX(GroupVertices[Group],MATCH(Edges[[#This Row],[Vertex 1]],GroupVertices[Vertex],0)),1,1,"")</f>
        <v>2</v>
      </c>
      <c r="BB663" t="str">
        <f>REPLACE(INDEX(GroupVertices[Group],MATCH(Edges[[#This Row],[Vertex 2]],GroupVertices[Vertex],0)),1,1,"")</f>
        <v>7</v>
      </c>
    </row>
    <row r="664" spans="1:54" ht="15">
      <c r="A664" s="11" t="s">
        <v>265</v>
      </c>
      <c r="B664" s="11" t="s">
        <v>261</v>
      </c>
      <c r="C664" s="12"/>
      <c r="D664" s="60"/>
      <c r="E664" s="61"/>
      <c r="F664" s="62"/>
      <c r="G664" s="12"/>
      <c r="H664" s="13"/>
      <c r="I664" s="45"/>
      <c r="J664" s="45"/>
      <c r="K664" s="31" t="s">
        <v>66</v>
      </c>
      <c r="L664" s="67">
        <v>664</v>
      </c>
      <c r="M664" s="67"/>
      <c r="N664" s="14"/>
      <c r="O664" t="s">
        <v>337</v>
      </c>
      <c r="P664" s="68">
        <v>43537.85298611111</v>
      </c>
      <c r="Q664" t="s">
        <v>471</v>
      </c>
      <c r="V664" s="69" t="s">
        <v>754</v>
      </c>
      <c r="W664" s="68">
        <v>43537.85298611111</v>
      </c>
      <c r="X664" s="69" t="s">
        <v>1062</v>
      </c>
      <c r="AA664" s="70" t="s">
        <v>1616</v>
      </c>
      <c r="AC664" t="b">
        <v>0</v>
      </c>
      <c r="AD664">
        <v>0</v>
      </c>
      <c r="AE664" s="70" t="s">
        <v>1943</v>
      </c>
      <c r="AF664" t="b">
        <v>0</v>
      </c>
      <c r="AG664" t="s">
        <v>1972</v>
      </c>
      <c r="AI664" s="70" t="s">
        <v>1943</v>
      </c>
      <c r="AJ664" t="b">
        <v>0</v>
      </c>
      <c r="AK664">
        <v>1</v>
      </c>
      <c r="AL664" s="70" t="s">
        <v>1608</v>
      </c>
      <c r="AM664" t="s">
        <v>1980</v>
      </c>
      <c r="AN664" t="b">
        <v>0</v>
      </c>
      <c r="AO664" s="70" t="s">
        <v>1608</v>
      </c>
      <c r="AP664" t="s">
        <v>178</v>
      </c>
      <c r="AQ664">
        <v>0</v>
      </c>
      <c r="AR664">
        <v>0</v>
      </c>
      <c r="BA664" t="str">
        <f>REPLACE(INDEX(GroupVertices[Group],MATCH(Edges[[#This Row],[Vertex 1]],GroupVertices[Vertex],0)),1,1,"")</f>
        <v>2</v>
      </c>
      <c r="BB664" t="str">
        <f>REPLACE(INDEX(GroupVertices[Group],MATCH(Edges[[#This Row],[Vertex 2]],GroupVertices[Vertex],0)),1,1,"")</f>
        <v>7</v>
      </c>
    </row>
    <row r="665" spans="1:54" ht="15">
      <c r="A665" s="11" t="s">
        <v>265</v>
      </c>
      <c r="B665" s="11" t="s">
        <v>261</v>
      </c>
      <c r="C665" s="12"/>
      <c r="D665" s="60"/>
      <c r="E665" s="61"/>
      <c r="F665" s="62"/>
      <c r="G665" s="12"/>
      <c r="H665" s="13"/>
      <c r="I665" s="45"/>
      <c r="J665" s="45"/>
      <c r="K665" s="31" t="s">
        <v>66</v>
      </c>
      <c r="L665" s="67">
        <v>665</v>
      </c>
      <c r="M665" s="67"/>
      <c r="N665" s="14"/>
      <c r="O665" t="s">
        <v>337</v>
      </c>
      <c r="P665" s="68">
        <v>43537.86126157407</v>
      </c>
      <c r="Q665" t="s">
        <v>450</v>
      </c>
      <c r="V665" s="69" t="s">
        <v>754</v>
      </c>
      <c r="W665" s="68">
        <v>43537.86126157407</v>
      </c>
      <c r="X665" s="69" t="s">
        <v>1063</v>
      </c>
      <c r="AA665" s="70" t="s">
        <v>1617</v>
      </c>
      <c r="AC665" t="b">
        <v>0</v>
      </c>
      <c r="AD665">
        <v>0</v>
      </c>
      <c r="AE665" s="70" t="s">
        <v>1943</v>
      </c>
      <c r="AF665" t="b">
        <v>0</v>
      </c>
      <c r="AG665" t="s">
        <v>1972</v>
      </c>
      <c r="AI665" s="70" t="s">
        <v>1943</v>
      </c>
      <c r="AJ665" t="b">
        <v>0</v>
      </c>
      <c r="AK665">
        <v>2</v>
      </c>
      <c r="AL665" s="70" t="s">
        <v>1610</v>
      </c>
      <c r="AM665" t="s">
        <v>1980</v>
      </c>
      <c r="AN665" t="b">
        <v>0</v>
      </c>
      <c r="AO665" s="70" t="s">
        <v>1610</v>
      </c>
      <c r="AP665" t="s">
        <v>178</v>
      </c>
      <c r="AQ665">
        <v>0</v>
      </c>
      <c r="AR665">
        <v>0</v>
      </c>
      <c r="BA665" t="str">
        <f>REPLACE(INDEX(GroupVertices[Group],MATCH(Edges[[#This Row],[Vertex 1]],GroupVertices[Vertex],0)),1,1,"")</f>
        <v>2</v>
      </c>
      <c r="BB665" t="str">
        <f>REPLACE(INDEX(GroupVertices[Group],MATCH(Edges[[#This Row],[Vertex 2]],GroupVertices[Vertex],0)),1,1,"")</f>
        <v>7</v>
      </c>
    </row>
    <row r="666" spans="1:54" ht="15">
      <c r="A666" s="11" t="s">
        <v>265</v>
      </c>
      <c r="B666" s="11" t="s">
        <v>304</v>
      </c>
      <c r="C666" s="12"/>
      <c r="D666" s="60"/>
      <c r="E666" s="61"/>
      <c r="F666" s="62"/>
      <c r="G666" s="12"/>
      <c r="H666" s="13"/>
      <c r="I666" s="45"/>
      <c r="J666" s="45"/>
      <c r="K666" s="31" t="s">
        <v>66</v>
      </c>
      <c r="L666" s="67">
        <v>666</v>
      </c>
      <c r="M666" s="67"/>
      <c r="N666" s="14"/>
      <c r="O666" t="s">
        <v>337</v>
      </c>
      <c r="P666" s="68">
        <v>43537.87275462963</v>
      </c>
      <c r="Q666" t="s">
        <v>536</v>
      </c>
      <c r="V666" s="69" t="s">
        <v>754</v>
      </c>
      <c r="W666" s="68">
        <v>43537.87275462963</v>
      </c>
      <c r="X666" s="69" t="s">
        <v>1210</v>
      </c>
      <c r="AA666" s="70" t="s">
        <v>1766</v>
      </c>
      <c r="AC666" t="b">
        <v>0</v>
      </c>
      <c r="AD666">
        <v>0</v>
      </c>
      <c r="AE666" s="70" t="s">
        <v>1943</v>
      </c>
      <c r="AF666" t="b">
        <v>0</v>
      </c>
      <c r="AG666" t="s">
        <v>1972</v>
      </c>
      <c r="AI666" s="70" t="s">
        <v>1943</v>
      </c>
      <c r="AJ666" t="b">
        <v>0</v>
      </c>
      <c r="AK666">
        <v>1</v>
      </c>
      <c r="AL666" s="70" t="s">
        <v>1757</v>
      </c>
      <c r="AM666" t="s">
        <v>1979</v>
      </c>
      <c r="AN666" t="b">
        <v>0</v>
      </c>
      <c r="AO666" s="70" t="s">
        <v>1757</v>
      </c>
      <c r="AP666" t="s">
        <v>178</v>
      </c>
      <c r="AQ666">
        <v>0</v>
      </c>
      <c r="AR666">
        <v>0</v>
      </c>
      <c r="BA666" t="str">
        <f>REPLACE(INDEX(GroupVertices[Group],MATCH(Edges[[#This Row],[Vertex 1]],GroupVertices[Vertex],0)),1,1,"")</f>
        <v>2</v>
      </c>
      <c r="BB666" t="str">
        <f>REPLACE(INDEX(GroupVertices[Group],MATCH(Edges[[#This Row],[Vertex 2]],GroupVertices[Vertex],0)),1,1,"")</f>
        <v>3</v>
      </c>
    </row>
    <row r="667" spans="1:54" ht="15">
      <c r="A667" s="11" t="s">
        <v>265</v>
      </c>
      <c r="B667" s="11" t="s">
        <v>311</v>
      </c>
      <c r="C667" s="12"/>
      <c r="D667" s="60"/>
      <c r="E667" s="61"/>
      <c r="F667" s="62"/>
      <c r="G667" s="12"/>
      <c r="H667" s="13"/>
      <c r="I667" s="45"/>
      <c r="J667" s="45"/>
      <c r="K667" s="31" t="s">
        <v>66</v>
      </c>
      <c r="L667" s="67">
        <v>667</v>
      </c>
      <c r="M667" s="67"/>
      <c r="N667" s="14"/>
      <c r="O667" t="s">
        <v>337</v>
      </c>
      <c r="P667" s="68">
        <v>43537.845613425925</v>
      </c>
      <c r="Q667" t="s">
        <v>503</v>
      </c>
      <c r="V667" s="69" t="s">
        <v>754</v>
      </c>
      <c r="W667" s="68">
        <v>43537.845613425925</v>
      </c>
      <c r="X667" s="69" t="s">
        <v>1148</v>
      </c>
      <c r="AA667" s="70" t="s">
        <v>1703</v>
      </c>
      <c r="AC667" t="b">
        <v>0</v>
      </c>
      <c r="AD667">
        <v>0</v>
      </c>
      <c r="AE667" s="70" t="s">
        <v>1943</v>
      </c>
      <c r="AF667" t="b">
        <v>0</v>
      </c>
      <c r="AG667" t="s">
        <v>1972</v>
      </c>
      <c r="AI667" s="70" t="s">
        <v>1943</v>
      </c>
      <c r="AJ667" t="b">
        <v>0</v>
      </c>
      <c r="AK667">
        <v>1</v>
      </c>
      <c r="AL667" s="70" t="s">
        <v>1694</v>
      </c>
      <c r="AM667" t="s">
        <v>1980</v>
      </c>
      <c r="AN667" t="b">
        <v>0</v>
      </c>
      <c r="AO667" s="70" t="s">
        <v>1694</v>
      </c>
      <c r="AP667" t="s">
        <v>178</v>
      </c>
      <c r="AQ667">
        <v>0</v>
      </c>
      <c r="AR667">
        <v>0</v>
      </c>
      <c r="BA667" t="str">
        <f>REPLACE(INDEX(GroupVertices[Group],MATCH(Edges[[#This Row],[Vertex 1]],GroupVertices[Vertex],0)),1,1,"")</f>
        <v>2</v>
      </c>
      <c r="BB667" t="str">
        <f>REPLACE(INDEX(GroupVertices[Group],MATCH(Edges[[#This Row],[Vertex 2]],GroupVertices[Vertex],0)),1,1,"")</f>
        <v>3</v>
      </c>
    </row>
    <row r="668" spans="1:54" ht="15">
      <c r="A668" s="11" t="s">
        <v>265</v>
      </c>
      <c r="B668" s="11" t="s">
        <v>250</v>
      </c>
      <c r="C668" s="12"/>
      <c r="D668" s="60"/>
      <c r="E668" s="61"/>
      <c r="F668" s="62"/>
      <c r="G668" s="12"/>
      <c r="H668" s="13"/>
      <c r="I668" s="45"/>
      <c r="J668" s="45"/>
      <c r="K668" s="31" t="s">
        <v>66</v>
      </c>
      <c r="L668" s="67">
        <v>668</v>
      </c>
      <c r="M668" s="67"/>
      <c r="N668" s="14"/>
      <c r="O668" t="s">
        <v>337</v>
      </c>
      <c r="P668" s="68">
        <v>43537.845046296294</v>
      </c>
      <c r="Q668" t="s">
        <v>526</v>
      </c>
      <c r="V668" s="69" t="s">
        <v>754</v>
      </c>
      <c r="W668" s="68">
        <v>43537.845046296294</v>
      </c>
      <c r="X668" s="69" t="s">
        <v>1193</v>
      </c>
      <c r="AA668" s="70" t="s">
        <v>1749</v>
      </c>
      <c r="AC668" t="b">
        <v>0</v>
      </c>
      <c r="AD668">
        <v>0</v>
      </c>
      <c r="AE668" s="70" t="s">
        <v>1943</v>
      </c>
      <c r="AF668" t="b">
        <v>0</v>
      </c>
      <c r="AG668" t="s">
        <v>1972</v>
      </c>
      <c r="AI668" s="70" t="s">
        <v>1943</v>
      </c>
      <c r="AJ668" t="b">
        <v>0</v>
      </c>
      <c r="AK668">
        <v>1</v>
      </c>
      <c r="AL668" s="70" t="s">
        <v>1738</v>
      </c>
      <c r="AM668" t="s">
        <v>1980</v>
      </c>
      <c r="AN668" t="b">
        <v>0</v>
      </c>
      <c r="AO668" s="70" t="s">
        <v>1738</v>
      </c>
      <c r="AP668" t="s">
        <v>178</v>
      </c>
      <c r="AQ668">
        <v>0</v>
      </c>
      <c r="AR668">
        <v>0</v>
      </c>
      <c r="BA668" t="str">
        <f>REPLACE(INDEX(GroupVertices[Group],MATCH(Edges[[#This Row],[Vertex 1]],GroupVertices[Vertex],0)),1,1,"")</f>
        <v>2</v>
      </c>
      <c r="BB668" t="str">
        <f>REPLACE(INDEX(GroupVertices[Group],MATCH(Edges[[#This Row],[Vertex 2]],GroupVertices[Vertex],0)),1,1,"")</f>
        <v>5</v>
      </c>
    </row>
    <row r="669" spans="1:54" ht="15">
      <c r="A669" s="11" t="s">
        <v>265</v>
      </c>
      <c r="B669" s="11" t="s">
        <v>305</v>
      </c>
      <c r="C669" s="12"/>
      <c r="D669" s="60"/>
      <c r="E669" s="61"/>
      <c r="F669" s="62"/>
      <c r="G669" s="12"/>
      <c r="H669" s="13"/>
      <c r="I669" s="45"/>
      <c r="J669" s="45"/>
      <c r="K669" s="31" t="s">
        <v>66</v>
      </c>
      <c r="L669" s="67">
        <v>669</v>
      </c>
      <c r="M669" s="67"/>
      <c r="N669" s="14"/>
      <c r="O669" t="s">
        <v>337</v>
      </c>
      <c r="P669" s="68">
        <v>43537.86075231482</v>
      </c>
      <c r="Q669" t="s">
        <v>367</v>
      </c>
      <c r="V669" s="69" t="s">
        <v>754</v>
      </c>
      <c r="W669" s="68">
        <v>43537.86075231482</v>
      </c>
      <c r="X669" s="69" t="s">
        <v>1049</v>
      </c>
      <c r="AA669" s="70" t="s">
        <v>1603</v>
      </c>
      <c r="AC669" t="b">
        <v>0</v>
      </c>
      <c r="AD669">
        <v>0</v>
      </c>
      <c r="AE669" s="70" t="s">
        <v>1943</v>
      </c>
      <c r="AF669" t="b">
        <v>0</v>
      </c>
      <c r="AG669" t="s">
        <v>1972</v>
      </c>
      <c r="AI669" s="70" t="s">
        <v>1943</v>
      </c>
      <c r="AJ669" t="b">
        <v>0</v>
      </c>
      <c r="AK669">
        <v>2</v>
      </c>
      <c r="AL669" s="70" t="s">
        <v>1593</v>
      </c>
      <c r="AM669" t="s">
        <v>1980</v>
      </c>
      <c r="AN669" t="b">
        <v>0</v>
      </c>
      <c r="AO669" s="70" t="s">
        <v>1593</v>
      </c>
      <c r="AP669" t="s">
        <v>178</v>
      </c>
      <c r="AQ669">
        <v>0</v>
      </c>
      <c r="AR669">
        <v>0</v>
      </c>
      <c r="BA669" t="str">
        <f>REPLACE(INDEX(GroupVertices[Group],MATCH(Edges[[#This Row],[Vertex 1]],GroupVertices[Vertex],0)),1,1,"")</f>
        <v>2</v>
      </c>
      <c r="BB669" t="str">
        <f>REPLACE(INDEX(GroupVertices[Group],MATCH(Edges[[#This Row],[Vertex 2]],GroupVertices[Vertex],0)),1,1,"")</f>
        <v>3</v>
      </c>
    </row>
    <row r="670" spans="1:54" ht="15">
      <c r="A670" s="11" t="s">
        <v>265</v>
      </c>
      <c r="B670" s="11" t="s">
        <v>311</v>
      </c>
      <c r="C670" s="12"/>
      <c r="D670" s="60"/>
      <c r="E670" s="61"/>
      <c r="F670" s="62"/>
      <c r="G670" s="12"/>
      <c r="H670" s="13"/>
      <c r="I670" s="45"/>
      <c r="J670" s="45"/>
      <c r="K670" s="31" t="s">
        <v>66</v>
      </c>
      <c r="L670" s="67">
        <v>670</v>
      </c>
      <c r="M670" s="67"/>
      <c r="N670" s="14"/>
      <c r="O670" t="s">
        <v>337</v>
      </c>
      <c r="P670" s="68">
        <v>43537.84914351852</v>
      </c>
      <c r="Q670" t="s">
        <v>504</v>
      </c>
      <c r="V670" s="69" t="s">
        <v>754</v>
      </c>
      <c r="W670" s="68">
        <v>43537.84914351852</v>
      </c>
      <c r="X670" s="69" t="s">
        <v>1149</v>
      </c>
      <c r="AA670" s="70" t="s">
        <v>1704</v>
      </c>
      <c r="AC670" t="b">
        <v>0</v>
      </c>
      <c r="AD670">
        <v>0</v>
      </c>
      <c r="AE670" s="70" t="s">
        <v>1943</v>
      </c>
      <c r="AF670" t="b">
        <v>0</v>
      </c>
      <c r="AG670" t="s">
        <v>1972</v>
      </c>
      <c r="AI670" s="70" t="s">
        <v>1943</v>
      </c>
      <c r="AJ670" t="b">
        <v>0</v>
      </c>
      <c r="AK670">
        <v>2</v>
      </c>
      <c r="AL670" s="70" t="s">
        <v>1696</v>
      </c>
      <c r="AM670" t="s">
        <v>1980</v>
      </c>
      <c r="AN670" t="b">
        <v>0</v>
      </c>
      <c r="AO670" s="70" t="s">
        <v>1696</v>
      </c>
      <c r="AP670" t="s">
        <v>178</v>
      </c>
      <c r="AQ670">
        <v>0</v>
      </c>
      <c r="AR670">
        <v>0</v>
      </c>
      <c r="BA670" t="str">
        <f>REPLACE(INDEX(GroupVertices[Group],MATCH(Edges[[#This Row],[Vertex 1]],GroupVertices[Vertex],0)),1,1,"")</f>
        <v>2</v>
      </c>
      <c r="BB670" t="str">
        <f>REPLACE(INDEX(GroupVertices[Group],MATCH(Edges[[#This Row],[Vertex 2]],GroupVertices[Vertex],0)),1,1,"")</f>
        <v>3</v>
      </c>
    </row>
    <row r="671" spans="1:54" ht="15">
      <c r="A671" s="11" t="s">
        <v>265</v>
      </c>
      <c r="B671" s="11" t="s">
        <v>293</v>
      </c>
      <c r="C671" s="12"/>
      <c r="D671" s="60"/>
      <c r="E671" s="61"/>
      <c r="F671" s="62"/>
      <c r="G671" s="12"/>
      <c r="H671" s="13"/>
      <c r="I671" s="45"/>
      <c r="J671" s="45"/>
      <c r="K671" s="31" t="s">
        <v>66</v>
      </c>
      <c r="L671" s="67">
        <v>671</v>
      </c>
      <c r="M671" s="67"/>
      <c r="N671" s="14"/>
      <c r="O671" t="s">
        <v>337</v>
      </c>
      <c r="P671" s="68">
        <v>43537.86070601852</v>
      </c>
      <c r="Q671" t="s">
        <v>561</v>
      </c>
      <c r="T671" t="s">
        <v>698</v>
      </c>
      <c r="V671" s="69" t="s">
        <v>754</v>
      </c>
      <c r="W671" s="68">
        <v>43537.86070601852</v>
      </c>
      <c r="X671" s="69" t="s">
        <v>1259</v>
      </c>
      <c r="AA671" s="70" t="s">
        <v>1815</v>
      </c>
      <c r="AC671" t="b">
        <v>0</v>
      </c>
      <c r="AD671">
        <v>0</v>
      </c>
      <c r="AE671" s="70" t="s">
        <v>1943</v>
      </c>
      <c r="AF671" t="b">
        <v>0</v>
      </c>
      <c r="AG671" t="s">
        <v>1972</v>
      </c>
      <c r="AI671" s="70" t="s">
        <v>1943</v>
      </c>
      <c r="AJ671" t="b">
        <v>0</v>
      </c>
      <c r="AK671">
        <v>1</v>
      </c>
      <c r="AL671" s="70" t="s">
        <v>1809</v>
      </c>
      <c r="AM671" t="s">
        <v>1980</v>
      </c>
      <c r="AN671" t="b">
        <v>0</v>
      </c>
      <c r="AO671" s="70" t="s">
        <v>1809</v>
      </c>
      <c r="AP671" t="s">
        <v>178</v>
      </c>
      <c r="AQ671">
        <v>0</v>
      </c>
      <c r="AR671">
        <v>0</v>
      </c>
      <c r="BA671" t="str">
        <f>REPLACE(INDEX(GroupVertices[Group],MATCH(Edges[[#This Row],[Vertex 1]],GroupVertices[Vertex],0)),1,1,"")</f>
        <v>2</v>
      </c>
      <c r="BB671" t="str">
        <f>REPLACE(INDEX(GroupVertices[Group],MATCH(Edges[[#This Row],[Vertex 2]],GroupVertices[Vertex],0)),1,1,"")</f>
        <v>3</v>
      </c>
    </row>
    <row r="672" spans="1:54" ht="15">
      <c r="A672" s="11" t="s">
        <v>265</v>
      </c>
      <c r="B672" s="11" t="s">
        <v>296</v>
      </c>
      <c r="C672" s="12"/>
      <c r="D672" s="60"/>
      <c r="E672" s="61"/>
      <c r="F672" s="62"/>
      <c r="G672" s="12"/>
      <c r="H672" s="13"/>
      <c r="I672" s="45"/>
      <c r="J672" s="45"/>
      <c r="K672" s="31" t="s">
        <v>66</v>
      </c>
      <c r="L672" s="67">
        <v>672</v>
      </c>
      <c r="M672" s="67"/>
      <c r="N672" s="14"/>
      <c r="O672" t="s">
        <v>337</v>
      </c>
      <c r="P672" s="68">
        <v>43537.85377314815</v>
      </c>
      <c r="Q672" t="s">
        <v>494</v>
      </c>
      <c r="T672" t="s">
        <v>265</v>
      </c>
      <c r="V672" s="69" t="s">
        <v>754</v>
      </c>
      <c r="W672" s="68">
        <v>43537.85377314815</v>
      </c>
      <c r="X672" s="69" t="s">
        <v>1133</v>
      </c>
      <c r="AA672" s="70" t="s">
        <v>1687</v>
      </c>
      <c r="AC672" t="b">
        <v>0</v>
      </c>
      <c r="AD672">
        <v>0</v>
      </c>
      <c r="AE672" s="70" t="s">
        <v>1943</v>
      </c>
      <c r="AF672" t="b">
        <v>0</v>
      </c>
      <c r="AG672" t="s">
        <v>1972</v>
      </c>
      <c r="AI672" s="70" t="s">
        <v>1943</v>
      </c>
      <c r="AJ672" t="b">
        <v>0</v>
      </c>
      <c r="AK672">
        <v>1</v>
      </c>
      <c r="AL672" s="70" t="s">
        <v>1678</v>
      </c>
      <c r="AM672" t="s">
        <v>1980</v>
      </c>
      <c r="AN672" t="b">
        <v>0</v>
      </c>
      <c r="AO672" s="70" t="s">
        <v>1678</v>
      </c>
      <c r="AP672" t="s">
        <v>178</v>
      </c>
      <c r="AQ672">
        <v>0</v>
      </c>
      <c r="AR672">
        <v>0</v>
      </c>
      <c r="BA672" t="str">
        <f>REPLACE(INDEX(GroupVertices[Group],MATCH(Edges[[#This Row],[Vertex 1]],GroupVertices[Vertex],0)),1,1,"")</f>
        <v>2</v>
      </c>
      <c r="BB672" t="str">
        <f>REPLACE(INDEX(GroupVertices[Group],MATCH(Edges[[#This Row],[Vertex 2]],GroupVertices[Vertex],0)),1,1,"")</f>
        <v>3</v>
      </c>
    </row>
    <row r="673" spans="1:54" ht="15">
      <c r="A673" s="11" t="s">
        <v>265</v>
      </c>
      <c r="B673" s="11" t="s">
        <v>276</v>
      </c>
      <c r="C673" s="12"/>
      <c r="D673" s="60"/>
      <c r="E673" s="61"/>
      <c r="F673" s="62"/>
      <c r="G673" s="12"/>
      <c r="H673" s="13"/>
      <c r="I673" s="45"/>
      <c r="J673" s="45"/>
      <c r="K673" s="31" t="s">
        <v>66</v>
      </c>
      <c r="L673" s="67">
        <v>673</v>
      </c>
      <c r="M673" s="67"/>
      <c r="N673" s="14"/>
      <c r="O673" t="s">
        <v>337</v>
      </c>
      <c r="P673" s="68">
        <v>43537.847604166665</v>
      </c>
      <c r="Q673" t="s">
        <v>427</v>
      </c>
      <c r="T673" t="s">
        <v>265</v>
      </c>
      <c r="V673" s="69" t="s">
        <v>754</v>
      </c>
      <c r="W673" s="68">
        <v>43537.847604166665</v>
      </c>
      <c r="X673" s="69" t="s">
        <v>988</v>
      </c>
      <c r="AA673" s="70" t="s">
        <v>1539</v>
      </c>
      <c r="AC673" t="b">
        <v>0</v>
      </c>
      <c r="AD673">
        <v>0</v>
      </c>
      <c r="AE673" s="70" t="s">
        <v>1943</v>
      </c>
      <c r="AF673" t="b">
        <v>0</v>
      </c>
      <c r="AG673" t="s">
        <v>1972</v>
      </c>
      <c r="AI673" s="70" t="s">
        <v>1943</v>
      </c>
      <c r="AJ673" t="b">
        <v>0</v>
      </c>
      <c r="AK673">
        <v>1</v>
      </c>
      <c r="AL673" s="70" t="s">
        <v>1533</v>
      </c>
      <c r="AM673" t="s">
        <v>1980</v>
      </c>
      <c r="AN673" t="b">
        <v>0</v>
      </c>
      <c r="AO673" s="70" t="s">
        <v>1533</v>
      </c>
      <c r="AP673" t="s">
        <v>178</v>
      </c>
      <c r="AQ673">
        <v>0</v>
      </c>
      <c r="AR673">
        <v>0</v>
      </c>
      <c r="BA673" t="str">
        <f>REPLACE(INDEX(GroupVertices[Group],MATCH(Edges[[#This Row],[Vertex 1]],GroupVertices[Vertex],0)),1,1,"")</f>
        <v>2</v>
      </c>
      <c r="BB673" t="str">
        <f>REPLACE(INDEX(GroupVertices[Group],MATCH(Edges[[#This Row],[Vertex 2]],GroupVertices[Vertex],0)),1,1,"")</f>
        <v>1</v>
      </c>
    </row>
    <row r="674" spans="1:54" ht="15">
      <c r="A674" s="11" t="s">
        <v>265</v>
      </c>
      <c r="B674" s="11" t="s">
        <v>305</v>
      </c>
      <c r="C674" s="12"/>
      <c r="D674" s="60"/>
      <c r="E674" s="61"/>
      <c r="F674" s="62"/>
      <c r="G674" s="12"/>
      <c r="H674" s="13"/>
      <c r="I674" s="45"/>
      <c r="J674" s="45"/>
      <c r="K674" s="31" t="s">
        <v>66</v>
      </c>
      <c r="L674" s="67">
        <v>674</v>
      </c>
      <c r="M674" s="67"/>
      <c r="N674" s="14"/>
      <c r="O674" t="s">
        <v>337</v>
      </c>
      <c r="P674" s="68">
        <v>43537.851747685185</v>
      </c>
      <c r="Q674" t="s">
        <v>461</v>
      </c>
      <c r="V674" s="69" t="s">
        <v>754</v>
      </c>
      <c r="W674" s="68">
        <v>43537.851747685185</v>
      </c>
      <c r="X674" s="69" t="s">
        <v>1045</v>
      </c>
      <c r="AA674" s="70" t="s">
        <v>1599</v>
      </c>
      <c r="AC674" t="b">
        <v>0</v>
      </c>
      <c r="AD674">
        <v>0</v>
      </c>
      <c r="AE674" s="70" t="s">
        <v>1943</v>
      </c>
      <c r="AF674" t="b">
        <v>0</v>
      </c>
      <c r="AG674" t="s">
        <v>1972</v>
      </c>
      <c r="AI674" s="70" t="s">
        <v>1943</v>
      </c>
      <c r="AJ674" t="b">
        <v>0</v>
      </c>
      <c r="AK674">
        <v>1</v>
      </c>
      <c r="AL674" s="70" t="s">
        <v>1591</v>
      </c>
      <c r="AM674" t="s">
        <v>1980</v>
      </c>
      <c r="AN674" t="b">
        <v>0</v>
      </c>
      <c r="AO674" s="70" t="s">
        <v>1591</v>
      </c>
      <c r="AP674" t="s">
        <v>178</v>
      </c>
      <c r="AQ674">
        <v>0</v>
      </c>
      <c r="AR674">
        <v>0</v>
      </c>
      <c r="BA674" t="str">
        <f>REPLACE(INDEX(GroupVertices[Group],MATCH(Edges[[#This Row],[Vertex 1]],GroupVertices[Vertex],0)),1,1,"")</f>
        <v>2</v>
      </c>
      <c r="BB674" t="str">
        <f>REPLACE(INDEX(GroupVertices[Group],MATCH(Edges[[#This Row],[Vertex 2]],GroupVertices[Vertex],0)),1,1,"")</f>
        <v>3</v>
      </c>
    </row>
    <row r="675" spans="1:54" ht="15">
      <c r="A675" s="11" t="s">
        <v>265</v>
      </c>
      <c r="B675" s="11" t="s">
        <v>303</v>
      </c>
      <c r="C675" s="12"/>
      <c r="D675" s="60"/>
      <c r="E675" s="61"/>
      <c r="F675" s="62"/>
      <c r="G675" s="12"/>
      <c r="H675" s="13"/>
      <c r="I675" s="45"/>
      <c r="J675" s="45"/>
      <c r="K675" s="31" t="s">
        <v>66</v>
      </c>
      <c r="L675" s="67">
        <v>675</v>
      </c>
      <c r="M675" s="67"/>
      <c r="N675" s="14"/>
      <c r="O675" t="s">
        <v>337</v>
      </c>
      <c r="P675" s="68">
        <v>43537.85329861111</v>
      </c>
      <c r="Q675" t="s">
        <v>475</v>
      </c>
      <c r="V675" s="69" t="s">
        <v>754</v>
      </c>
      <c r="W675" s="68">
        <v>43537.85329861111</v>
      </c>
      <c r="X675" s="69" t="s">
        <v>1085</v>
      </c>
      <c r="AA675" s="70" t="s">
        <v>1639</v>
      </c>
      <c r="AC675" t="b">
        <v>0</v>
      </c>
      <c r="AD675">
        <v>0</v>
      </c>
      <c r="AE675" s="70" t="s">
        <v>1943</v>
      </c>
      <c r="AF675" t="b">
        <v>1</v>
      </c>
      <c r="AG675" t="s">
        <v>1972</v>
      </c>
      <c r="AI675" s="70" t="s">
        <v>1917</v>
      </c>
      <c r="AJ675" t="b">
        <v>0</v>
      </c>
      <c r="AK675">
        <v>2</v>
      </c>
      <c r="AL675" s="70" t="s">
        <v>1623</v>
      </c>
      <c r="AM675" t="s">
        <v>1980</v>
      </c>
      <c r="AN675" t="b">
        <v>0</v>
      </c>
      <c r="AO675" s="70" t="s">
        <v>1623</v>
      </c>
      <c r="AP675" t="s">
        <v>178</v>
      </c>
      <c r="AQ675">
        <v>0</v>
      </c>
      <c r="AR675">
        <v>0</v>
      </c>
      <c r="BA675" t="str">
        <f>REPLACE(INDEX(GroupVertices[Group],MATCH(Edges[[#This Row],[Vertex 1]],GroupVertices[Vertex],0)),1,1,"")</f>
        <v>2</v>
      </c>
      <c r="BB675" t="str">
        <f>REPLACE(INDEX(GroupVertices[Group],MATCH(Edges[[#This Row],[Vertex 2]],GroupVertices[Vertex],0)),1,1,"")</f>
        <v>3</v>
      </c>
    </row>
    <row r="676" spans="1:54" ht="15">
      <c r="A676" s="11" t="s">
        <v>265</v>
      </c>
      <c r="B676" s="11" t="s">
        <v>300</v>
      </c>
      <c r="C676" s="12"/>
      <c r="D676" s="60"/>
      <c r="E676" s="61"/>
      <c r="F676" s="62"/>
      <c r="G676" s="12"/>
      <c r="H676" s="13"/>
      <c r="I676" s="45"/>
      <c r="J676" s="45"/>
      <c r="K676" s="31" t="s">
        <v>66</v>
      </c>
      <c r="L676" s="67">
        <v>676</v>
      </c>
      <c r="M676" s="67"/>
      <c r="N676" s="14"/>
      <c r="O676" t="s">
        <v>337</v>
      </c>
      <c r="P676" s="68">
        <v>43537.842939814815</v>
      </c>
      <c r="Q676" t="s">
        <v>446</v>
      </c>
      <c r="T676" t="s">
        <v>265</v>
      </c>
      <c r="V676" s="69" t="s">
        <v>754</v>
      </c>
      <c r="W676" s="68">
        <v>43537.842939814815</v>
      </c>
      <c r="X676" s="69" t="s">
        <v>1017</v>
      </c>
      <c r="AA676" s="70" t="s">
        <v>1571</v>
      </c>
      <c r="AC676" t="b">
        <v>0</v>
      </c>
      <c r="AD676">
        <v>0</v>
      </c>
      <c r="AE676" s="70" t="s">
        <v>1943</v>
      </c>
      <c r="AF676" t="b">
        <v>1</v>
      </c>
      <c r="AG676" t="s">
        <v>1972</v>
      </c>
      <c r="AI676" s="70" t="s">
        <v>1878</v>
      </c>
      <c r="AJ676" t="b">
        <v>0</v>
      </c>
      <c r="AK676">
        <v>2</v>
      </c>
      <c r="AL676" s="70" t="s">
        <v>1562</v>
      </c>
      <c r="AM676" t="s">
        <v>1980</v>
      </c>
      <c r="AN676" t="b">
        <v>0</v>
      </c>
      <c r="AO676" s="70" t="s">
        <v>1562</v>
      </c>
      <c r="AP676" t="s">
        <v>178</v>
      </c>
      <c r="AQ676">
        <v>0</v>
      </c>
      <c r="AR676">
        <v>0</v>
      </c>
      <c r="BA676" t="str">
        <f>REPLACE(INDEX(GroupVertices[Group],MATCH(Edges[[#This Row],[Vertex 1]],GroupVertices[Vertex],0)),1,1,"")</f>
        <v>2</v>
      </c>
      <c r="BB676" t="str">
        <f>REPLACE(INDEX(GroupVertices[Group],MATCH(Edges[[#This Row],[Vertex 2]],GroupVertices[Vertex],0)),1,1,"")</f>
        <v>3</v>
      </c>
    </row>
    <row r="677" spans="1:54" ht="15">
      <c r="A677" s="11" t="s">
        <v>265</v>
      </c>
      <c r="B677" s="11" t="s">
        <v>247</v>
      </c>
      <c r="C677" s="12"/>
      <c r="D677" s="60"/>
      <c r="E677" s="61"/>
      <c r="F677" s="62"/>
      <c r="G677" s="12"/>
      <c r="H677" s="13"/>
      <c r="I677" s="45"/>
      <c r="J677" s="45"/>
      <c r="K677" s="31" t="s">
        <v>66</v>
      </c>
      <c r="L677" s="67">
        <v>677</v>
      </c>
      <c r="M677" s="67"/>
      <c r="N677" s="14"/>
      <c r="O677" t="s">
        <v>337</v>
      </c>
      <c r="P677" s="68">
        <v>43537.84032407407</v>
      </c>
      <c r="Q677" t="s">
        <v>573</v>
      </c>
      <c r="V677" s="69" t="s">
        <v>754</v>
      </c>
      <c r="W677" s="68">
        <v>43537.84032407407</v>
      </c>
      <c r="X677" s="69" t="s">
        <v>1319</v>
      </c>
      <c r="AA677" s="70" t="s">
        <v>1879</v>
      </c>
      <c r="AC677" t="b">
        <v>0</v>
      </c>
      <c r="AD677">
        <v>0</v>
      </c>
      <c r="AE677" s="70" t="s">
        <v>1943</v>
      </c>
      <c r="AF677" t="b">
        <v>1</v>
      </c>
      <c r="AG677" t="s">
        <v>1972</v>
      </c>
      <c r="AI677" s="70" t="s">
        <v>1907</v>
      </c>
      <c r="AJ677" t="b">
        <v>0</v>
      </c>
      <c r="AK677">
        <v>1</v>
      </c>
      <c r="AL677" s="70" t="s">
        <v>1837</v>
      </c>
      <c r="AM677" t="s">
        <v>1980</v>
      </c>
      <c r="AN677" t="b">
        <v>0</v>
      </c>
      <c r="AO677" s="70" t="s">
        <v>1837</v>
      </c>
      <c r="AP677" t="s">
        <v>178</v>
      </c>
      <c r="AQ677">
        <v>0</v>
      </c>
      <c r="AR677">
        <v>0</v>
      </c>
      <c r="BA677" t="str">
        <f>REPLACE(INDEX(GroupVertices[Group],MATCH(Edges[[#This Row],[Vertex 1]],GroupVertices[Vertex],0)),1,1,"")</f>
        <v>2</v>
      </c>
      <c r="BB677" t="str">
        <f>REPLACE(INDEX(GroupVertices[Group],MATCH(Edges[[#This Row],[Vertex 2]],GroupVertices[Vertex],0)),1,1,"")</f>
        <v>1</v>
      </c>
    </row>
    <row r="678" spans="1:54" ht="15">
      <c r="A678" s="11" t="s">
        <v>265</v>
      </c>
      <c r="B678" s="11" t="s">
        <v>247</v>
      </c>
      <c r="C678" s="12"/>
      <c r="D678" s="60"/>
      <c r="E678" s="61"/>
      <c r="F678" s="62"/>
      <c r="G678" s="12"/>
      <c r="H678" s="13"/>
      <c r="I678" s="45"/>
      <c r="J678" s="45"/>
      <c r="K678" s="31" t="s">
        <v>66</v>
      </c>
      <c r="L678" s="67">
        <v>678</v>
      </c>
      <c r="M678" s="67"/>
      <c r="N678" s="14"/>
      <c r="O678" t="s">
        <v>337</v>
      </c>
      <c r="P678" s="68">
        <v>43537.84578703704</v>
      </c>
      <c r="Q678" t="s">
        <v>360</v>
      </c>
      <c r="V678" s="69" t="s">
        <v>754</v>
      </c>
      <c r="W678" s="68">
        <v>43537.84578703704</v>
      </c>
      <c r="X678" s="69" t="s">
        <v>1322</v>
      </c>
      <c r="AA678" s="70" t="s">
        <v>1882</v>
      </c>
      <c r="AC678" t="b">
        <v>0</v>
      </c>
      <c r="AD678">
        <v>0</v>
      </c>
      <c r="AE678" s="70" t="s">
        <v>1943</v>
      </c>
      <c r="AF678" t="b">
        <v>1</v>
      </c>
      <c r="AG678" t="s">
        <v>1972</v>
      </c>
      <c r="AI678" s="70" t="s">
        <v>1908</v>
      </c>
      <c r="AJ678" t="b">
        <v>0</v>
      </c>
      <c r="AK678">
        <v>3</v>
      </c>
      <c r="AL678" s="70" t="s">
        <v>1842</v>
      </c>
      <c r="AM678" t="s">
        <v>1980</v>
      </c>
      <c r="AN678" t="b">
        <v>0</v>
      </c>
      <c r="AO678" s="70" t="s">
        <v>1842</v>
      </c>
      <c r="AP678" t="s">
        <v>178</v>
      </c>
      <c r="AQ678">
        <v>0</v>
      </c>
      <c r="AR678">
        <v>0</v>
      </c>
      <c r="BA678" t="str">
        <f>REPLACE(INDEX(GroupVertices[Group],MATCH(Edges[[#This Row],[Vertex 1]],GroupVertices[Vertex],0)),1,1,"")</f>
        <v>2</v>
      </c>
      <c r="BB678" t="str">
        <f>REPLACE(INDEX(GroupVertices[Group],MATCH(Edges[[#This Row],[Vertex 2]],GroupVertices[Vertex],0)),1,1,"")</f>
        <v>1</v>
      </c>
    </row>
    <row r="679" spans="1:54" ht="15">
      <c r="A679" s="11" t="s">
        <v>265</v>
      </c>
      <c r="B679" s="11" t="s">
        <v>300</v>
      </c>
      <c r="C679" s="12"/>
      <c r="D679" s="60"/>
      <c r="E679" s="61"/>
      <c r="F679" s="62"/>
      <c r="G679" s="12"/>
      <c r="H679" s="13"/>
      <c r="I679" s="45"/>
      <c r="J679" s="45"/>
      <c r="K679" s="31" t="s">
        <v>66</v>
      </c>
      <c r="L679" s="67">
        <v>679</v>
      </c>
      <c r="M679" s="67"/>
      <c r="N679" s="14"/>
      <c r="O679" t="s">
        <v>337</v>
      </c>
      <c r="P679" s="68">
        <v>43537.846284722225</v>
      </c>
      <c r="Q679" t="s">
        <v>447</v>
      </c>
      <c r="V679" s="69" t="s">
        <v>754</v>
      </c>
      <c r="W679" s="68">
        <v>43537.846284722225</v>
      </c>
      <c r="X679" s="69" t="s">
        <v>1018</v>
      </c>
      <c r="AA679" s="70" t="s">
        <v>1572</v>
      </c>
      <c r="AC679" t="b">
        <v>0</v>
      </c>
      <c r="AD679">
        <v>0</v>
      </c>
      <c r="AE679" s="70" t="s">
        <v>1943</v>
      </c>
      <c r="AF679" t="b">
        <v>1</v>
      </c>
      <c r="AG679" t="s">
        <v>1972</v>
      </c>
      <c r="AI679" s="70" t="s">
        <v>1908</v>
      </c>
      <c r="AJ679" t="b">
        <v>0</v>
      </c>
      <c r="AK679">
        <v>1</v>
      </c>
      <c r="AL679" s="70" t="s">
        <v>1563</v>
      </c>
      <c r="AM679" t="s">
        <v>1980</v>
      </c>
      <c r="AN679" t="b">
        <v>0</v>
      </c>
      <c r="AO679" s="70" t="s">
        <v>1563</v>
      </c>
      <c r="AP679" t="s">
        <v>178</v>
      </c>
      <c r="AQ679">
        <v>0</v>
      </c>
      <c r="AR679">
        <v>0</v>
      </c>
      <c r="BA679" t="str">
        <f>REPLACE(INDEX(GroupVertices[Group],MATCH(Edges[[#This Row],[Vertex 1]],GroupVertices[Vertex],0)),1,1,"")</f>
        <v>2</v>
      </c>
      <c r="BB679" t="str">
        <f>REPLACE(INDEX(GroupVertices[Group],MATCH(Edges[[#This Row],[Vertex 2]],GroupVertices[Vertex],0)),1,1,"")</f>
        <v>3</v>
      </c>
    </row>
    <row r="680" spans="1:54" ht="15">
      <c r="A680" s="11" t="s">
        <v>265</v>
      </c>
      <c r="B680" s="11" t="s">
        <v>247</v>
      </c>
      <c r="C680" s="12"/>
      <c r="D680" s="60"/>
      <c r="E680" s="61"/>
      <c r="F680" s="62"/>
      <c r="G680" s="12"/>
      <c r="H680" s="13"/>
      <c r="I680" s="45"/>
      <c r="J680" s="45"/>
      <c r="K680" s="31" t="s">
        <v>66</v>
      </c>
      <c r="L680" s="67">
        <v>680</v>
      </c>
      <c r="M680" s="67"/>
      <c r="N680" s="14"/>
      <c r="O680" t="s">
        <v>337</v>
      </c>
      <c r="P680" s="68">
        <v>43537.845717592594</v>
      </c>
      <c r="Q680" t="s">
        <v>474</v>
      </c>
      <c r="V680" s="69" t="s">
        <v>754</v>
      </c>
      <c r="W680" s="68">
        <v>43537.845717592594</v>
      </c>
      <c r="X680" s="69" t="s">
        <v>1321</v>
      </c>
      <c r="AA680" s="70" t="s">
        <v>1881</v>
      </c>
      <c r="AC680" t="b">
        <v>0</v>
      </c>
      <c r="AD680">
        <v>0</v>
      </c>
      <c r="AE680" s="70" t="s">
        <v>1943</v>
      </c>
      <c r="AF680" t="b">
        <v>1</v>
      </c>
      <c r="AG680" t="s">
        <v>1972</v>
      </c>
      <c r="AI680" s="70" t="s">
        <v>1908</v>
      </c>
      <c r="AJ680" t="b">
        <v>0</v>
      </c>
      <c r="AK680">
        <v>2</v>
      </c>
      <c r="AL680" s="70" t="s">
        <v>1843</v>
      </c>
      <c r="AM680" t="s">
        <v>1980</v>
      </c>
      <c r="AN680" t="b">
        <v>0</v>
      </c>
      <c r="AO680" s="70" t="s">
        <v>1843</v>
      </c>
      <c r="AP680" t="s">
        <v>178</v>
      </c>
      <c r="AQ680">
        <v>0</v>
      </c>
      <c r="AR680">
        <v>0</v>
      </c>
      <c r="BA680" t="str">
        <f>REPLACE(INDEX(GroupVertices[Group],MATCH(Edges[[#This Row],[Vertex 1]],GroupVertices[Vertex],0)),1,1,"")</f>
        <v>2</v>
      </c>
      <c r="BB680" t="str">
        <f>REPLACE(INDEX(GroupVertices[Group],MATCH(Edges[[#This Row],[Vertex 2]],GroupVertices[Vertex],0)),1,1,"")</f>
        <v>1</v>
      </c>
    </row>
    <row r="681" spans="1:54" ht="15">
      <c r="A681" s="11" t="s">
        <v>265</v>
      </c>
      <c r="B681" s="11" t="s">
        <v>247</v>
      </c>
      <c r="C681" s="12"/>
      <c r="D681" s="60"/>
      <c r="E681" s="61"/>
      <c r="F681" s="62"/>
      <c r="G681" s="12"/>
      <c r="H681" s="13"/>
      <c r="I681" s="45"/>
      <c r="J681" s="45"/>
      <c r="K681" s="31" t="s">
        <v>66</v>
      </c>
      <c r="L681" s="67">
        <v>681</v>
      </c>
      <c r="M681" s="67"/>
      <c r="N681" s="14"/>
      <c r="O681" t="s">
        <v>337</v>
      </c>
      <c r="P681" s="68">
        <v>43537.846967592595</v>
      </c>
      <c r="Q681" t="s">
        <v>580</v>
      </c>
      <c r="V681" s="69" t="s">
        <v>754</v>
      </c>
      <c r="W681" s="68">
        <v>43537.846967592595</v>
      </c>
      <c r="X681" s="69" t="s">
        <v>1323</v>
      </c>
      <c r="AA681" s="70" t="s">
        <v>1883</v>
      </c>
      <c r="AC681" t="b">
        <v>0</v>
      </c>
      <c r="AD681">
        <v>0</v>
      </c>
      <c r="AE681" s="70" t="s">
        <v>1943</v>
      </c>
      <c r="AF681" t="b">
        <v>1</v>
      </c>
      <c r="AG681" t="s">
        <v>1972</v>
      </c>
      <c r="AI681" s="70" t="s">
        <v>1910</v>
      </c>
      <c r="AJ681" t="b">
        <v>0</v>
      </c>
      <c r="AK681">
        <v>1</v>
      </c>
      <c r="AL681" s="70" t="s">
        <v>1846</v>
      </c>
      <c r="AM681" t="s">
        <v>1980</v>
      </c>
      <c r="AN681" t="b">
        <v>0</v>
      </c>
      <c r="AO681" s="70" t="s">
        <v>1846</v>
      </c>
      <c r="AP681" t="s">
        <v>178</v>
      </c>
      <c r="AQ681">
        <v>0</v>
      </c>
      <c r="AR681">
        <v>0</v>
      </c>
      <c r="BA681" t="str">
        <f>REPLACE(INDEX(GroupVertices[Group],MATCH(Edges[[#This Row],[Vertex 1]],GroupVertices[Vertex],0)),1,1,"")</f>
        <v>2</v>
      </c>
      <c r="BB681" t="str">
        <f>REPLACE(INDEX(GroupVertices[Group],MATCH(Edges[[#This Row],[Vertex 2]],GroupVertices[Vertex],0)),1,1,"")</f>
        <v>1</v>
      </c>
    </row>
    <row r="682" spans="1:54" ht="15">
      <c r="A682" s="11" t="s">
        <v>265</v>
      </c>
      <c r="B682" s="11" t="s">
        <v>247</v>
      </c>
      <c r="C682" s="12"/>
      <c r="D682" s="60"/>
      <c r="E682" s="61"/>
      <c r="F682" s="62"/>
      <c r="G682" s="12"/>
      <c r="H682" s="13"/>
      <c r="I682" s="45"/>
      <c r="J682" s="45"/>
      <c r="K682" s="31" t="s">
        <v>66</v>
      </c>
      <c r="L682" s="67">
        <v>682</v>
      </c>
      <c r="M682" s="67"/>
      <c r="N682" s="14"/>
      <c r="O682" t="s">
        <v>337</v>
      </c>
      <c r="P682" s="68">
        <v>43537.847766203704</v>
      </c>
      <c r="Q682" t="s">
        <v>581</v>
      </c>
      <c r="V682" s="69" t="s">
        <v>754</v>
      </c>
      <c r="W682" s="68">
        <v>43537.847766203704</v>
      </c>
      <c r="X682" s="69" t="s">
        <v>1324</v>
      </c>
      <c r="AA682" s="70" t="s">
        <v>1884</v>
      </c>
      <c r="AC682" t="b">
        <v>0</v>
      </c>
      <c r="AD682">
        <v>0</v>
      </c>
      <c r="AE682" s="70" t="s">
        <v>1943</v>
      </c>
      <c r="AF682" t="b">
        <v>1</v>
      </c>
      <c r="AG682" t="s">
        <v>1972</v>
      </c>
      <c r="AI682" s="70" t="s">
        <v>1910</v>
      </c>
      <c r="AJ682" t="b">
        <v>0</v>
      </c>
      <c r="AK682">
        <v>1</v>
      </c>
      <c r="AL682" s="70" t="s">
        <v>1847</v>
      </c>
      <c r="AM682" t="s">
        <v>1980</v>
      </c>
      <c r="AN682" t="b">
        <v>0</v>
      </c>
      <c r="AO682" s="70" t="s">
        <v>1847</v>
      </c>
      <c r="AP682" t="s">
        <v>178</v>
      </c>
      <c r="AQ682">
        <v>0</v>
      </c>
      <c r="AR682">
        <v>0</v>
      </c>
      <c r="BA682" t="str">
        <f>REPLACE(INDEX(GroupVertices[Group],MATCH(Edges[[#This Row],[Vertex 1]],GroupVertices[Vertex],0)),1,1,"")</f>
        <v>2</v>
      </c>
      <c r="BB682" t="str">
        <f>REPLACE(INDEX(GroupVertices[Group],MATCH(Edges[[#This Row],[Vertex 2]],GroupVertices[Vertex],0)),1,1,"")</f>
        <v>1</v>
      </c>
    </row>
    <row r="683" spans="1:54" ht="15">
      <c r="A683" s="11" t="s">
        <v>265</v>
      </c>
      <c r="B683" s="11" t="s">
        <v>247</v>
      </c>
      <c r="C683" s="12"/>
      <c r="D683" s="60"/>
      <c r="E683" s="61"/>
      <c r="F683" s="62"/>
      <c r="G683" s="12"/>
      <c r="H683" s="13"/>
      <c r="I683" s="45"/>
      <c r="J683" s="45"/>
      <c r="K683" s="31" t="s">
        <v>66</v>
      </c>
      <c r="L683" s="67">
        <v>683</v>
      </c>
      <c r="M683" s="67"/>
      <c r="N683" s="14"/>
      <c r="O683" t="s">
        <v>337</v>
      </c>
      <c r="P683" s="68">
        <v>43537.84960648148</v>
      </c>
      <c r="Q683" t="s">
        <v>345</v>
      </c>
      <c r="V683" s="69" t="s">
        <v>754</v>
      </c>
      <c r="W683" s="68">
        <v>43537.84960648148</v>
      </c>
      <c r="X683" s="69" t="s">
        <v>1326</v>
      </c>
      <c r="AA683" s="70" t="s">
        <v>1886</v>
      </c>
      <c r="AC683" t="b">
        <v>0</v>
      </c>
      <c r="AD683">
        <v>0</v>
      </c>
      <c r="AE683" s="70" t="s">
        <v>1943</v>
      </c>
      <c r="AF683" t="b">
        <v>1</v>
      </c>
      <c r="AG683" t="s">
        <v>1972</v>
      </c>
      <c r="AI683" s="70" t="s">
        <v>1915</v>
      </c>
      <c r="AJ683" t="b">
        <v>0</v>
      </c>
      <c r="AK683">
        <v>6</v>
      </c>
      <c r="AL683" s="70" t="s">
        <v>1852</v>
      </c>
      <c r="AM683" t="s">
        <v>1980</v>
      </c>
      <c r="AN683" t="b">
        <v>0</v>
      </c>
      <c r="AO683" s="70" t="s">
        <v>1852</v>
      </c>
      <c r="AP683" t="s">
        <v>178</v>
      </c>
      <c r="AQ683">
        <v>0</v>
      </c>
      <c r="AR683">
        <v>0</v>
      </c>
      <c r="BA683" t="str">
        <f>REPLACE(INDEX(GroupVertices[Group],MATCH(Edges[[#This Row],[Vertex 1]],GroupVertices[Vertex],0)),1,1,"")</f>
        <v>2</v>
      </c>
      <c r="BB683" t="str">
        <f>REPLACE(INDEX(GroupVertices[Group],MATCH(Edges[[#This Row],[Vertex 2]],GroupVertices[Vertex],0)),1,1,"")</f>
        <v>1</v>
      </c>
    </row>
    <row r="684" spans="1:54" ht="15">
      <c r="A684" s="11" t="s">
        <v>265</v>
      </c>
      <c r="B684" s="11" t="s">
        <v>300</v>
      </c>
      <c r="C684" s="12"/>
      <c r="D684" s="60"/>
      <c r="E684" s="61"/>
      <c r="F684" s="62"/>
      <c r="G684" s="12"/>
      <c r="H684" s="13"/>
      <c r="I684" s="45"/>
      <c r="J684" s="45"/>
      <c r="K684" s="31" t="s">
        <v>66</v>
      </c>
      <c r="L684" s="67">
        <v>684</v>
      </c>
      <c r="M684" s="67"/>
      <c r="N684" s="14"/>
      <c r="O684" t="s">
        <v>337</v>
      </c>
      <c r="P684" s="68">
        <v>43537.852372685185</v>
      </c>
      <c r="Q684" t="s">
        <v>430</v>
      </c>
      <c r="V684" s="69" t="s">
        <v>754</v>
      </c>
      <c r="W684" s="68">
        <v>43537.852372685185</v>
      </c>
      <c r="X684" s="69" t="s">
        <v>1019</v>
      </c>
      <c r="AA684" s="70" t="s">
        <v>1573</v>
      </c>
      <c r="AC684" t="b">
        <v>0</v>
      </c>
      <c r="AD684">
        <v>0</v>
      </c>
      <c r="AE684" s="70" t="s">
        <v>1943</v>
      </c>
      <c r="AF684" t="b">
        <v>1</v>
      </c>
      <c r="AG684" t="s">
        <v>1972</v>
      </c>
      <c r="AI684" s="70" t="s">
        <v>1916</v>
      </c>
      <c r="AJ684" t="b">
        <v>0</v>
      </c>
      <c r="AK684">
        <v>3</v>
      </c>
      <c r="AL684" s="70" t="s">
        <v>1566</v>
      </c>
      <c r="AM684" t="s">
        <v>1980</v>
      </c>
      <c r="AN684" t="b">
        <v>0</v>
      </c>
      <c r="AO684" s="70" t="s">
        <v>1566</v>
      </c>
      <c r="AP684" t="s">
        <v>178</v>
      </c>
      <c r="AQ684">
        <v>0</v>
      </c>
      <c r="AR684">
        <v>0</v>
      </c>
      <c r="BA684" t="str">
        <f>REPLACE(INDEX(GroupVertices[Group],MATCH(Edges[[#This Row],[Vertex 1]],GroupVertices[Vertex],0)),1,1,"")</f>
        <v>2</v>
      </c>
      <c r="BB684" t="str">
        <f>REPLACE(INDEX(GroupVertices[Group],MATCH(Edges[[#This Row],[Vertex 2]],GroupVertices[Vertex],0)),1,1,"")</f>
        <v>3</v>
      </c>
    </row>
    <row r="685" spans="1:54" ht="15">
      <c r="A685" s="11" t="s">
        <v>265</v>
      </c>
      <c r="B685" s="11" t="s">
        <v>303</v>
      </c>
      <c r="C685" s="12"/>
      <c r="D685" s="60"/>
      <c r="E685" s="61"/>
      <c r="F685" s="62"/>
      <c r="G685" s="12"/>
      <c r="H685" s="13"/>
      <c r="I685" s="45"/>
      <c r="J685" s="45"/>
      <c r="K685" s="31" t="s">
        <v>66</v>
      </c>
      <c r="L685" s="67">
        <v>685</v>
      </c>
      <c r="M685" s="67"/>
      <c r="N685" s="14"/>
      <c r="O685" t="s">
        <v>337</v>
      </c>
      <c r="P685" s="68">
        <v>43537.84751157407</v>
      </c>
      <c r="Q685" t="s">
        <v>364</v>
      </c>
      <c r="V685" s="69" t="s">
        <v>754</v>
      </c>
      <c r="W685" s="68">
        <v>43537.84751157407</v>
      </c>
      <c r="X685" s="69" t="s">
        <v>1083</v>
      </c>
      <c r="AA685" s="70" t="s">
        <v>1637</v>
      </c>
      <c r="AC685" t="b">
        <v>0</v>
      </c>
      <c r="AD685">
        <v>0</v>
      </c>
      <c r="AE685" s="70" t="s">
        <v>1943</v>
      </c>
      <c r="AF685" t="b">
        <v>1</v>
      </c>
      <c r="AG685" t="s">
        <v>1972</v>
      </c>
      <c r="AI685" s="70" t="s">
        <v>1908</v>
      </c>
      <c r="AJ685" t="b">
        <v>0</v>
      </c>
      <c r="AK685">
        <v>3</v>
      </c>
      <c r="AL685" s="70" t="s">
        <v>1619</v>
      </c>
      <c r="AM685" t="s">
        <v>1980</v>
      </c>
      <c r="AN685" t="b">
        <v>0</v>
      </c>
      <c r="AO685" s="70" t="s">
        <v>1619</v>
      </c>
      <c r="AP685" t="s">
        <v>178</v>
      </c>
      <c r="AQ685">
        <v>0</v>
      </c>
      <c r="AR685">
        <v>0</v>
      </c>
      <c r="BA685" t="str">
        <f>REPLACE(INDEX(GroupVertices[Group],MATCH(Edges[[#This Row],[Vertex 1]],GroupVertices[Vertex],0)),1,1,"")</f>
        <v>2</v>
      </c>
      <c r="BB685" t="str">
        <f>REPLACE(INDEX(GroupVertices[Group],MATCH(Edges[[#This Row],[Vertex 2]],GroupVertices[Vertex],0)),1,1,"")</f>
        <v>3</v>
      </c>
    </row>
    <row r="686" spans="1:54" ht="15">
      <c r="A686" s="11" t="s">
        <v>265</v>
      </c>
      <c r="B686" s="11" t="s">
        <v>250</v>
      </c>
      <c r="C686" s="12"/>
      <c r="D686" s="60"/>
      <c r="E686" s="61"/>
      <c r="F686" s="62"/>
      <c r="G686" s="12"/>
      <c r="H686" s="13"/>
      <c r="I686" s="45"/>
      <c r="J686" s="45"/>
      <c r="K686" s="31" t="s">
        <v>66</v>
      </c>
      <c r="L686" s="67">
        <v>686</v>
      </c>
      <c r="M686" s="67"/>
      <c r="N686" s="14"/>
      <c r="O686" t="s">
        <v>337</v>
      </c>
      <c r="P686" s="68">
        <v>43534.82373842593</v>
      </c>
      <c r="Q686" t="s">
        <v>523</v>
      </c>
      <c r="R686" s="69" t="s">
        <v>637</v>
      </c>
      <c r="S686" t="s">
        <v>667</v>
      </c>
      <c r="T686" t="s">
        <v>265</v>
      </c>
      <c r="V686" s="69" t="s">
        <v>754</v>
      </c>
      <c r="W686" s="68">
        <v>43534.82373842593</v>
      </c>
      <c r="X686" s="69" t="s">
        <v>1189</v>
      </c>
      <c r="AA686" s="70" t="s">
        <v>1745</v>
      </c>
      <c r="AC686" t="b">
        <v>0</v>
      </c>
      <c r="AD686">
        <v>0</v>
      </c>
      <c r="AE686" s="70" t="s">
        <v>1943</v>
      </c>
      <c r="AF686" t="b">
        <v>1</v>
      </c>
      <c r="AG686" t="s">
        <v>1972</v>
      </c>
      <c r="AI686" s="70" t="s">
        <v>1871</v>
      </c>
      <c r="AJ686" t="b">
        <v>0</v>
      </c>
      <c r="AK686">
        <v>1</v>
      </c>
      <c r="AL686" s="70" t="s">
        <v>1733</v>
      </c>
      <c r="AM686" t="s">
        <v>1979</v>
      </c>
      <c r="AN686" t="b">
        <v>0</v>
      </c>
      <c r="AO686" s="70" t="s">
        <v>1733</v>
      </c>
      <c r="AP686" t="s">
        <v>178</v>
      </c>
      <c r="AQ686">
        <v>0</v>
      </c>
      <c r="AR686">
        <v>0</v>
      </c>
      <c r="BA686" t="str">
        <f>REPLACE(INDEX(GroupVertices[Group],MATCH(Edges[[#This Row],[Vertex 1]],GroupVertices[Vertex],0)),1,1,"")</f>
        <v>2</v>
      </c>
      <c r="BB686" t="str">
        <f>REPLACE(INDEX(GroupVertices[Group],MATCH(Edges[[#This Row],[Vertex 2]],GroupVertices[Vertex],0)),1,1,"")</f>
        <v>5</v>
      </c>
    </row>
    <row r="687" spans="1:54" ht="15">
      <c r="A687" s="11" t="s">
        <v>265</v>
      </c>
      <c r="B687" s="11" t="s">
        <v>247</v>
      </c>
      <c r="C687" s="12"/>
      <c r="D687" s="60"/>
      <c r="E687" s="61"/>
      <c r="F687" s="62"/>
      <c r="G687" s="12"/>
      <c r="H687" s="13"/>
      <c r="I687" s="45"/>
      <c r="J687" s="45"/>
      <c r="K687" s="31" t="s">
        <v>66</v>
      </c>
      <c r="L687" s="67">
        <v>687</v>
      </c>
      <c r="M687" s="67"/>
      <c r="N687" s="14"/>
      <c r="O687" t="s">
        <v>337</v>
      </c>
      <c r="P687" s="68">
        <v>43537.85747685185</v>
      </c>
      <c r="Q687" t="s">
        <v>593</v>
      </c>
      <c r="T687" t="s">
        <v>265</v>
      </c>
      <c r="V687" s="69" t="s">
        <v>754</v>
      </c>
      <c r="W687" s="68">
        <v>43537.85747685185</v>
      </c>
      <c r="X687" s="69" t="s">
        <v>1333</v>
      </c>
      <c r="AA687" s="70" t="s">
        <v>1893</v>
      </c>
      <c r="AC687" t="b">
        <v>0</v>
      </c>
      <c r="AD687">
        <v>0</v>
      </c>
      <c r="AE687" s="70" t="s">
        <v>1943</v>
      </c>
      <c r="AF687" t="b">
        <v>1</v>
      </c>
      <c r="AG687" t="s">
        <v>1972</v>
      </c>
      <c r="AI687" s="70" t="s">
        <v>1890</v>
      </c>
      <c r="AJ687" t="b">
        <v>0</v>
      </c>
      <c r="AK687">
        <v>1</v>
      </c>
      <c r="AL687" s="70" t="s">
        <v>1865</v>
      </c>
      <c r="AM687" t="s">
        <v>1980</v>
      </c>
      <c r="AN687" t="b">
        <v>0</v>
      </c>
      <c r="AO687" s="70" t="s">
        <v>1865</v>
      </c>
      <c r="AP687" t="s">
        <v>178</v>
      </c>
      <c r="AQ687">
        <v>0</v>
      </c>
      <c r="AR687">
        <v>0</v>
      </c>
      <c r="BA687" t="str">
        <f>REPLACE(INDEX(GroupVertices[Group],MATCH(Edges[[#This Row],[Vertex 1]],GroupVertices[Vertex],0)),1,1,"")</f>
        <v>2</v>
      </c>
      <c r="BB687" t="str">
        <f>REPLACE(INDEX(GroupVertices[Group],MATCH(Edges[[#This Row],[Vertex 2]],GroupVertices[Vertex],0)),1,1,"")</f>
        <v>1</v>
      </c>
    </row>
    <row r="688" spans="1:54" ht="15">
      <c r="A688" s="11" t="s">
        <v>265</v>
      </c>
      <c r="B688" s="11" t="s">
        <v>303</v>
      </c>
      <c r="C688" s="12"/>
      <c r="D688" s="60"/>
      <c r="E688" s="61"/>
      <c r="F688" s="62"/>
      <c r="G688" s="12"/>
      <c r="H688" s="13"/>
      <c r="I688" s="45"/>
      <c r="J688" s="45"/>
      <c r="K688" s="31" t="s">
        <v>66</v>
      </c>
      <c r="L688" s="67">
        <v>688</v>
      </c>
      <c r="M688" s="67"/>
      <c r="N688" s="14"/>
      <c r="O688" t="s">
        <v>337</v>
      </c>
      <c r="P688" s="68">
        <v>43537.83840277778</v>
      </c>
      <c r="Q688" t="s">
        <v>407</v>
      </c>
      <c r="V688" s="69" t="s">
        <v>754</v>
      </c>
      <c r="W688" s="68">
        <v>43537.83840277778</v>
      </c>
      <c r="X688" s="69" t="s">
        <v>1081</v>
      </c>
      <c r="AA688" s="70" t="s">
        <v>1635</v>
      </c>
      <c r="AC688" t="b">
        <v>0</v>
      </c>
      <c r="AD688">
        <v>0</v>
      </c>
      <c r="AE688" s="70" t="s">
        <v>1943</v>
      </c>
      <c r="AF688" t="b">
        <v>1</v>
      </c>
      <c r="AG688" t="s">
        <v>1972</v>
      </c>
      <c r="AI688" s="70" t="s">
        <v>1878</v>
      </c>
      <c r="AJ688" t="b">
        <v>0</v>
      </c>
      <c r="AK688">
        <v>2</v>
      </c>
      <c r="AL688" s="70" t="s">
        <v>1618</v>
      </c>
      <c r="AM688" t="s">
        <v>1980</v>
      </c>
      <c r="AN688" t="b">
        <v>0</v>
      </c>
      <c r="AO688" s="70" t="s">
        <v>1618</v>
      </c>
      <c r="AP688" t="s">
        <v>178</v>
      </c>
      <c r="AQ688">
        <v>0</v>
      </c>
      <c r="AR688">
        <v>0</v>
      </c>
      <c r="BA688" t="str">
        <f>REPLACE(INDEX(GroupVertices[Group],MATCH(Edges[[#This Row],[Vertex 1]],GroupVertices[Vertex],0)),1,1,"")</f>
        <v>2</v>
      </c>
      <c r="BB688" t="str">
        <f>REPLACE(INDEX(GroupVertices[Group],MATCH(Edges[[#This Row],[Vertex 2]],GroupVertices[Vertex],0)),1,1,"")</f>
        <v>3</v>
      </c>
    </row>
    <row r="689" spans="1:54" ht="15">
      <c r="A689" s="11" t="s">
        <v>265</v>
      </c>
      <c r="B689" s="11" t="s">
        <v>320</v>
      </c>
      <c r="C689" s="12"/>
      <c r="D689" s="60"/>
      <c r="E689" s="61"/>
      <c r="F689" s="62"/>
      <c r="G689" s="12"/>
      <c r="H689" s="13"/>
      <c r="I689" s="45"/>
      <c r="J689" s="45"/>
      <c r="K689" s="31" t="s">
        <v>66</v>
      </c>
      <c r="L689" s="67">
        <v>689</v>
      </c>
      <c r="M689" s="67"/>
      <c r="N689" s="14"/>
      <c r="O689" t="s">
        <v>337</v>
      </c>
      <c r="P689" s="68">
        <v>43537.85261574074</v>
      </c>
      <c r="Q689" t="s">
        <v>351</v>
      </c>
      <c r="V689" s="69" t="s">
        <v>754</v>
      </c>
      <c r="W689" s="68">
        <v>43537.85261574074</v>
      </c>
      <c r="X689" s="69" t="s">
        <v>1237</v>
      </c>
      <c r="AA689" s="70" t="s">
        <v>1793</v>
      </c>
      <c r="AC689" t="b">
        <v>0</v>
      </c>
      <c r="AD689">
        <v>0</v>
      </c>
      <c r="AE689" s="70" t="s">
        <v>1943</v>
      </c>
      <c r="AF689" t="b">
        <v>1</v>
      </c>
      <c r="AG689" t="s">
        <v>1972</v>
      </c>
      <c r="AI689" s="70" t="s">
        <v>1917</v>
      </c>
      <c r="AJ689" t="b">
        <v>0</v>
      </c>
      <c r="AK689">
        <v>2</v>
      </c>
      <c r="AL689" s="70" t="s">
        <v>1788</v>
      </c>
      <c r="AM689" t="s">
        <v>1980</v>
      </c>
      <c r="AN689" t="b">
        <v>0</v>
      </c>
      <c r="AO689" s="70" t="s">
        <v>1788</v>
      </c>
      <c r="AP689" t="s">
        <v>178</v>
      </c>
      <c r="AQ689">
        <v>0</v>
      </c>
      <c r="AR689">
        <v>0</v>
      </c>
      <c r="BA689" t="str">
        <f>REPLACE(INDEX(GroupVertices[Group],MATCH(Edges[[#This Row],[Vertex 1]],GroupVertices[Vertex],0)),1,1,"")</f>
        <v>2</v>
      </c>
      <c r="BB689" t="str">
        <f>REPLACE(INDEX(GroupVertices[Group],MATCH(Edges[[#This Row],[Vertex 2]],GroupVertices[Vertex],0)),1,1,"")</f>
        <v>1</v>
      </c>
    </row>
    <row r="690" spans="1:54" ht="15">
      <c r="A690" s="11" t="s">
        <v>265</v>
      </c>
      <c r="B690" s="11" t="s">
        <v>247</v>
      </c>
      <c r="C690" s="12"/>
      <c r="D690" s="60"/>
      <c r="E690" s="61"/>
      <c r="F690" s="62"/>
      <c r="G690" s="12"/>
      <c r="H690" s="13"/>
      <c r="I690" s="45"/>
      <c r="J690" s="45"/>
      <c r="K690" s="31" t="s">
        <v>66</v>
      </c>
      <c r="L690" s="67">
        <v>690</v>
      </c>
      <c r="M690" s="67"/>
      <c r="N690" s="14"/>
      <c r="O690" t="s">
        <v>337</v>
      </c>
      <c r="P690" s="68">
        <v>43537.850960648146</v>
      </c>
      <c r="Q690" t="s">
        <v>585</v>
      </c>
      <c r="V690" s="69" t="s">
        <v>754</v>
      </c>
      <c r="W690" s="68">
        <v>43537.850960648146</v>
      </c>
      <c r="X690" s="69" t="s">
        <v>1327</v>
      </c>
      <c r="AA690" s="70" t="s">
        <v>1887</v>
      </c>
      <c r="AC690" t="b">
        <v>0</v>
      </c>
      <c r="AD690">
        <v>0</v>
      </c>
      <c r="AE690" s="70" t="s">
        <v>1943</v>
      </c>
      <c r="AF690" t="b">
        <v>0</v>
      </c>
      <c r="AG690" t="s">
        <v>1972</v>
      </c>
      <c r="AI690" s="70" t="s">
        <v>1943</v>
      </c>
      <c r="AJ690" t="b">
        <v>0</v>
      </c>
      <c r="AK690">
        <v>1</v>
      </c>
      <c r="AL690" s="70" t="s">
        <v>1854</v>
      </c>
      <c r="AM690" t="s">
        <v>1980</v>
      </c>
      <c r="AN690" t="b">
        <v>0</v>
      </c>
      <c r="AO690" s="70" t="s">
        <v>1854</v>
      </c>
      <c r="AP690" t="s">
        <v>178</v>
      </c>
      <c r="AQ690">
        <v>0</v>
      </c>
      <c r="AR690">
        <v>0</v>
      </c>
      <c r="BA690" t="str">
        <f>REPLACE(INDEX(GroupVertices[Group],MATCH(Edges[[#This Row],[Vertex 1]],GroupVertices[Vertex],0)),1,1,"")</f>
        <v>2</v>
      </c>
      <c r="BB690" t="str">
        <f>REPLACE(INDEX(GroupVertices[Group],MATCH(Edges[[#This Row],[Vertex 2]],GroupVertices[Vertex],0)),1,1,"")</f>
        <v>1</v>
      </c>
    </row>
    <row r="691" spans="1:54" ht="15">
      <c r="A691" s="11" t="s">
        <v>265</v>
      </c>
      <c r="B691" s="11" t="s">
        <v>247</v>
      </c>
      <c r="C691" s="12"/>
      <c r="D691" s="60"/>
      <c r="E691" s="61"/>
      <c r="F691" s="62"/>
      <c r="G691" s="12"/>
      <c r="H691" s="13"/>
      <c r="I691" s="45"/>
      <c r="J691" s="45"/>
      <c r="K691" s="31" t="s">
        <v>66</v>
      </c>
      <c r="L691" s="67">
        <v>691</v>
      </c>
      <c r="M691" s="67"/>
      <c r="N691" s="14"/>
      <c r="O691" t="s">
        <v>337</v>
      </c>
      <c r="P691" s="68">
        <v>43537.85273148148</v>
      </c>
      <c r="Q691" t="s">
        <v>587</v>
      </c>
      <c r="V691" s="69" t="s">
        <v>754</v>
      </c>
      <c r="W691" s="68">
        <v>43537.85273148148</v>
      </c>
      <c r="X691" s="69" t="s">
        <v>1329</v>
      </c>
      <c r="AA691" s="70" t="s">
        <v>1889</v>
      </c>
      <c r="AC691" t="b">
        <v>0</v>
      </c>
      <c r="AD691">
        <v>0</v>
      </c>
      <c r="AE691" s="70" t="s">
        <v>1943</v>
      </c>
      <c r="AF691" t="b">
        <v>1</v>
      </c>
      <c r="AG691" t="s">
        <v>1972</v>
      </c>
      <c r="AI691" s="70" t="s">
        <v>1916</v>
      </c>
      <c r="AJ691" t="b">
        <v>0</v>
      </c>
      <c r="AK691">
        <v>1</v>
      </c>
      <c r="AL691" s="70" t="s">
        <v>1857</v>
      </c>
      <c r="AM691" t="s">
        <v>1980</v>
      </c>
      <c r="AN691" t="b">
        <v>0</v>
      </c>
      <c r="AO691" s="70" t="s">
        <v>1857</v>
      </c>
      <c r="AP691" t="s">
        <v>178</v>
      </c>
      <c r="AQ691">
        <v>0</v>
      </c>
      <c r="AR691">
        <v>0</v>
      </c>
      <c r="BA691" t="str">
        <f>REPLACE(INDEX(GroupVertices[Group],MATCH(Edges[[#This Row],[Vertex 1]],GroupVertices[Vertex],0)),1,1,"")</f>
        <v>2</v>
      </c>
      <c r="BB691" t="str">
        <f>REPLACE(INDEX(GroupVertices[Group],MATCH(Edges[[#This Row],[Vertex 2]],GroupVertices[Vertex],0)),1,1,"")</f>
        <v>1</v>
      </c>
    </row>
    <row r="692" spans="1:54" ht="15">
      <c r="A692" s="11" t="s">
        <v>265</v>
      </c>
      <c r="B692" s="11" t="s">
        <v>247</v>
      </c>
      <c r="C692" s="12"/>
      <c r="D692" s="60"/>
      <c r="E692" s="61"/>
      <c r="F692" s="62"/>
      <c r="G692" s="12"/>
      <c r="H692" s="13"/>
      <c r="I692" s="45"/>
      <c r="J692" s="45"/>
      <c r="K692" s="31" t="s">
        <v>66</v>
      </c>
      <c r="L692" s="67">
        <v>692</v>
      </c>
      <c r="M692" s="67"/>
      <c r="N692" s="14"/>
      <c r="O692" t="s">
        <v>337</v>
      </c>
      <c r="P692" s="68">
        <v>43537.85600694444</v>
      </c>
      <c r="Q692" t="s">
        <v>359</v>
      </c>
      <c r="R692" s="69" t="s">
        <v>621</v>
      </c>
      <c r="S692" t="s">
        <v>667</v>
      </c>
      <c r="T692" t="s">
        <v>265</v>
      </c>
      <c r="V692" s="69" t="s">
        <v>754</v>
      </c>
      <c r="W692" s="68">
        <v>43537.85600694444</v>
      </c>
      <c r="X692" s="69" t="s">
        <v>1331</v>
      </c>
      <c r="AA692" s="70" t="s">
        <v>1891</v>
      </c>
      <c r="AC692" t="b">
        <v>0</v>
      </c>
      <c r="AD692">
        <v>0</v>
      </c>
      <c r="AE692" s="70" t="s">
        <v>1943</v>
      </c>
      <c r="AF692" t="b">
        <v>1</v>
      </c>
      <c r="AG692" t="s">
        <v>1972</v>
      </c>
      <c r="AI692" s="70" t="s">
        <v>1917</v>
      </c>
      <c r="AJ692" t="b">
        <v>0</v>
      </c>
      <c r="AK692">
        <v>2</v>
      </c>
      <c r="AL692" s="70" t="s">
        <v>1862</v>
      </c>
      <c r="AM692" t="s">
        <v>1980</v>
      </c>
      <c r="AN692" t="b">
        <v>0</v>
      </c>
      <c r="AO692" s="70" t="s">
        <v>1862</v>
      </c>
      <c r="AP692" t="s">
        <v>178</v>
      </c>
      <c r="AQ692">
        <v>0</v>
      </c>
      <c r="AR692">
        <v>0</v>
      </c>
      <c r="BA692" t="str">
        <f>REPLACE(INDEX(GroupVertices[Group],MATCH(Edges[[#This Row],[Vertex 1]],GroupVertices[Vertex],0)),1,1,"")</f>
        <v>2</v>
      </c>
      <c r="BB692" t="str">
        <f>REPLACE(INDEX(GroupVertices[Group],MATCH(Edges[[#This Row],[Vertex 2]],GroupVertices[Vertex],0)),1,1,"")</f>
        <v>1</v>
      </c>
    </row>
    <row r="693" spans="1:54" ht="15">
      <c r="A693" s="11" t="s">
        <v>265</v>
      </c>
      <c r="B693" s="11" t="s">
        <v>265</v>
      </c>
      <c r="C693" s="12"/>
      <c r="D693" s="60"/>
      <c r="E693" s="61"/>
      <c r="F693" s="62"/>
      <c r="G693" s="12"/>
      <c r="H693" s="13"/>
      <c r="I693" s="45"/>
      <c r="J693" s="45"/>
      <c r="K693" s="31" t="s">
        <v>65</v>
      </c>
      <c r="L693" s="67">
        <v>693</v>
      </c>
      <c r="M693" s="67"/>
      <c r="N693" s="14"/>
      <c r="O693" t="s">
        <v>337</v>
      </c>
      <c r="P693" s="68">
        <v>43542.21157407408</v>
      </c>
      <c r="Q693" t="s">
        <v>425</v>
      </c>
      <c r="V693" s="69" t="s">
        <v>754</v>
      </c>
      <c r="W693" s="68">
        <v>43542.21157407408</v>
      </c>
      <c r="X693" s="69" t="s">
        <v>1360</v>
      </c>
      <c r="AA693" s="70" t="s">
        <v>1925</v>
      </c>
      <c r="AC693" t="b">
        <v>0</v>
      </c>
      <c r="AD693">
        <v>0</v>
      </c>
      <c r="AE693" s="70" t="s">
        <v>1943</v>
      </c>
      <c r="AF693" t="b">
        <v>0</v>
      </c>
      <c r="AG693" t="s">
        <v>1972</v>
      </c>
      <c r="AI693" s="70" t="s">
        <v>1943</v>
      </c>
      <c r="AJ693" t="b">
        <v>0</v>
      </c>
      <c r="AK693">
        <v>23</v>
      </c>
      <c r="AL693" s="70" t="s">
        <v>1922</v>
      </c>
      <c r="AM693" t="s">
        <v>1979</v>
      </c>
      <c r="AN693" t="b">
        <v>0</v>
      </c>
      <c r="AO693" s="70" t="s">
        <v>1922</v>
      </c>
      <c r="AP693" t="s">
        <v>178</v>
      </c>
      <c r="AQ693">
        <v>0</v>
      </c>
      <c r="AR693">
        <v>0</v>
      </c>
      <c r="BA693" t="str">
        <f>REPLACE(INDEX(GroupVertices[Group],MATCH(Edges[[#This Row],[Vertex 1]],GroupVertices[Vertex],0)),1,1,"")</f>
        <v>2</v>
      </c>
      <c r="BB693" t="str">
        <f>REPLACE(INDEX(GroupVertices[Group],MATCH(Edges[[#This Row],[Vertex 2]],GroupVertices[Vertex],0)),1,1,"")</f>
        <v>2</v>
      </c>
    </row>
    <row r="694" spans="1:54" ht="15">
      <c r="A694" s="11" t="s">
        <v>265</v>
      </c>
      <c r="B694" s="11" t="s">
        <v>303</v>
      </c>
      <c r="C694" s="12"/>
      <c r="D694" s="60"/>
      <c r="E694" s="61"/>
      <c r="F694" s="62"/>
      <c r="G694" s="12"/>
      <c r="H694" s="13"/>
      <c r="I694" s="45"/>
      <c r="J694" s="45"/>
      <c r="K694" s="31" t="s">
        <v>66</v>
      </c>
      <c r="L694" s="67">
        <v>694</v>
      </c>
      <c r="M694" s="67"/>
      <c r="N694" s="14"/>
      <c r="O694" t="s">
        <v>337</v>
      </c>
      <c r="P694" s="68">
        <v>43537.85011574074</v>
      </c>
      <c r="Q694" t="s">
        <v>355</v>
      </c>
      <c r="V694" s="69" t="s">
        <v>754</v>
      </c>
      <c r="W694" s="68">
        <v>43537.85011574074</v>
      </c>
      <c r="X694" s="69" t="s">
        <v>1084</v>
      </c>
      <c r="AA694" s="70" t="s">
        <v>1638</v>
      </c>
      <c r="AC694" t="b">
        <v>0</v>
      </c>
      <c r="AD694">
        <v>0</v>
      </c>
      <c r="AE694" s="70" t="s">
        <v>1943</v>
      </c>
      <c r="AF694" t="b">
        <v>1</v>
      </c>
      <c r="AG694" t="s">
        <v>1972</v>
      </c>
      <c r="AI694" s="70" t="s">
        <v>1910</v>
      </c>
      <c r="AJ694" t="b">
        <v>0</v>
      </c>
      <c r="AK694">
        <v>4</v>
      </c>
      <c r="AL694" s="70" t="s">
        <v>1622</v>
      </c>
      <c r="AM694" t="s">
        <v>1980</v>
      </c>
      <c r="AN694" t="b">
        <v>0</v>
      </c>
      <c r="AO694" s="70" t="s">
        <v>1622</v>
      </c>
      <c r="AP694" t="s">
        <v>178</v>
      </c>
      <c r="AQ694">
        <v>0</v>
      </c>
      <c r="AR694">
        <v>0</v>
      </c>
      <c r="BA694" t="str">
        <f>REPLACE(INDEX(GroupVertices[Group],MATCH(Edges[[#This Row],[Vertex 1]],GroupVertices[Vertex],0)),1,1,"")</f>
        <v>2</v>
      </c>
      <c r="BB694" t="str">
        <f>REPLACE(INDEX(GroupVertices[Group],MATCH(Edges[[#This Row],[Vertex 2]],GroupVertices[Vertex],0)),1,1,"")</f>
        <v>3</v>
      </c>
    </row>
    <row r="695" spans="1:54" ht="15">
      <c r="A695" s="11" t="s">
        <v>265</v>
      </c>
      <c r="B695" s="11" t="s">
        <v>303</v>
      </c>
      <c r="C695" s="12"/>
      <c r="D695" s="60"/>
      <c r="E695" s="61"/>
      <c r="F695" s="62"/>
      <c r="G695" s="12"/>
      <c r="H695" s="13"/>
      <c r="I695" s="45"/>
      <c r="J695" s="45"/>
      <c r="K695" s="31" t="s">
        <v>66</v>
      </c>
      <c r="L695" s="67">
        <v>695</v>
      </c>
      <c r="M695" s="67"/>
      <c r="N695" s="14"/>
      <c r="O695" t="s">
        <v>337</v>
      </c>
      <c r="P695" s="68">
        <v>43537.854479166665</v>
      </c>
      <c r="Q695" t="s">
        <v>362</v>
      </c>
      <c r="T695" t="s">
        <v>675</v>
      </c>
      <c r="V695" s="69" t="s">
        <v>754</v>
      </c>
      <c r="W695" s="68">
        <v>43537.854479166665</v>
      </c>
      <c r="X695" s="69" t="s">
        <v>1086</v>
      </c>
      <c r="AA695" s="70" t="s">
        <v>1640</v>
      </c>
      <c r="AC695" t="b">
        <v>0</v>
      </c>
      <c r="AD695">
        <v>0</v>
      </c>
      <c r="AE695" s="70" t="s">
        <v>1943</v>
      </c>
      <c r="AF695" t="b">
        <v>1</v>
      </c>
      <c r="AG695" t="s">
        <v>1972</v>
      </c>
      <c r="AI695" s="70" t="s">
        <v>1919</v>
      </c>
      <c r="AJ695" t="b">
        <v>0</v>
      </c>
      <c r="AK695">
        <v>5</v>
      </c>
      <c r="AL695" s="70" t="s">
        <v>1624</v>
      </c>
      <c r="AM695" t="s">
        <v>1980</v>
      </c>
      <c r="AN695" t="b">
        <v>0</v>
      </c>
      <c r="AO695" s="70" t="s">
        <v>1624</v>
      </c>
      <c r="AP695" t="s">
        <v>178</v>
      </c>
      <c r="AQ695">
        <v>0</v>
      </c>
      <c r="AR695">
        <v>0</v>
      </c>
      <c r="BA695" t="str">
        <f>REPLACE(INDEX(GroupVertices[Group],MATCH(Edges[[#This Row],[Vertex 1]],GroupVertices[Vertex],0)),1,1,"")</f>
        <v>2</v>
      </c>
      <c r="BB695" t="str">
        <f>REPLACE(INDEX(GroupVertices[Group],MATCH(Edges[[#This Row],[Vertex 2]],GroupVertices[Vertex],0)),1,1,"")</f>
        <v>3</v>
      </c>
    </row>
    <row r="696" spans="1:54" ht="15">
      <c r="A696" s="11" t="s">
        <v>265</v>
      </c>
      <c r="B696" s="11" t="s">
        <v>243</v>
      </c>
      <c r="C696" s="12"/>
      <c r="D696" s="60"/>
      <c r="E696" s="61"/>
      <c r="F696" s="62"/>
      <c r="G696" s="12"/>
      <c r="H696" s="13"/>
      <c r="I696" s="45"/>
      <c r="J696" s="45"/>
      <c r="K696" s="31" t="s">
        <v>65</v>
      </c>
      <c r="L696" s="67">
        <v>696</v>
      </c>
      <c r="M696" s="67"/>
      <c r="N696" s="14"/>
      <c r="O696" t="s">
        <v>337</v>
      </c>
      <c r="P696" s="68">
        <v>43537.85087962963</v>
      </c>
      <c r="Q696" t="s">
        <v>442</v>
      </c>
      <c r="T696" t="s">
        <v>265</v>
      </c>
      <c r="V696" s="69" t="s">
        <v>754</v>
      </c>
      <c r="W696" s="68">
        <v>43537.85087962963</v>
      </c>
      <c r="X696" s="69" t="s">
        <v>1006</v>
      </c>
      <c r="AA696" s="70" t="s">
        <v>1559</v>
      </c>
      <c r="AC696" t="b">
        <v>0</v>
      </c>
      <c r="AD696">
        <v>0</v>
      </c>
      <c r="AE696" s="70" t="s">
        <v>1943</v>
      </c>
      <c r="AF696" t="b">
        <v>0</v>
      </c>
      <c r="AG696" t="s">
        <v>1972</v>
      </c>
      <c r="AI696" s="70" t="s">
        <v>1943</v>
      </c>
      <c r="AJ696" t="b">
        <v>0</v>
      </c>
      <c r="AK696">
        <v>1</v>
      </c>
      <c r="AL696" s="70" t="s">
        <v>1554</v>
      </c>
      <c r="AM696" t="s">
        <v>1980</v>
      </c>
      <c r="AN696" t="b">
        <v>0</v>
      </c>
      <c r="AO696" s="70" t="s">
        <v>1554</v>
      </c>
      <c r="AP696" t="s">
        <v>178</v>
      </c>
      <c r="AQ696">
        <v>0</v>
      </c>
      <c r="AR696">
        <v>0</v>
      </c>
      <c r="BA696" t="str">
        <f>REPLACE(INDEX(GroupVertices[Group],MATCH(Edges[[#This Row],[Vertex 1]],GroupVertices[Vertex],0)),1,1,"")</f>
        <v>2</v>
      </c>
      <c r="BB696" t="str">
        <f>REPLACE(INDEX(GroupVertices[Group],MATCH(Edges[[#This Row],[Vertex 2]],GroupVertices[Vertex],0)),1,1,"")</f>
        <v>10</v>
      </c>
    </row>
    <row r="697" spans="1:54" ht="15">
      <c r="A697" s="11" t="s">
        <v>265</v>
      </c>
      <c r="B697" s="11" t="s">
        <v>265</v>
      </c>
      <c r="C697" s="12"/>
      <c r="D697" s="60"/>
      <c r="E697" s="61"/>
      <c r="F697" s="62"/>
      <c r="G697" s="12"/>
      <c r="H697" s="13"/>
      <c r="I697" s="45"/>
      <c r="J697" s="45"/>
      <c r="K697" s="31" t="s">
        <v>65</v>
      </c>
      <c r="L697" s="67">
        <v>697</v>
      </c>
      <c r="M697" s="67"/>
      <c r="N697" s="14"/>
      <c r="O697" t="s">
        <v>178</v>
      </c>
      <c r="P697" s="68">
        <v>43537.84667824074</v>
      </c>
      <c r="Q697" t="s">
        <v>584</v>
      </c>
      <c r="R697" s="69" t="s">
        <v>650</v>
      </c>
      <c r="S697" t="s">
        <v>667</v>
      </c>
      <c r="T697" t="s">
        <v>265</v>
      </c>
      <c r="V697" s="69" t="s">
        <v>754</v>
      </c>
      <c r="W697" s="68">
        <v>43537.84667824074</v>
      </c>
      <c r="X697" s="69" t="s">
        <v>1351</v>
      </c>
      <c r="AA697" s="70" t="s">
        <v>1914</v>
      </c>
      <c r="AC697" t="b">
        <v>0</v>
      </c>
      <c r="AD697">
        <v>0</v>
      </c>
      <c r="AE697" s="70" t="s">
        <v>1943</v>
      </c>
      <c r="AF697" t="b">
        <v>1</v>
      </c>
      <c r="AG697" t="s">
        <v>1972</v>
      </c>
      <c r="AI697" s="70" t="s">
        <v>1695</v>
      </c>
      <c r="AJ697" t="b">
        <v>0</v>
      </c>
      <c r="AK697">
        <v>1</v>
      </c>
      <c r="AL697" s="70" t="s">
        <v>1943</v>
      </c>
      <c r="AM697" t="s">
        <v>1980</v>
      </c>
      <c r="AN697" t="b">
        <v>0</v>
      </c>
      <c r="AO697" s="70" t="s">
        <v>1914</v>
      </c>
      <c r="AP697" t="s">
        <v>178</v>
      </c>
      <c r="AQ697">
        <v>0</v>
      </c>
      <c r="AR697">
        <v>0</v>
      </c>
      <c r="BA697" t="str">
        <f>REPLACE(INDEX(GroupVertices[Group],MATCH(Edges[[#This Row],[Vertex 1]],GroupVertices[Vertex],0)),1,1,"")</f>
        <v>2</v>
      </c>
      <c r="BB697" t="str">
        <f>REPLACE(INDEX(GroupVertices[Group],MATCH(Edges[[#This Row],[Vertex 2]],GroupVertices[Vertex],0)),1,1,"")</f>
        <v>2</v>
      </c>
    </row>
    <row r="698" spans="1:54" ht="15">
      <c r="A698" s="11" t="s">
        <v>265</v>
      </c>
      <c r="B698" s="11" t="s">
        <v>265</v>
      </c>
      <c r="C698" s="12"/>
      <c r="D698" s="60"/>
      <c r="E698" s="61"/>
      <c r="F698" s="62"/>
      <c r="G698" s="12"/>
      <c r="H698" s="13"/>
      <c r="I698" s="45"/>
      <c r="J698" s="45"/>
      <c r="K698" s="31" t="s">
        <v>65</v>
      </c>
      <c r="L698" s="67">
        <v>698</v>
      </c>
      <c r="M698" s="67"/>
      <c r="N698" s="14"/>
      <c r="O698" t="s">
        <v>178</v>
      </c>
      <c r="P698" s="68">
        <v>43537.84149305556</v>
      </c>
      <c r="Q698" t="s">
        <v>610</v>
      </c>
      <c r="R698" s="69" t="s">
        <v>643</v>
      </c>
      <c r="S698" t="s">
        <v>667</v>
      </c>
      <c r="T698" t="s">
        <v>265</v>
      </c>
      <c r="V698" s="69" t="s">
        <v>754</v>
      </c>
      <c r="W698" s="68">
        <v>43537.84149305556</v>
      </c>
      <c r="X698" s="69" t="s">
        <v>1347</v>
      </c>
      <c r="AA698" s="70" t="s">
        <v>1909</v>
      </c>
      <c r="AC698" t="b">
        <v>0</v>
      </c>
      <c r="AD698">
        <v>2</v>
      </c>
      <c r="AE698" s="70" t="s">
        <v>1943</v>
      </c>
      <c r="AF698" t="b">
        <v>1</v>
      </c>
      <c r="AG698" t="s">
        <v>1972</v>
      </c>
      <c r="AI698" s="70" t="s">
        <v>1523</v>
      </c>
      <c r="AJ698" t="b">
        <v>0</v>
      </c>
      <c r="AK698">
        <v>0</v>
      </c>
      <c r="AL698" s="70" t="s">
        <v>1943</v>
      </c>
      <c r="AM698" t="s">
        <v>1980</v>
      </c>
      <c r="AN698" t="b">
        <v>0</v>
      </c>
      <c r="AO698" s="70" t="s">
        <v>1909</v>
      </c>
      <c r="AP698" t="s">
        <v>178</v>
      </c>
      <c r="AQ698">
        <v>0</v>
      </c>
      <c r="AR698">
        <v>0</v>
      </c>
      <c r="BA698" t="str">
        <f>REPLACE(INDEX(GroupVertices[Group],MATCH(Edges[[#This Row],[Vertex 1]],GroupVertices[Vertex],0)),1,1,"")</f>
        <v>2</v>
      </c>
      <c r="BB698" t="str">
        <f>REPLACE(INDEX(GroupVertices[Group],MATCH(Edges[[#This Row],[Vertex 2]],GroupVertices[Vertex],0)),1,1,"")</f>
        <v>2</v>
      </c>
    </row>
    <row r="699" spans="1:54" ht="15">
      <c r="A699" s="11" t="s">
        <v>265</v>
      </c>
      <c r="B699" s="11" t="s">
        <v>265</v>
      </c>
      <c r="C699" s="12"/>
      <c r="D699" s="60"/>
      <c r="E699" s="61"/>
      <c r="F699" s="62"/>
      <c r="G699" s="12"/>
      <c r="H699" s="13"/>
      <c r="I699" s="45"/>
      <c r="J699" s="45"/>
      <c r="K699" s="31" t="s">
        <v>65</v>
      </c>
      <c r="L699" s="67">
        <v>699</v>
      </c>
      <c r="M699" s="67"/>
      <c r="N699" s="14"/>
      <c r="O699" t="s">
        <v>178</v>
      </c>
      <c r="P699" s="68">
        <v>43537.84490740741</v>
      </c>
      <c r="Q699" t="s">
        <v>612</v>
      </c>
      <c r="R699" s="69" t="s">
        <v>663</v>
      </c>
      <c r="S699" t="s">
        <v>667</v>
      </c>
      <c r="T699" t="s">
        <v>265</v>
      </c>
      <c r="V699" s="69" t="s">
        <v>754</v>
      </c>
      <c r="W699" s="68">
        <v>43537.84490740741</v>
      </c>
      <c r="X699" s="69" t="s">
        <v>1349</v>
      </c>
      <c r="AA699" s="70" t="s">
        <v>1912</v>
      </c>
      <c r="AC699" t="b">
        <v>0</v>
      </c>
      <c r="AD699">
        <v>2</v>
      </c>
      <c r="AE699" s="70" t="s">
        <v>1943</v>
      </c>
      <c r="AF699" t="b">
        <v>1</v>
      </c>
      <c r="AG699" t="s">
        <v>1972</v>
      </c>
      <c r="AI699" s="70" t="s">
        <v>1542</v>
      </c>
      <c r="AJ699" t="b">
        <v>0</v>
      </c>
      <c r="AK699">
        <v>0</v>
      </c>
      <c r="AL699" s="70" t="s">
        <v>1943</v>
      </c>
      <c r="AM699" t="s">
        <v>1980</v>
      </c>
      <c r="AN699" t="b">
        <v>0</v>
      </c>
      <c r="AO699" s="70" t="s">
        <v>1912</v>
      </c>
      <c r="AP699" t="s">
        <v>178</v>
      </c>
      <c r="AQ699">
        <v>0</v>
      </c>
      <c r="AR699">
        <v>0</v>
      </c>
      <c r="BA699" t="str">
        <f>REPLACE(INDEX(GroupVertices[Group],MATCH(Edges[[#This Row],[Vertex 1]],GroupVertices[Vertex],0)),1,1,"")</f>
        <v>2</v>
      </c>
      <c r="BB699" t="str">
        <f>REPLACE(INDEX(GroupVertices[Group],MATCH(Edges[[#This Row],[Vertex 2]],GroupVertices[Vertex],0)),1,1,"")</f>
        <v>2</v>
      </c>
    </row>
    <row r="700" spans="1:54" ht="15">
      <c r="A700" s="11" t="s">
        <v>265</v>
      </c>
      <c r="B700" s="11" t="s">
        <v>265</v>
      </c>
      <c r="C700" s="12"/>
      <c r="D700" s="60"/>
      <c r="E700" s="61"/>
      <c r="F700" s="62"/>
      <c r="G700" s="12"/>
      <c r="H700" s="13"/>
      <c r="I700" s="45"/>
      <c r="J700" s="45"/>
      <c r="K700" s="31" t="s">
        <v>65</v>
      </c>
      <c r="L700" s="67">
        <v>700</v>
      </c>
      <c r="M700" s="67"/>
      <c r="N700" s="14"/>
      <c r="O700" t="s">
        <v>178</v>
      </c>
      <c r="P700" s="68">
        <v>43537.8572337963</v>
      </c>
      <c r="Q700" t="s">
        <v>594</v>
      </c>
      <c r="R700" s="69" t="s">
        <v>656</v>
      </c>
      <c r="S700" t="s">
        <v>667</v>
      </c>
      <c r="T700" t="s">
        <v>265</v>
      </c>
      <c r="V700" s="69" t="s">
        <v>754</v>
      </c>
      <c r="W700" s="68">
        <v>43537.8572337963</v>
      </c>
      <c r="X700" s="69" t="s">
        <v>1355</v>
      </c>
      <c r="AA700" s="70" t="s">
        <v>1920</v>
      </c>
      <c r="AC700" t="b">
        <v>0</v>
      </c>
      <c r="AD700">
        <v>3</v>
      </c>
      <c r="AE700" s="70" t="s">
        <v>1943</v>
      </c>
      <c r="AF700" t="b">
        <v>1</v>
      </c>
      <c r="AG700" t="s">
        <v>1972</v>
      </c>
      <c r="AI700" s="70" t="s">
        <v>1977</v>
      </c>
      <c r="AJ700" t="b">
        <v>0</v>
      </c>
      <c r="AK700">
        <v>1</v>
      </c>
      <c r="AL700" s="70" t="s">
        <v>1943</v>
      </c>
      <c r="AM700" t="s">
        <v>1980</v>
      </c>
      <c r="AN700" t="b">
        <v>0</v>
      </c>
      <c r="AO700" s="70" t="s">
        <v>1920</v>
      </c>
      <c r="AP700" t="s">
        <v>178</v>
      </c>
      <c r="AQ700">
        <v>0</v>
      </c>
      <c r="AR700">
        <v>0</v>
      </c>
      <c r="BA700" t="str">
        <f>REPLACE(INDEX(GroupVertices[Group],MATCH(Edges[[#This Row],[Vertex 1]],GroupVertices[Vertex],0)),1,1,"")</f>
        <v>2</v>
      </c>
      <c r="BB700" t="str">
        <f>REPLACE(INDEX(GroupVertices[Group],MATCH(Edges[[#This Row],[Vertex 2]],GroupVertices[Vertex],0)),1,1,"")</f>
        <v>2</v>
      </c>
    </row>
    <row r="701" spans="1:54" ht="15">
      <c r="A701" s="11" t="s">
        <v>265</v>
      </c>
      <c r="B701" s="11" t="s">
        <v>265</v>
      </c>
      <c r="C701" s="12"/>
      <c r="D701" s="60"/>
      <c r="E701" s="61"/>
      <c r="F701" s="62"/>
      <c r="G701" s="12"/>
      <c r="H701" s="13"/>
      <c r="I701" s="45"/>
      <c r="J701" s="45"/>
      <c r="K701" s="31" t="s">
        <v>65</v>
      </c>
      <c r="L701" s="67">
        <v>701</v>
      </c>
      <c r="M701" s="67"/>
      <c r="N701" s="14"/>
      <c r="O701" t="s">
        <v>178</v>
      </c>
      <c r="P701" s="68">
        <v>43537.83526620371</v>
      </c>
      <c r="Q701" t="s">
        <v>609</v>
      </c>
      <c r="R701" s="69" t="s">
        <v>661</v>
      </c>
      <c r="S701" t="s">
        <v>667</v>
      </c>
      <c r="T701" t="s">
        <v>265</v>
      </c>
      <c r="V701" s="69" t="s">
        <v>754</v>
      </c>
      <c r="W701" s="68">
        <v>43537.83526620371</v>
      </c>
      <c r="X701" s="69" t="s">
        <v>1345</v>
      </c>
      <c r="AA701" s="70" t="s">
        <v>1905</v>
      </c>
      <c r="AC701" t="b">
        <v>0</v>
      </c>
      <c r="AD701">
        <v>1</v>
      </c>
      <c r="AE701" s="70" t="s">
        <v>1943</v>
      </c>
      <c r="AF701" t="b">
        <v>1</v>
      </c>
      <c r="AG701" t="s">
        <v>1972</v>
      </c>
      <c r="AI701" s="70" t="s">
        <v>1832</v>
      </c>
      <c r="AJ701" t="b">
        <v>0</v>
      </c>
      <c r="AK701">
        <v>0</v>
      </c>
      <c r="AL701" s="70" t="s">
        <v>1943</v>
      </c>
      <c r="AM701" t="s">
        <v>1980</v>
      </c>
      <c r="AN701" t="b">
        <v>0</v>
      </c>
      <c r="AO701" s="70" t="s">
        <v>1905</v>
      </c>
      <c r="AP701" t="s">
        <v>178</v>
      </c>
      <c r="AQ701">
        <v>0</v>
      </c>
      <c r="AR701">
        <v>0</v>
      </c>
      <c r="BA701" t="str">
        <f>REPLACE(INDEX(GroupVertices[Group],MATCH(Edges[[#This Row],[Vertex 1]],GroupVertices[Vertex],0)),1,1,"")</f>
        <v>2</v>
      </c>
      <c r="BB701" t="str">
        <f>REPLACE(INDEX(GroupVertices[Group],MATCH(Edges[[#This Row],[Vertex 2]],GroupVertices[Vertex],0)),1,1,"")</f>
        <v>2</v>
      </c>
    </row>
    <row r="702" spans="1:54" ht="15">
      <c r="A702" s="11" t="s">
        <v>265</v>
      </c>
      <c r="B702" s="11" t="s">
        <v>265</v>
      </c>
      <c r="C702" s="12"/>
      <c r="D702" s="60"/>
      <c r="E702" s="61"/>
      <c r="F702" s="62"/>
      <c r="G702" s="12"/>
      <c r="H702" s="13"/>
      <c r="I702" s="45"/>
      <c r="J702" s="45"/>
      <c r="K702" s="31" t="s">
        <v>65</v>
      </c>
      <c r="L702" s="67">
        <v>702</v>
      </c>
      <c r="M702" s="67"/>
      <c r="N702" s="14"/>
      <c r="O702" t="s">
        <v>178</v>
      </c>
      <c r="P702" s="68">
        <v>43538.85738425926</v>
      </c>
      <c r="Q702" t="s">
        <v>616</v>
      </c>
      <c r="R702" s="69" t="s">
        <v>665</v>
      </c>
      <c r="S702" t="s">
        <v>667</v>
      </c>
      <c r="T702" t="s">
        <v>265</v>
      </c>
      <c r="V702" s="69" t="s">
        <v>754</v>
      </c>
      <c r="W702" s="68">
        <v>43538.85738425926</v>
      </c>
      <c r="X702" s="69" t="s">
        <v>1356</v>
      </c>
      <c r="AA702" s="70" t="s">
        <v>1921</v>
      </c>
      <c r="AC702" t="b">
        <v>0</v>
      </c>
      <c r="AD702">
        <v>2</v>
      </c>
      <c r="AE702" s="70" t="s">
        <v>1943</v>
      </c>
      <c r="AF702" t="b">
        <v>1</v>
      </c>
      <c r="AG702" t="s">
        <v>1972</v>
      </c>
      <c r="AI702" s="70" t="s">
        <v>1570</v>
      </c>
      <c r="AJ702" t="b">
        <v>0</v>
      </c>
      <c r="AK702">
        <v>0</v>
      </c>
      <c r="AL702" s="70" t="s">
        <v>1943</v>
      </c>
      <c r="AM702" t="s">
        <v>1980</v>
      </c>
      <c r="AN702" t="b">
        <v>0</v>
      </c>
      <c r="AO702" s="70" t="s">
        <v>1921</v>
      </c>
      <c r="AP702" t="s">
        <v>178</v>
      </c>
      <c r="AQ702">
        <v>0</v>
      </c>
      <c r="AR702">
        <v>0</v>
      </c>
      <c r="BA702" t="str">
        <f>REPLACE(INDEX(GroupVertices[Group],MATCH(Edges[[#This Row],[Vertex 1]],GroupVertices[Vertex],0)),1,1,"")</f>
        <v>2</v>
      </c>
      <c r="BB702" t="str">
        <f>REPLACE(INDEX(GroupVertices[Group],MATCH(Edges[[#This Row],[Vertex 2]],GroupVertices[Vertex],0)),1,1,"")</f>
        <v>2</v>
      </c>
    </row>
    <row r="703" spans="1:54" ht="15">
      <c r="A703" s="11" t="s">
        <v>265</v>
      </c>
      <c r="B703" s="11" t="s">
        <v>265</v>
      </c>
      <c r="C703" s="12"/>
      <c r="D703" s="60"/>
      <c r="E703" s="61"/>
      <c r="F703" s="62"/>
      <c r="G703" s="12"/>
      <c r="H703" s="13"/>
      <c r="I703" s="45"/>
      <c r="J703" s="45"/>
      <c r="K703" s="31" t="s">
        <v>65</v>
      </c>
      <c r="L703" s="67">
        <v>703</v>
      </c>
      <c r="M703" s="67"/>
      <c r="N703" s="14"/>
      <c r="O703" t="s">
        <v>178</v>
      </c>
      <c r="P703" s="68">
        <v>43537.810844907406</v>
      </c>
      <c r="Q703" t="s">
        <v>426</v>
      </c>
      <c r="R703" s="69" t="s">
        <v>628</v>
      </c>
      <c r="S703" t="s">
        <v>667</v>
      </c>
      <c r="T703" t="s">
        <v>265</v>
      </c>
      <c r="V703" s="69" t="s">
        <v>754</v>
      </c>
      <c r="W703" s="68">
        <v>43537.810844907406</v>
      </c>
      <c r="X703" s="69" t="s">
        <v>1342</v>
      </c>
      <c r="AA703" s="70" t="s">
        <v>1902</v>
      </c>
      <c r="AC703" t="b">
        <v>0</v>
      </c>
      <c r="AD703">
        <v>3</v>
      </c>
      <c r="AE703" s="70" t="s">
        <v>1943</v>
      </c>
      <c r="AF703" t="b">
        <v>1</v>
      </c>
      <c r="AG703" t="s">
        <v>1972</v>
      </c>
      <c r="AI703" s="70" t="s">
        <v>1876</v>
      </c>
      <c r="AJ703" t="b">
        <v>0</v>
      </c>
      <c r="AK703">
        <v>3</v>
      </c>
      <c r="AL703" s="70" t="s">
        <v>1943</v>
      </c>
      <c r="AM703" t="s">
        <v>1980</v>
      </c>
      <c r="AN703" t="b">
        <v>0</v>
      </c>
      <c r="AO703" s="70" t="s">
        <v>1902</v>
      </c>
      <c r="AP703" t="s">
        <v>178</v>
      </c>
      <c r="AQ703">
        <v>0</v>
      </c>
      <c r="AR703">
        <v>0</v>
      </c>
      <c r="BA703" t="str">
        <f>REPLACE(INDEX(GroupVertices[Group],MATCH(Edges[[#This Row],[Vertex 1]],GroupVertices[Vertex],0)),1,1,"")</f>
        <v>2</v>
      </c>
      <c r="BB703" t="str">
        <f>REPLACE(INDEX(GroupVertices[Group],MATCH(Edges[[#This Row],[Vertex 2]],GroupVertices[Vertex],0)),1,1,"")</f>
        <v>2</v>
      </c>
    </row>
    <row r="704" spans="1:54" ht="15">
      <c r="A704" s="11" t="s">
        <v>265</v>
      </c>
      <c r="B704" s="11" t="s">
        <v>265</v>
      </c>
      <c r="C704" s="12"/>
      <c r="D704" s="60"/>
      <c r="E704" s="61"/>
      <c r="F704" s="62"/>
      <c r="G704" s="12"/>
      <c r="H704" s="13"/>
      <c r="I704" s="45"/>
      <c r="J704" s="45"/>
      <c r="K704" s="31" t="s">
        <v>65</v>
      </c>
      <c r="L704" s="67">
        <v>704</v>
      </c>
      <c r="M704" s="67"/>
      <c r="N704" s="14"/>
      <c r="O704" t="s">
        <v>178</v>
      </c>
      <c r="P704" s="68">
        <v>43537.84438657408</v>
      </c>
      <c r="Q704" t="s">
        <v>611</v>
      </c>
      <c r="R704" s="69" t="s">
        <v>662</v>
      </c>
      <c r="S704" t="s">
        <v>667</v>
      </c>
      <c r="T704" t="s">
        <v>265</v>
      </c>
      <c r="V704" s="69" t="s">
        <v>754</v>
      </c>
      <c r="W704" s="68">
        <v>43537.84438657408</v>
      </c>
      <c r="X704" s="69" t="s">
        <v>1348</v>
      </c>
      <c r="AA704" s="70" t="s">
        <v>1911</v>
      </c>
      <c r="AC704" t="b">
        <v>0</v>
      </c>
      <c r="AD704">
        <v>2</v>
      </c>
      <c r="AE704" s="70" t="s">
        <v>1943</v>
      </c>
      <c r="AF704" t="b">
        <v>1</v>
      </c>
      <c r="AG704" t="s">
        <v>1972</v>
      </c>
      <c r="AI704" s="70" t="s">
        <v>1737</v>
      </c>
      <c r="AJ704" t="b">
        <v>0</v>
      </c>
      <c r="AK704">
        <v>0</v>
      </c>
      <c r="AL704" s="70" t="s">
        <v>1943</v>
      </c>
      <c r="AM704" t="s">
        <v>1980</v>
      </c>
      <c r="AN704" t="b">
        <v>0</v>
      </c>
      <c r="AO704" s="70" t="s">
        <v>1911</v>
      </c>
      <c r="AP704" t="s">
        <v>178</v>
      </c>
      <c r="AQ704">
        <v>0</v>
      </c>
      <c r="AR704">
        <v>0</v>
      </c>
      <c r="BA704" t="str">
        <f>REPLACE(INDEX(GroupVertices[Group],MATCH(Edges[[#This Row],[Vertex 1]],GroupVertices[Vertex],0)),1,1,"")</f>
        <v>2</v>
      </c>
      <c r="BB704" t="str">
        <f>REPLACE(INDEX(GroupVertices[Group],MATCH(Edges[[#This Row],[Vertex 2]],GroupVertices[Vertex],0)),1,1,"")</f>
        <v>2</v>
      </c>
    </row>
    <row r="705" spans="1:54" ht="15">
      <c r="A705" s="11" t="s">
        <v>265</v>
      </c>
      <c r="B705" s="11" t="s">
        <v>265</v>
      </c>
      <c r="C705" s="12"/>
      <c r="D705" s="60"/>
      <c r="E705" s="61"/>
      <c r="F705" s="62"/>
      <c r="G705" s="12"/>
      <c r="H705" s="13"/>
      <c r="I705" s="45"/>
      <c r="J705" s="45"/>
      <c r="K705" s="31" t="s">
        <v>65</v>
      </c>
      <c r="L705" s="67">
        <v>705</v>
      </c>
      <c r="M705" s="67"/>
      <c r="N705" s="14"/>
      <c r="O705" t="s">
        <v>178</v>
      </c>
      <c r="P705" s="68">
        <v>43537.837858796294</v>
      </c>
      <c r="Q705" t="s">
        <v>356</v>
      </c>
      <c r="T705" t="s">
        <v>265</v>
      </c>
      <c r="V705" s="69" t="s">
        <v>754</v>
      </c>
      <c r="W705" s="68">
        <v>43537.837858796294</v>
      </c>
      <c r="X705" s="69" t="s">
        <v>636</v>
      </c>
      <c r="AA705" s="70" t="s">
        <v>1907</v>
      </c>
      <c r="AC705" t="b">
        <v>0</v>
      </c>
      <c r="AD705">
        <v>13</v>
      </c>
      <c r="AE705" s="70" t="s">
        <v>1943</v>
      </c>
      <c r="AF705" t="b">
        <v>0</v>
      </c>
      <c r="AG705" t="s">
        <v>1972</v>
      </c>
      <c r="AI705" s="70" t="s">
        <v>1943</v>
      </c>
      <c r="AJ705" t="b">
        <v>0</v>
      </c>
      <c r="AK705">
        <v>4</v>
      </c>
      <c r="AL705" s="70" t="s">
        <v>1943</v>
      </c>
      <c r="AM705" t="s">
        <v>1980</v>
      </c>
      <c r="AN705" t="b">
        <v>0</v>
      </c>
      <c r="AO705" s="70" t="s">
        <v>1907</v>
      </c>
      <c r="AP705" t="s">
        <v>178</v>
      </c>
      <c r="AQ705">
        <v>0</v>
      </c>
      <c r="AR705">
        <v>0</v>
      </c>
      <c r="BA705" t="str">
        <f>REPLACE(INDEX(GroupVertices[Group],MATCH(Edges[[#This Row],[Vertex 1]],GroupVertices[Vertex],0)),1,1,"")</f>
        <v>2</v>
      </c>
      <c r="BB705" t="str">
        <f>REPLACE(INDEX(GroupVertices[Group],MATCH(Edges[[#This Row],[Vertex 2]],GroupVertices[Vertex],0)),1,1,"")</f>
        <v>2</v>
      </c>
    </row>
    <row r="706" spans="1:54" ht="15">
      <c r="A706" s="11" t="s">
        <v>265</v>
      </c>
      <c r="B706" s="11" t="s">
        <v>265</v>
      </c>
      <c r="C706" s="12"/>
      <c r="D706" s="60"/>
      <c r="E706" s="61"/>
      <c r="F706" s="62"/>
      <c r="G706" s="12"/>
      <c r="H706" s="13"/>
      <c r="I706" s="45"/>
      <c r="J706" s="45"/>
      <c r="K706" s="31" t="s">
        <v>65</v>
      </c>
      <c r="L706" s="67">
        <v>706</v>
      </c>
      <c r="M706" s="67"/>
      <c r="N706" s="14"/>
      <c r="O706" t="s">
        <v>178</v>
      </c>
      <c r="P706" s="68">
        <v>43537.840787037036</v>
      </c>
      <c r="Q706" t="s">
        <v>350</v>
      </c>
      <c r="T706" t="s">
        <v>265</v>
      </c>
      <c r="V706" s="69" t="s">
        <v>754</v>
      </c>
      <c r="W706" s="68">
        <v>43537.840787037036</v>
      </c>
      <c r="X706" s="69" t="s">
        <v>633</v>
      </c>
      <c r="AA706" s="70" t="s">
        <v>1908</v>
      </c>
      <c r="AC706" t="b">
        <v>0</v>
      </c>
      <c r="AD706">
        <v>13</v>
      </c>
      <c r="AE706" s="70" t="s">
        <v>1943</v>
      </c>
      <c r="AF706" t="b">
        <v>0</v>
      </c>
      <c r="AG706" t="s">
        <v>1972</v>
      </c>
      <c r="AI706" s="70" t="s">
        <v>1943</v>
      </c>
      <c r="AJ706" t="b">
        <v>0</v>
      </c>
      <c r="AK706">
        <v>6</v>
      </c>
      <c r="AL706" s="70" t="s">
        <v>1943</v>
      </c>
      <c r="AM706" t="s">
        <v>1980</v>
      </c>
      <c r="AN706" t="b">
        <v>0</v>
      </c>
      <c r="AO706" s="70" t="s">
        <v>1908</v>
      </c>
      <c r="AP706" t="s">
        <v>178</v>
      </c>
      <c r="AQ706">
        <v>0</v>
      </c>
      <c r="AR706">
        <v>0</v>
      </c>
      <c r="BA706" t="str">
        <f>REPLACE(INDEX(GroupVertices[Group],MATCH(Edges[[#This Row],[Vertex 1]],GroupVertices[Vertex],0)),1,1,"")</f>
        <v>2</v>
      </c>
      <c r="BB706" t="str">
        <f>REPLACE(INDEX(GroupVertices[Group],MATCH(Edges[[#This Row],[Vertex 2]],GroupVertices[Vertex],0)),1,1,"")</f>
        <v>2</v>
      </c>
    </row>
    <row r="707" spans="1:54" ht="15">
      <c r="A707" s="11" t="s">
        <v>265</v>
      </c>
      <c r="B707" s="11" t="s">
        <v>265</v>
      </c>
      <c r="C707" s="12"/>
      <c r="D707" s="60"/>
      <c r="E707" s="61"/>
      <c r="F707" s="62"/>
      <c r="G707" s="12"/>
      <c r="H707" s="13"/>
      <c r="I707" s="45"/>
      <c r="J707" s="45"/>
      <c r="K707" s="31" t="s">
        <v>65</v>
      </c>
      <c r="L707" s="67">
        <v>707</v>
      </c>
      <c r="M707" s="67"/>
      <c r="N707" s="14"/>
      <c r="O707" t="s">
        <v>178</v>
      </c>
      <c r="P707" s="68">
        <v>43537.843460648146</v>
      </c>
      <c r="Q707" t="s">
        <v>365</v>
      </c>
      <c r="T707" t="s">
        <v>265</v>
      </c>
      <c r="V707" s="69" t="s">
        <v>754</v>
      </c>
      <c r="W707" s="68">
        <v>43537.843460648146</v>
      </c>
      <c r="X707" s="69" t="s">
        <v>634</v>
      </c>
      <c r="AA707" s="70" t="s">
        <v>1910</v>
      </c>
      <c r="AC707" t="b">
        <v>0</v>
      </c>
      <c r="AD707">
        <v>4</v>
      </c>
      <c r="AE707" s="70" t="s">
        <v>1943</v>
      </c>
      <c r="AF707" t="b">
        <v>0</v>
      </c>
      <c r="AG707" t="s">
        <v>1972</v>
      </c>
      <c r="AI707" s="70" t="s">
        <v>1943</v>
      </c>
      <c r="AJ707" t="b">
        <v>0</v>
      </c>
      <c r="AK707">
        <v>2</v>
      </c>
      <c r="AL707" s="70" t="s">
        <v>1943</v>
      </c>
      <c r="AM707" t="s">
        <v>1980</v>
      </c>
      <c r="AN707" t="b">
        <v>0</v>
      </c>
      <c r="AO707" s="70" t="s">
        <v>1910</v>
      </c>
      <c r="AP707" t="s">
        <v>178</v>
      </c>
      <c r="AQ707">
        <v>0</v>
      </c>
      <c r="AR707">
        <v>0</v>
      </c>
      <c r="BA707" t="str">
        <f>REPLACE(INDEX(GroupVertices[Group],MATCH(Edges[[#This Row],[Vertex 1]],GroupVertices[Vertex],0)),1,1,"")</f>
        <v>2</v>
      </c>
      <c r="BB707" t="str">
        <f>REPLACE(INDEX(GroupVertices[Group],MATCH(Edges[[#This Row],[Vertex 2]],GroupVertices[Vertex],0)),1,1,"")</f>
        <v>2</v>
      </c>
    </row>
    <row r="708" spans="1:54" ht="15">
      <c r="A708" s="11" t="s">
        <v>265</v>
      </c>
      <c r="B708" s="11" t="s">
        <v>265</v>
      </c>
      <c r="C708" s="12"/>
      <c r="D708" s="60"/>
      <c r="E708" s="61"/>
      <c r="F708" s="62"/>
      <c r="G708" s="12"/>
      <c r="H708" s="13"/>
      <c r="I708" s="45"/>
      <c r="J708" s="45"/>
      <c r="K708" s="31" t="s">
        <v>65</v>
      </c>
      <c r="L708" s="67">
        <v>708</v>
      </c>
      <c r="M708" s="67"/>
      <c r="N708" s="14"/>
      <c r="O708" t="s">
        <v>178</v>
      </c>
      <c r="P708" s="68">
        <v>43537.846817129626</v>
      </c>
      <c r="Q708" t="s">
        <v>349</v>
      </c>
      <c r="T708" t="s">
        <v>265</v>
      </c>
      <c r="V708" s="69" t="s">
        <v>754</v>
      </c>
      <c r="W708" s="68">
        <v>43537.846817129626</v>
      </c>
      <c r="X708" s="69" t="s">
        <v>1352</v>
      </c>
      <c r="AA708" s="70" t="s">
        <v>1915</v>
      </c>
      <c r="AC708" t="b">
        <v>0</v>
      </c>
      <c r="AD708">
        <v>6</v>
      </c>
      <c r="AE708" s="70" t="s">
        <v>1943</v>
      </c>
      <c r="AF708" t="b">
        <v>0</v>
      </c>
      <c r="AG708" t="s">
        <v>1972</v>
      </c>
      <c r="AI708" s="70" t="s">
        <v>1943</v>
      </c>
      <c r="AJ708" t="b">
        <v>0</v>
      </c>
      <c r="AK708">
        <v>4</v>
      </c>
      <c r="AL708" s="70" t="s">
        <v>1943</v>
      </c>
      <c r="AM708" t="s">
        <v>1980</v>
      </c>
      <c r="AN708" t="b">
        <v>0</v>
      </c>
      <c r="AO708" s="70" t="s">
        <v>1915</v>
      </c>
      <c r="AP708" t="s">
        <v>178</v>
      </c>
      <c r="AQ708">
        <v>0</v>
      </c>
      <c r="AR708">
        <v>0</v>
      </c>
      <c r="BA708" t="str">
        <f>REPLACE(INDEX(GroupVertices[Group],MATCH(Edges[[#This Row],[Vertex 1]],GroupVertices[Vertex],0)),1,1,"")</f>
        <v>2</v>
      </c>
      <c r="BB708" t="str">
        <f>REPLACE(INDEX(GroupVertices[Group],MATCH(Edges[[#This Row],[Vertex 2]],GroupVertices[Vertex],0)),1,1,"")</f>
        <v>2</v>
      </c>
    </row>
    <row r="709" spans="1:54" ht="15">
      <c r="A709" s="11" t="s">
        <v>265</v>
      </c>
      <c r="B709" s="11" t="s">
        <v>265</v>
      </c>
      <c r="C709" s="12"/>
      <c r="D709" s="60"/>
      <c r="E709" s="61"/>
      <c r="F709" s="62"/>
      <c r="G709" s="12"/>
      <c r="H709" s="13"/>
      <c r="I709" s="45"/>
      <c r="J709" s="45"/>
      <c r="K709" s="31" t="s">
        <v>65</v>
      </c>
      <c r="L709" s="67">
        <v>709</v>
      </c>
      <c r="M709" s="67"/>
      <c r="N709" s="14"/>
      <c r="O709" t="s">
        <v>178</v>
      </c>
      <c r="P709" s="68">
        <v>43537.84878472222</v>
      </c>
      <c r="Q709" t="s">
        <v>357</v>
      </c>
      <c r="T709" t="s">
        <v>265</v>
      </c>
      <c r="V709" s="69" t="s">
        <v>754</v>
      </c>
      <c r="W709" s="68">
        <v>43537.84878472222</v>
      </c>
      <c r="X709" s="69" t="s">
        <v>1353</v>
      </c>
      <c r="AA709" s="70" t="s">
        <v>1916</v>
      </c>
      <c r="AC709" t="b">
        <v>0</v>
      </c>
      <c r="AD709">
        <v>11</v>
      </c>
      <c r="AE709" s="70" t="s">
        <v>1943</v>
      </c>
      <c r="AF709" t="b">
        <v>0</v>
      </c>
      <c r="AG709" t="s">
        <v>1972</v>
      </c>
      <c r="AI709" s="70" t="s">
        <v>1943</v>
      </c>
      <c r="AJ709" t="b">
        <v>0</v>
      </c>
      <c r="AK709">
        <v>5</v>
      </c>
      <c r="AL709" s="70" t="s">
        <v>1943</v>
      </c>
      <c r="AM709" t="s">
        <v>1980</v>
      </c>
      <c r="AN709" t="b">
        <v>0</v>
      </c>
      <c r="AO709" s="70" t="s">
        <v>1916</v>
      </c>
      <c r="AP709" t="s">
        <v>178</v>
      </c>
      <c r="AQ709">
        <v>0</v>
      </c>
      <c r="AR709">
        <v>0</v>
      </c>
      <c r="BA709" t="str">
        <f>REPLACE(INDEX(GroupVertices[Group],MATCH(Edges[[#This Row],[Vertex 1]],GroupVertices[Vertex],0)),1,1,"")</f>
        <v>2</v>
      </c>
      <c r="BB709" t="str">
        <f>REPLACE(INDEX(GroupVertices[Group],MATCH(Edges[[#This Row],[Vertex 2]],GroupVertices[Vertex],0)),1,1,"")</f>
        <v>2</v>
      </c>
    </row>
    <row r="710" spans="1:54" ht="15">
      <c r="A710" s="11" t="s">
        <v>265</v>
      </c>
      <c r="B710" s="11" t="s">
        <v>265</v>
      </c>
      <c r="C710" s="12"/>
      <c r="D710" s="60"/>
      <c r="E710" s="61"/>
      <c r="F710" s="62"/>
      <c r="G710" s="12"/>
      <c r="H710" s="13"/>
      <c r="I710" s="45"/>
      <c r="J710" s="45"/>
      <c r="K710" s="31" t="s">
        <v>65</v>
      </c>
      <c r="L710" s="67">
        <v>710</v>
      </c>
      <c r="M710" s="67"/>
      <c r="N710" s="14"/>
      <c r="O710" t="s">
        <v>178</v>
      </c>
      <c r="P710" s="68">
        <v>43537.85037037037</v>
      </c>
      <c r="Q710" t="s">
        <v>383</v>
      </c>
      <c r="T710" t="s">
        <v>265</v>
      </c>
      <c r="V710" s="69" t="s">
        <v>754</v>
      </c>
      <c r="W710" s="68">
        <v>43537.85037037037</v>
      </c>
      <c r="X710" s="69" t="s">
        <v>639</v>
      </c>
      <c r="AA710" s="70" t="s">
        <v>1917</v>
      </c>
      <c r="AC710" t="b">
        <v>0</v>
      </c>
      <c r="AD710">
        <v>8</v>
      </c>
      <c r="AE710" s="70" t="s">
        <v>1943</v>
      </c>
      <c r="AF710" t="b">
        <v>0</v>
      </c>
      <c r="AG710" t="s">
        <v>1972</v>
      </c>
      <c r="AI710" s="70" t="s">
        <v>1943</v>
      </c>
      <c r="AJ710" t="b">
        <v>0</v>
      </c>
      <c r="AK710">
        <v>2</v>
      </c>
      <c r="AL710" s="70" t="s">
        <v>1943</v>
      </c>
      <c r="AM710" t="s">
        <v>1980</v>
      </c>
      <c r="AN710" t="b">
        <v>0</v>
      </c>
      <c r="AO710" s="70" t="s">
        <v>1917</v>
      </c>
      <c r="AP710" t="s">
        <v>178</v>
      </c>
      <c r="AQ710">
        <v>0</v>
      </c>
      <c r="AR710">
        <v>0</v>
      </c>
      <c r="BA710" t="str">
        <f>REPLACE(INDEX(GroupVertices[Group],MATCH(Edges[[#This Row],[Vertex 1]],GroupVertices[Vertex],0)),1,1,"")</f>
        <v>2</v>
      </c>
      <c r="BB710" t="str">
        <f>REPLACE(INDEX(GroupVertices[Group],MATCH(Edges[[#This Row],[Vertex 2]],GroupVertices[Vertex],0)),1,1,"")</f>
        <v>2</v>
      </c>
    </row>
    <row r="711" spans="1:54" ht="15">
      <c r="A711" s="11" t="s">
        <v>265</v>
      </c>
      <c r="B711" s="11" t="s">
        <v>265</v>
      </c>
      <c r="C711" s="12"/>
      <c r="D711" s="60"/>
      <c r="E711" s="61"/>
      <c r="F711" s="62"/>
      <c r="G711" s="12"/>
      <c r="H711" s="13"/>
      <c r="I711" s="45"/>
      <c r="J711" s="45"/>
      <c r="K711" s="31" t="s">
        <v>65</v>
      </c>
      <c r="L711" s="67">
        <v>711</v>
      </c>
      <c r="M711" s="67"/>
      <c r="N711" s="14"/>
      <c r="O711" t="s">
        <v>178</v>
      </c>
      <c r="P711" s="68">
        <v>43537.8516087963</v>
      </c>
      <c r="Q711" t="s">
        <v>614</v>
      </c>
      <c r="T711" t="s">
        <v>265</v>
      </c>
      <c r="V711" s="69" t="s">
        <v>754</v>
      </c>
      <c r="W711" s="68">
        <v>43537.8516087963</v>
      </c>
      <c r="X711" s="69" t="s">
        <v>1354</v>
      </c>
      <c r="AA711" s="70" t="s">
        <v>1918</v>
      </c>
      <c r="AC711" t="b">
        <v>0</v>
      </c>
      <c r="AD711">
        <v>2</v>
      </c>
      <c r="AE711" s="70" t="s">
        <v>1943</v>
      </c>
      <c r="AF711" t="b">
        <v>0</v>
      </c>
      <c r="AG711" t="s">
        <v>1972</v>
      </c>
      <c r="AI711" s="70" t="s">
        <v>1943</v>
      </c>
      <c r="AJ711" t="b">
        <v>0</v>
      </c>
      <c r="AK711">
        <v>0</v>
      </c>
      <c r="AL711" s="70" t="s">
        <v>1943</v>
      </c>
      <c r="AM711" t="s">
        <v>1980</v>
      </c>
      <c r="AN711" t="b">
        <v>0</v>
      </c>
      <c r="AO711" s="70" t="s">
        <v>1918</v>
      </c>
      <c r="AP711" t="s">
        <v>178</v>
      </c>
      <c r="AQ711">
        <v>0</v>
      </c>
      <c r="AR711">
        <v>0</v>
      </c>
      <c r="BA711" t="str">
        <f>REPLACE(INDEX(GroupVertices[Group],MATCH(Edges[[#This Row],[Vertex 1]],GroupVertices[Vertex],0)),1,1,"")</f>
        <v>2</v>
      </c>
      <c r="BB711" t="str">
        <f>REPLACE(INDEX(GroupVertices[Group],MATCH(Edges[[#This Row],[Vertex 2]],GroupVertices[Vertex],0)),1,1,"")</f>
        <v>2</v>
      </c>
    </row>
    <row r="712" spans="1:54" ht="15">
      <c r="A712" s="11" t="s">
        <v>265</v>
      </c>
      <c r="B712" s="11" t="s">
        <v>265</v>
      </c>
      <c r="C712" s="12"/>
      <c r="D712" s="60"/>
      <c r="E712" s="61"/>
      <c r="F712" s="62"/>
      <c r="G712" s="12"/>
      <c r="H712" s="13"/>
      <c r="I712" s="45"/>
      <c r="J712" s="45"/>
      <c r="K712" s="31" t="s">
        <v>65</v>
      </c>
      <c r="L712" s="67">
        <v>712</v>
      </c>
      <c r="M712" s="67"/>
      <c r="N712" s="14"/>
      <c r="O712" t="s">
        <v>178</v>
      </c>
      <c r="P712" s="68">
        <v>43537.852858796294</v>
      </c>
      <c r="Q712" t="s">
        <v>615</v>
      </c>
      <c r="T712" t="s">
        <v>265</v>
      </c>
      <c r="V712" s="69" t="s">
        <v>754</v>
      </c>
      <c r="W712" s="68">
        <v>43537.852858796294</v>
      </c>
      <c r="X712" s="69" t="s">
        <v>635</v>
      </c>
      <c r="AA712" s="70" t="s">
        <v>1919</v>
      </c>
      <c r="AC712" t="b">
        <v>0</v>
      </c>
      <c r="AD712">
        <v>0</v>
      </c>
      <c r="AE712" s="70" t="s">
        <v>1943</v>
      </c>
      <c r="AF712" t="b">
        <v>0</v>
      </c>
      <c r="AG712" t="s">
        <v>1972</v>
      </c>
      <c r="AI712" s="70" t="s">
        <v>1943</v>
      </c>
      <c r="AJ712" t="b">
        <v>0</v>
      </c>
      <c r="AK712">
        <v>0</v>
      </c>
      <c r="AL712" s="70" t="s">
        <v>1943</v>
      </c>
      <c r="AM712" t="s">
        <v>1980</v>
      </c>
      <c r="AN712" t="b">
        <v>0</v>
      </c>
      <c r="AO712" s="70" t="s">
        <v>1919</v>
      </c>
      <c r="AP712" t="s">
        <v>178</v>
      </c>
      <c r="AQ712">
        <v>0</v>
      </c>
      <c r="AR712">
        <v>0</v>
      </c>
      <c r="BA712" t="str">
        <f>REPLACE(INDEX(GroupVertices[Group],MATCH(Edges[[#This Row],[Vertex 1]],GroupVertices[Vertex],0)),1,1,"")</f>
        <v>2</v>
      </c>
      <c r="BB712" t="str">
        <f>REPLACE(INDEX(GroupVertices[Group],MATCH(Edges[[#This Row],[Vertex 2]],GroupVertices[Vertex],0)),1,1,"")</f>
        <v>2</v>
      </c>
    </row>
    <row r="713" spans="1:54" ht="15">
      <c r="A713" s="11" t="s">
        <v>265</v>
      </c>
      <c r="B713" s="11" t="s">
        <v>265</v>
      </c>
      <c r="C713" s="12"/>
      <c r="D713" s="60"/>
      <c r="E713" s="61"/>
      <c r="F713" s="62"/>
      <c r="G713" s="12"/>
      <c r="H713" s="13"/>
      <c r="I713" s="45"/>
      <c r="J713" s="45"/>
      <c r="K713" s="31" t="s">
        <v>65</v>
      </c>
      <c r="L713" s="67">
        <v>713</v>
      </c>
      <c r="M713" s="67"/>
      <c r="N713" s="14"/>
      <c r="O713" t="s">
        <v>178</v>
      </c>
      <c r="P713" s="68">
        <v>43537.83460648148</v>
      </c>
      <c r="Q713" t="s">
        <v>608</v>
      </c>
      <c r="T713" t="s">
        <v>265</v>
      </c>
      <c r="V713" s="69" t="s">
        <v>754</v>
      </c>
      <c r="W713" s="68">
        <v>43537.83460648148</v>
      </c>
      <c r="X713" s="69" t="s">
        <v>1344</v>
      </c>
      <c r="AA713" s="70" t="s">
        <v>1904</v>
      </c>
      <c r="AB713" s="70" t="s">
        <v>1878</v>
      </c>
      <c r="AC713" t="b">
        <v>0</v>
      </c>
      <c r="AD713">
        <v>2</v>
      </c>
      <c r="AE713" s="70" t="s">
        <v>1944</v>
      </c>
      <c r="AF713" t="b">
        <v>0</v>
      </c>
      <c r="AG713" t="s">
        <v>1972</v>
      </c>
      <c r="AI713" s="70" t="s">
        <v>1943</v>
      </c>
      <c r="AJ713" t="b">
        <v>0</v>
      </c>
      <c r="AK713">
        <v>0</v>
      </c>
      <c r="AL713" s="70" t="s">
        <v>1943</v>
      </c>
      <c r="AM713" t="s">
        <v>1980</v>
      </c>
      <c r="AN713" t="b">
        <v>0</v>
      </c>
      <c r="AO713" s="70" t="s">
        <v>1878</v>
      </c>
      <c r="AP713" t="s">
        <v>178</v>
      </c>
      <c r="AQ713">
        <v>0</v>
      </c>
      <c r="AR713">
        <v>0</v>
      </c>
      <c r="BA713" t="str">
        <f>REPLACE(INDEX(GroupVertices[Group],MATCH(Edges[[#This Row],[Vertex 1]],GroupVertices[Vertex],0)),1,1,"")</f>
        <v>2</v>
      </c>
      <c r="BB713" t="str">
        <f>REPLACE(INDEX(GroupVertices[Group],MATCH(Edges[[#This Row],[Vertex 2]],GroupVertices[Vertex],0)),1,1,"")</f>
        <v>2</v>
      </c>
    </row>
    <row r="714" spans="1:54" ht="15">
      <c r="A714" s="11" t="s">
        <v>265</v>
      </c>
      <c r="B714" s="11" t="s">
        <v>265</v>
      </c>
      <c r="C714" s="12"/>
      <c r="D714" s="60"/>
      <c r="E714" s="61"/>
      <c r="F714" s="62"/>
      <c r="G714" s="12"/>
      <c r="H714" s="13"/>
      <c r="I714" s="45"/>
      <c r="J714" s="45"/>
      <c r="K714" s="31" t="s">
        <v>65</v>
      </c>
      <c r="L714" s="67">
        <v>714</v>
      </c>
      <c r="M714" s="67"/>
      <c r="N714" s="14"/>
      <c r="O714" t="s">
        <v>178</v>
      </c>
      <c r="P714" s="68">
        <v>43537.84547453704</v>
      </c>
      <c r="Q714" t="s">
        <v>613</v>
      </c>
      <c r="R714" s="69" t="s">
        <v>664</v>
      </c>
      <c r="S714" t="s">
        <v>667</v>
      </c>
      <c r="T714" t="s">
        <v>265</v>
      </c>
      <c r="V714" s="69" t="s">
        <v>754</v>
      </c>
      <c r="W714" s="68">
        <v>43537.84547453704</v>
      </c>
      <c r="X714" s="69" t="s">
        <v>1350</v>
      </c>
      <c r="AA714" s="70" t="s">
        <v>1913</v>
      </c>
      <c r="AC714" t="b">
        <v>0</v>
      </c>
      <c r="AD714">
        <v>5</v>
      </c>
      <c r="AE714" s="70" t="s">
        <v>1943</v>
      </c>
      <c r="AF714" t="b">
        <v>1</v>
      </c>
      <c r="AG714" t="s">
        <v>1972</v>
      </c>
      <c r="AI714" s="70" t="s">
        <v>1932</v>
      </c>
      <c r="AJ714" t="b">
        <v>0</v>
      </c>
      <c r="AK714">
        <v>0</v>
      </c>
      <c r="AL714" s="70" t="s">
        <v>1943</v>
      </c>
      <c r="AM714" t="s">
        <v>1980</v>
      </c>
      <c r="AN714" t="b">
        <v>0</v>
      </c>
      <c r="AO714" s="70" t="s">
        <v>1913</v>
      </c>
      <c r="AP714" t="s">
        <v>178</v>
      </c>
      <c r="AQ714">
        <v>0</v>
      </c>
      <c r="AR714">
        <v>0</v>
      </c>
      <c r="BA714" t="str">
        <f>REPLACE(INDEX(GroupVertices[Group],MATCH(Edges[[#This Row],[Vertex 1]],GroupVertices[Vertex],0)),1,1,"")</f>
        <v>2</v>
      </c>
      <c r="BB714" t="str">
        <f>REPLACE(INDEX(GroupVertices[Group],MATCH(Edges[[#This Row],[Vertex 2]],GroupVertices[Vertex],0)),1,1,"")</f>
        <v>2</v>
      </c>
    </row>
    <row r="715" spans="1:54" ht="15">
      <c r="A715" s="11" t="s">
        <v>265</v>
      </c>
      <c r="B715" s="11" t="s">
        <v>265</v>
      </c>
      <c r="C715" s="12"/>
      <c r="D715" s="60"/>
      <c r="E715" s="61"/>
      <c r="F715" s="62"/>
      <c r="G715" s="12"/>
      <c r="H715" s="13"/>
      <c r="I715" s="45"/>
      <c r="J715" s="45"/>
      <c r="K715" s="31" t="s">
        <v>65</v>
      </c>
      <c r="L715" s="67">
        <v>715</v>
      </c>
      <c r="M715" s="67"/>
      <c r="N715" s="14"/>
      <c r="O715" t="s">
        <v>178</v>
      </c>
      <c r="P715" s="68">
        <v>43534.39633101852</v>
      </c>
      <c r="Q715" t="s">
        <v>502</v>
      </c>
      <c r="T715" t="s">
        <v>265</v>
      </c>
      <c r="V715" s="69" t="s">
        <v>754</v>
      </c>
      <c r="W715" s="68">
        <v>43534.39633101852</v>
      </c>
      <c r="X715" s="69" t="s">
        <v>1340</v>
      </c>
      <c r="AA715" s="70" t="s">
        <v>1900</v>
      </c>
      <c r="AC715" t="b">
        <v>0</v>
      </c>
      <c r="AD715">
        <v>8</v>
      </c>
      <c r="AE715" s="70" t="s">
        <v>1943</v>
      </c>
      <c r="AF715" t="b">
        <v>0</v>
      </c>
      <c r="AG715" t="s">
        <v>1972</v>
      </c>
      <c r="AI715" s="70" t="s">
        <v>1943</v>
      </c>
      <c r="AJ715" t="b">
        <v>0</v>
      </c>
      <c r="AK715">
        <v>3</v>
      </c>
      <c r="AL715" s="70" t="s">
        <v>1943</v>
      </c>
      <c r="AM715" t="s">
        <v>1980</v>
      </c>
      <c r="AN715" t="b">
        <v>0</v>
      </c>
      <c r="AO715" s="70" t="s">
        <v>1900</v>
      </c>
      <c r="AP715" t="s">
        <v>178</v>
      </c>
      <c r="AQ715">
        <v>0</v>
      </c>
      <c r="AR715">
        <v>0</v>
      </c>
      <c r="BA715" t="str">
        <f>REPLACE(INDEX(GroupVertices[Group],MATCH(Edges[[#This Row],[Vertex 1]],GroupVertices[Vertex],0)),1,1,"")</f>
        <v>2</v>
      </c>
      <c r="BB715" t="str">
        <f>REPLACE(INDEX(GroupVertices[Group],MATCH(Edges[[#This Row],[Vertex 2]],GroupVertices[Vertex],0)),1,1,"")</f>
        <v>2</v>
      </c>
    </row>
    <row r="716" spans="1:54" ht="15">
      <c r="A716" s="11" t="s">
        <v>265</v>
      </c>
      <c r="B716" s="11" t="s">
        <v>265</v>
      </c>
      <c r="C716" s="12"/>
      <c r="D716" s="60"/>
      <c r="E716" s="61"/>
      <c r="F716" s="62"/>
      <c r="G716" s="12"/>
      <c r="H716" s="13"/>
      <c r="I716" s="45"/>
      <c r="J716" s="45"/>
      <c r="K716" s="31" t="s">
        <v>65</v>
      </c>
      <c r="L716" s="67">
        <v>716</v>
      </c>
      <c r="M716" s="67"/>
      <c r="N716" s="14"/>
      <c r="O716" t="s">
        <v>178</v>
      </c>
      <c r="P716" s="68">
        <v>43537.83076388889</v>
      </c>
      <c r="Q716" t="s">
        <v>533</v>
      </c>
      <c r="T716" t="s">
        <v>265</v>
      </c>
      <c r="U716" s="69" t="s">
        <v>713</v>
      </c>
      <c r="V716" s="69" t="s">
        <v>713</v>
      </c>
      <c r="W716" s="68">
        <v>43537.83076388889</v>
      </c>
      <c r="X716" s="69" t="s">
        <v>1343</v>
      </c>
      <c r="AA716" s="70" t="s">
        <v>1903</v>
      </c>
      <c r="AC716" t="b">
        <v>0</v>
      </c>
      <c r="AD716">
        <v>1</v>
      </c>
      <c r="AE716" s="70" t="s">
        <v>1943</v>
      </c>
      <c r="AF716" t="b">
        <v>0</v>
      </c>
      <c r="AG716" t="s">
        <v>1972</v>
      </c>
      <c r="AI716" s="70" t="s">
        <v>1943</v>
      </c>
      <c r="AJ716" t="b">
        <v>0</v>
      </c>
      <c r="AK716">
        <v>1</v>
      </c>
      <c r="AL716" s="70" t="s">
        <v>1943</v>
      </c>
      <c r="AM716" t="s">
        <v>1980</v>
      </c>
      <c r="AN716" t="b">
        <v>0</v>
      </c>
      <c r="AO716" s="70" t="s">
        <v>1903</v>
      </c>
      <c r="AP716" t="s">
        <v>178</v>
      </c>
      <c r="AQ716">
        <v>0</v>
      </c>
      <c r="AR716">
        <v>0</v>
      </c>
      <c r="BA716" t="str">
        <f>REPLACE(INDEX(GroupVertices[Group],MATCH(Edges[[#This Row],[Vertex 1]],GroupVertices[Vertex],0)),1,1,"")</f>
        <v>2</v>
      </c>
      <c r="BB716" t="str">
        <f>REPLACE(INDEX(GroupVertices[Group],MATCH(Edges[[#This Row],[Vertex 2]],GroupVertices[Vertex],0)),1,1,"")</f>
        <v>2</v>
      </c>
    </row>
    <row r="717" spans="1:54" ht="15">
      <c r="A717" s="11" t="s">
        <v>265</v>
      </c>
      <c r="B717" s="11" t="s">
        <v>265</v>
      </c>
      <c r="C717" s="12"/>
      <c r="D717" s="60"/>
      <c r="E717" s="61"/>
      <c r="F717" s="62"/>
      <c r="G717" s="12"/>
      <c r="H717" s="13"/>
      <c r="I717" s="45"/>
      <c r="J717" s="45"/>
      <c r="K717" s="31" t="s">
        <v>65</v>
      </c>
      <c r="L717" s="67">
        <v>717</v>
      </c>
      <c r="M717" s="67"/>
      <c r="N717" s="14"/>
      <c r="O717" t="s">
        <v>178</v>
      </c>
      <c r="P717" s="68">
        <v>43537.83756944445</v>
      </c>
      <c r="Q717" t="s">
        <v>572</v>
      </c>
      <c r="R717" s="69" t="s">
        <v>641</v>
      </c>
      <c r="S717" t="s">
        <v>667</v>
      </c>
      <c r="T717" t="s">
        <v>265</v>
      </c>
      <c r="V717" s="69" t="s">
        <v>754</v>
      </c>
      <c r="W717" s="68">
        <v>43537.83756944445</v>
      </c>
      <c r="X717" s="69" t="s">
        <v>1346</v>
      </c>
      <c r="AA717" s="70" t="s">
        <v>1906</v>
      </c>
      <c r="AC717" t="b">
        <v>0</v>
      </c>
      <c r="AD717">
        <v>2</v>
      </c>
      <c r="AE717" s="70" t="s">
        <v>1943</v>
      </c>
      <c r="AF717" t="b">
        <v>1</v>
      </c>
      <c r="AG717" t="s">
        <v>1972</v>
      </c>
      <c r="AI717" s="70" t="s">
        <v>1540</v>
      </c>
      <c r="AJ717" t="b">
        <v>0</v>
      </c>
      <c r="AK717">
        <v>1</v>
      </c>
      <c r="AL717" s="70" t="s">
        <v>1943</v>
      </c>
      <c r="AM717" t="s">
        <v>1980</v>
      </c>
      <c r="AN717" t="b">
        <v>0</v>
      </c>
      <c r="AO717" s="70" t="s">
        <v>1906</v>
      </c>
      <c r="AP717" t="s">
        <v>178</v>
      </c>
      <c r="AQ717">
        <v>0</v>
      </c>
      <c r="AR717">
        <v>0</v>
      </c>
      <c r="BA717" t="str">
        <f>REPLACE(INDEX(GroupVertices[Group],MATCH(Edges[[#This Row],[Vertex 1]],GroupVertices[Vertex],0)),1,1,"")</f>
        <v>2</v>
      </c>
      <c r="BB717" t="str">
        <f>REPLACE(INDEX(GroupVertices[Group],MATCH(Edges[[#This Row],[Vertex 2]],GroupVertices[Vertex],0)),1,1,"")</f>
        <v>2</v>
      </c>
    </row>
    <row r="718" spans="1:54" ht="15">
      <c r="A718" s="11" t="s">
        <v>296</v>
      </c>
      <c r="B718" s="11" t="s">
        <v>265</v>
      </c>
      <c r="C718" s="12"/>
      <c r="D718" s="60"/>
      <c r="E718" s="61"/>
      <c r="F718" s="62"/>
      <c r="G718" s="12"/>
      <c r="H718" s="13"/>
      <c r="I718" s="45"/>
      <c r="J718" s="45"/>
      <c r="K718" s="31" t="s">
        <v>66</v>
      </c>
      <c r="L718" s="67">
        <v>718</v>
      </c>
      <c r="M718" s="67"/>
      <c r="N718" s="14"/>
      <c r="O718" t="s">
        <v>338</v>
      </c>
      <c r="P718" s="68">
        <v>43537.86170138889</v>
      </c>
      <c r="Q718" t="s">
        <v>468</v>
      </c>
      <c r="T718" t="s">
        <v>265</v>
      </c>
      <c r="V718" s="69" t="s">
        <v>784</v>
      </c>
      <c r="W718" s="68">
        <v>43537.86170138889</v>
      </c>
      <c r="X718" s="69" t="s">
        <v>1051</v>
      </c>
      <c r="AA718" s="70" t="s">
        <v>1605</v>
      </c>
      <c r="AB718" s="70" t="s">
        <v>1609</v>
      </c>
      <c r="AC718" t="b">
        <v>0</v>
      </c>
      <c r="AD718">
        <v>2</v>
      </c>
      <c r="AE718" s="70" t="s">
        <v>1958</v>
      </c>
      <c r="AF718" t="b">
        <v>0</v>
      </c>
      <c r="AG718" t="s">
        <v>1972</v>
      </c>
      <c r="AI718" s="70" t="s">
        <v>1943</v>
      </c>
      <c r="AJ718" t="b">
        <v>0</v>
      </c>
      <c r="AK718">
        <v>0</v>
      </c>
      <c r="AL718" s="70" t="s">
        <v>1943</v>
      </c>
      <c r="AM718" t="s">
        <v>1979</v>
      </c>
      <c r="AN718" t="b">
        <v>0</v>
      </c>
      <c r="AO718" s="70" t="s">
        <v>1609</v>
      </c>
      <c r="AP718" t="s">
        <v>178</v>
      </c>
      <c r="AQ718">
        <v>0</v>
      </c>
      <c r="AR718">
        <v>0</v>
      </c>
      <c r="AS718" t="s">
        <v>1990</v>
      </c>
      <c r="AT718" t="s">
        <v>1994</v>
      </c>
      <c r="AU718" t="s">
        <v>1996</v>
      </c>
      <c r="AV718" t="s">
        <v>1999</v>
      </c>
      <c r="AW718" t="s">
        <v>2004</v>
      </c>
      <c r="AX718" t="s">
        <v>2009</v>
      </c>
      <c r="AY718" t="s">
        <v>2013</v>
      </c>
      <c r="AZ718" s="69" t="s">
        <v>2015</v>
      </c>
      <c r="BA718" t="str">
        <f>REPLACE(INDEX(GroupVertices[Group],MATCH(Edges[[#This Row],[Vertex 1]],GroupVertices[Vertex],0)),1,1,"")</f>
        <v>3</v>
      </c>
      <c r="BB718" t="str">
        <f>REPLACE(INDEX(GroupVertices[Group],MATCH(Edges[[#This Row],[Vertex 2]],GroupVertices[Vertex],0)),1,1,"")</f>
        <v>2</v>
      </c>
    </row>
    <row r="719" spans="1:54" ht="15">
      <c r="A719" s="11" t="s">
        <v>296</v>
      </c>
      <c r="B719" s="11" t="s">
        <v>265</v>
      </c>
      <c r="C719" s="12"/>
      <c r="D719" s="60"/>
      <c r="E719" s="61"/>
      <c r="F719" s="62"/>
      <c r="G719" s="12"/>
      <c r="H719" s="13"/>
      <c r="I719" s="45"/>
      <c r="J719" s="45"/>
      <c r="K719" s="31" t="s">
        <v>66</v>
      </c>
      <c r="L719" s="67">
        <v>719</v>
      </c>
      <c r="M719" s="67"/>
      <c r="N719" s="14"/>
      <c r="O719" t="s">
        <v>338</v>
      </c>
      <c r="P719" s="68">
        <v>43537.851018518515</v>
      </c>
      <c r="Q719" t="s">
        <v>467</v>
      </c>
      <c r="T719" t="s">
        <v>265</v>
      </c>
      <c r="V719" s="69" t="s">
        <v>784</v>
      </c>
      <c r="W719" s="68">
        <v>43537.851018518515</v>
      </c>
      <c r="X719" s="69" t="s">
        <v>1050</v>
      </c>
      <c r="AA719" s="70" t="s">
        <v>1604</v>
      </c>
      <c r="AB719" s="70" t="s">
        <v>1606</v>
      </c>
      <c r="AC719" t="b">
        <v>0</v>
      </c>
      <c r="AD719">
        <v>1</v>
      </c>
      <c r="AE719" s="70" t="s">
        <v>1958</v>
      </c>
      <c r="AF719" t="b">
        <v>0</v>
      </c>
      <c r="AG719" t="s">
        <v>1972</v>
      </c>
      <c r="AI719" s="70" t="s">
        <v>1943</v>
      </c>
      <c r="AJ719" t="b">
        <v>0</v>
      </c>
      <c r="AK719">
        <v>0</v>
      </c>
      <c r="AL719" s="70" t="s">
        <v>1943</v>
      </c>
      <c r="AM719" t="s">
        <v>1979</v>
      </c>
      <c r="AN719" t="b">
        <v>0</v>
      </c>
      <c r="AO719" s="70" t="s">
        <v>1606</v>
      </c>
      <c r="AP719" t="s">
        <v>178</v>
      </c>
      <c r="AQ719">
        <v>0</v>
      </c>
      <c r="AR719">
        <v>0</v>
      </c>
      <c r="AS719" t="s">
        <v>1990</v>
      </c>
      <c r="AT719" t="s">
        <v>1994</v>
      </c>
      <c r="AU719" t="s">
        <v>1996</v>
      </c>
      <c r="AV719" t="s">
        <v>1999</v>
      </c>
      <c r="AW719" t="s">
        <v>2004</v>
      </c>
      <c r="AX719" t="s">
        <v>2009</v>
      </c>
      <c r="AY719" t="s">
        <v>2013</v>
      </c>
      <c r="AZ719" s="69" t="s">
        <v>2015</v>
      </c>
      <c r="BA719" t="str">
        <f>REPLACE(INDEX(GroupVertices[Group],MATCH(Edges[[#This Row],[Vertex 1]],GroupVertices[Vertex],0)),1,1,"")</f>
        <v>3</v>
      </c>
      <c r="BB719" t="str">
        <f>REPLACE(INDEX(GroupVertices[Group],MATCH(Edges[[#This Row],[Vertex 2]],GroupVertices[Vertex],0)),1,1,"")</f>
        <v>2</v>
      </c>
    </row>
    <row r="720" spans="1:54" ht="15">
      <c r="A720" s="11" t="s">
        <v>296</v>
      </c>
      <c r="B720" s="11" t="s">
        <v>265</v>
      </c>
      <c r="C720" s="12"/>
      <c r="D720" s="60"/>
      <c r="E720" s="61"/>
      <c r="F720" s="62"/>
      <c r="G720" s="12"/>
      <c r="H720" s="13"/>
      <c r="I720" s="45"/>
      <c r="J720" s="45"/>
      <c r="K720" s="31" t="s">
        <v>66</v>
      </c>
      <c r="L720" s="67">
        <v>720</v>
      </c>
      <c r="M720" s="67"/>
      <c r="N720" s="14"/>
      <c r="O720" t="s">
        <v>338</v>
      </c>
      <c r="P720" s="68">
        <v>43537.86271990741</v>
      </c>
      <c r="Q720" t="s">
        <v>478</v>
      </c>
      <c r="T720" t="s">
        <v>265</v>
      </c>
      <c r="V720" s="69" t="s">
        <v>784</v>
      </c>
      <c r="W720" s="68">
        <v>43537.86271990741</v>
      </c>
      <c r="X720" s="69" t="s">
        <v>1088</v>
      </c>
      <c r="AA720" s="70" t="s">
        <v>1642</v>
      </c>
      <c r="AB720" s="70" t="s">
        <v>1651</v>
      </c>
      <c r="AC720" t="b">
        <v>0</v>
      </c>
      <c r="AD720">
        <v>2</v>
      </c>
      <c r="AE720" s="70" t="s">
        <v>1960</v>
      </c>
      <c r="AF720" t="b">
        <v>0</v>
      </c>
      <c r="AG720" t="s">
        <v>1972</v>
      </c>
      <c r="AI720" s="70" t="s">
        <v>1943</v>
      </c>
      <c r="AJ720" t="b">
        <v>0</v>
      </c>
      <c r="AK720">
        <v>0</v>
      </c>
      <c r="AL720" s="70" t="s">
        <v>1943</v>
      </c>
      <c r="AM720" t="s">
        <v>1979</v>
      </c>
      <c r="AN720" t="b">
        <v>0</v>
      </c>
      <c r="AO720" s="70" t="s">
        <v>1651</v>
      </c>
      <c r="AP720" t="s">
        <v>178</v>
      </c>
      <c r="AQ720">
        <v>0</v>
      </c>
      <c r="AR720">
        <v>0</v>
      </c>
      <c r="AS720" t="s">
        <v>1990</v>
      </c>
      <c r="AT720" t="s">
        <v>1994</v>
      </c>
      <c r="AU720" t="s">
        <v>1996</v>
      </c>
      <c r="AV720" t="s">
        <v>1999</v>
      </c>
      <c r="AW720" t="s">
        <v>2004</v>
      </c>
      <c r="AX720" t="s">
        <v>2009</v>
      </c>
      <c r="AY720" t="s">
        <v>2013</v>
      </c>
      <c r="AZ720" s="69" t="s">
        <v>2015</v>
      </c>
      <c r="BA720" t="str">
        <f>REPLACE(INDEX(GroupVertices[Group],MATCH(Edges[[#This Row],[Vertex 1]],GroupVertices[Vertex],0)),1,1,"")</f>
        <v>3</v>
      </c>
      <c r="BB720" t="str">
        <f>REPLACE(INDEX(GroupVertices[Group],MATCH(Edges[[#This Row],[Vertex 2]],GroupVertices[Vertex],0)),1,1,"")</f>
        <v>2</v>
      </c>
    </row>
    <row r="721" spans="1:54" ht="15">
      <c r="A721" s="11" t="s">
        <v>296</v>
      </c>
      <c r="B721" s="11" t="s">
        <v>265</v>
      </c>
      <c r="C721" s="12"/>
      <c r="D721" s="60"/>
      <c r="E721" s="61"/>
      <c r="F721" s="62"/>
      <c r="G721" s="12"/>
      <c r="H721" s="13"/>
      <c r="I721" s="45"/>
      <c r="J721" s="45"/>
      <c r="K721" s="31" t="s">
        <v>66</v>
      </c>
      <c r="L721" s="67">
        <v>721</v>
      </c>
      <c r="M721" s="67"/>
      <c r="N721" s="14"/>
      <c r="O721" t="s">
        <v>338</v>
      </c>
      <c r="P721" s="68">
        <v>43537.86387731481</v>
      </c>
      <c r="Q721" t="s">
        <v>496</v>
      </c>
      <c r="T721" t="s">
        <v>265</v>
      </c>
      <c r="V721" s="69" t="s">
        <v>784</v>
      </c>
      <c r="W721" s="68">
        <v>43537.86387731481</v>
      </c>
      <c r="X721" s="69" t="s">
        <v>1126</v>
      </c>
      <c r="AA721" s="70" t="s">
        <v>1680</v>
      </c>
      <c r="AB721" s="70" t="s">
        <v>1865</v>
      </c>
      <c r="AC721" t="b">
        <v>0</v>
      </c>
      <c r="AD721">
        <v>2</v>
      </c>
      <c r="AE721" s="70" t="s">
        <v>1954</v>
      </c>
      <c r="AF721" t="b">
        <v>0</v>
      </c>
      <c r="AG721" t="s">
        <v>1972</v>
      </c>
      <c r="AI721" s="70" t="s">
        <v>1943</v>
      </c>
      <c r="AJ721" t="b">
        <v>0</v>
      </c>
      <c r="AK721">
        <v>0</v>
      </c>
      <c r="AL721" s="70" t="s">
        <v>1943</v>
      </c>
      <c r="AM721" t="s">
        <v>1979</v>
      </c>
      <c r="AN721" t="b">
        <v>0</v>
      </c>
      <c r="AO721" s="70" t="s">
        <v>1865</v>
      </c>
      <c r="AP721" t="s">
        <v>178</v>
      </c>
      <c r="AQ721">
        <v>0</v>
      </c>
      <c r="AR721">
        <v>0</v>
      </c>
      <c r="AS721" t="s">
        <v>1990</v>
      </c>
      <c r="AT721" t="s">
        <v>1994</v>
      </c>
      <c r="AU721" t="s">
        <v>1996</v>
      </c>
      <c r="AV721" t="s">
        <v>1999</v>
      </c>
      <c r="AW721" t="s">
        <v>2004</v>
      </c>
      <c r="AX721" t="s">
        <v>2009</v>
      </c>
      <c r="AY721" t="s">
        <v>2013</v>
      </c>
      <c r="AZ721" s="69" t="s">
        <v>2015</v>
      </c>
      <c r="BA721" t="str">
        <f>REPLACE(INDEX(GroupVertices[Group],MATCH(Edges[[#This Row],[Vertex 1]],GroupVertices[Vertex],0)),1,1,"")</f>
        <v>3</v>
      </c>
      <c r="BB721" t="str">
        <f>REPLACE(INDEX(GroupVertices[Group],MATCH(Edges[[#This Row],[Vertex 2]],GroupVertices[Vertex],0)),1,1,"")</f>
        <v>2</v>
      </c>
    </row>
    <row r="722" spans="1:54" ht="15">
      <c r="A722" s="11" t="s">
        <v>296</v>
      </c>
      <c r="B722" s="11" t="s">
        <v>305</v>
      </c>
      <c r="C722" s="12"/>
      <c r="D722" s="60"/>
      <c r="E722" s="61"/>
      <c r="F722" s="62"/>
      <c r="G722" s="12"/>
      <c r="H722" s="13"/>
      <c r="I722" s="45"/>
      <c r="J722" s="45"/>
      <c r="K722" s="31" t="s">
        <v>66</v>
      </c>
      <c r="L722" s="67">
        <v>722</v>
      </c>
      <c r="M722" s="67"/>
      <c r="N722" s="14"/>
      <c r="O722" t="s">
        <v>338</v>
      </c>
      <c r="P722" s="68">
        <v>43537.85594907407</v>
      </c>
      <c r="Q722" t="s">
        <v>463</v>
      </c>
      <c r="T722" t="s">
        <v>265</v>
      </c>
      <c r="V722" s="69" t="s">
        <v>784</v>
      </c>
      <c r="W722" s="68">
        <v>43537.85594907407</v>
      </c>
      <c r="X722" s="69" t="s">
        <v>1040</v>
      </c>
      <c r="AA722" s="70" t="s">
        <v>1594</v>
      </c>
      <c r="AB722" s="70" t="s">
        <v>1600</v>
      </c>
      <c r="AC722" t="b">
        <v>0</v>
      </c>
      <c r="AD722">
        <v>1</v>
      </c>
      <c r="AE722" s="70" t="s">
        <v>1944</v>
      </c>
      <c r="AF722" t="b">
        <v>0</v>
      </c>
      <c r="AG722" t="s">
        <v>1972</v>
      </c>
      <c r="AI722" s="70" t="s">
        <v>1943</v>
      </c>
      <c r="AJ722" t="b">
        <v>0</v>
      </c>
      <c r="AK722">
        <v>1</v>
      </c>
      <c r="AL722" s="70" t="s">
        <v>1943</v>
      </c>
      <c r="AM722" t="s">
        <v>1979</v>
      </c>
      <c r="AN722" t="b">
        <v>0</v>
      </c>
      <c r="AO722" s="70" t="s">
        <v>1600</v>
      </c>
      <c r="AP722" t="s">
        <v>178</v>
      </c>
      <c r="AQ722">
        <v>0</v>
      </c>
      <c r="AR722">
        <v>0</v>
      </c>
      <c r="BA722" t="str">
        <f>REPLACE(INDEX(GroupVertices[Group],MATCH(Edges[[#This Row],[Vertex 1]],GroupVertices[Vertex],0)),1,1,"")</f>
        <v>3</v>
      </c>
      <c r="BB722" t="str">
        <f>REPLACE(INDEX(GroupVertices[Group],MATCH(Edges[[#This Row],[Vertex 2]],GroupVertices[Vertex],0)),1,1,"")</f>
        <v>3</v>
      </c>
    </row>
    <row r="723" spans="1:54" ht="15">
      <c r="A723" s="11" t="s">
        <v>296</v>
      </c>
      <c r="B723" s="11" t="s">
        <v>247</v>
      </c>
      <c r="C723" s="12"/>
      <c r="D723" s="60"/>
      <c r="E723" s="61"/>
      <c r="F723" s="62"/>
      <c r="G723" s="12"/>
      <c r="H723" s="13"/>
      <c r="I723" s="45"/>
      <c r="J723" s="45"/>
      <c r="K723" s="31" t="s">
        <v>66</v>
      </c>
      <c r="L723" s="67">
        <v>723</v>
      </c>
      <c r="M723" s="67"/>
      <c r="N723" s="14"/>
      <c r="O723" t="s">
        <v>338</v>
      </c>
      <c r="P723" s="68">
        <v>43537.72943287037</v>
      </c>
      <c r="Q723" t="s">
        <v>489</v>
      </c>
      <c r="R723" s="69" t="s">
        <v>637</v>
      </c>
      <c r="S723" t="s">
        <v>667</v>
      </c>
      <c r="T723" t="s">
        <v>692</v>
      </c>
      <c r="V723" s="69" t="s">
        <v>784</v>
      </c>
      <c r="W723" s="68">
        <v>43537.72943287037</v>
      </c>
      <c r="X723" s="69" t="s">
        <v>1119</v>
      </c>
      <c r="AA723" s="70" t="s">
        <v>1673</v>
      </c>
      <c r="AC723" t="b">
        <v>0</v>
      </c>
      <c r="AD723">
        <v>0</v>
      </c>
      <c r="AE723" s="70" t="s">
        <v>1943</v>
      </c>
      <c r="AF723" t="b">
        <v>1</v>
      </c>
      <c r="AG723" t="s">
        <v>1972</v>
      </c>
      <c r="AI723" s="70" t="s">
        <v>1871</v>
      </c>
      <c r="AJ723" t="b">
        <v>0</v>
      </c>
      <c r="AK723">
        <v>0</v>
      </c>
      <c r="AL723" s="70" t="s">
        <v>1943</v>
      </c>
      <c r="AM723" t="s">
        <v>1988</v>
      </c>
      <c r="AN723" t="b">
        <v>0</v>
      </c>
      <c r="AO723" s="70" t="s">
        <v>1673</v>
      </c>
      <c r="AP723" t="s">
        <v>178</v>
      </c>
      <c r="AQ723">
        <v>0</v>
      </c>
      <c r="AR723">
        <v>0</v>
      </c>
      <c r="BA723" t="str">
        <f>REPLACE(INDEX(GroupVertices[Group],MATCH(Edges[[#This Row],[Vertex 1]],GroupVertices[Vertex],0)),1,1,"")</f>
        <v>3</v>
      </c>
      <c r="BB723" t="str">
        <f>REPLACE(INDEX(GroupVertices[Group],MATCH(Edges[[#This Row],[Vertex 2]],GroupVertices[Vertex],0)),1,1,"")</f>
        <v>1</v>
      </c>
    </row>
    <row r="724" spans="1:54" ht="15">
      <c r="A724" s="11" t="s">
        <v>296</v>
      </c>
      <c r="B724" s="11" t="s">
        <v>261</v>
      </c>
      <c r="C724" s="12"/>
      <c r="D724" s="60"/>
      <c r="E724" s="61"/>
      <c r="F724" s="62"/>
      <c r="G724" s="12"/>
      <c r="H724" s="13"/>
      <c r="I724" s="45"/>
      <c r="J724" s="45"/>
      <c r="K724" s="31" t="s">
        <v>66</v>
      </c>
      <c r="L724" s="67">
        <v>724</v>
      </c>
      <c r="M724" s="67"/>
      <c r="N724" s="14"/>
      <c r="O724" t="s">
        <v>339</v>
      </c>
      <c r="P724" s="68">
        <v>43537.86170138889</v>
      </c>
      <c r="Q724" t="s">
        <v>468</v>
      </c>
      <c r="T724" t="s">
        <v>265</v>
      </c>
      <c r="V724" s="69" t="s">
        <v>784</v>
      </c>
      <c r="W724" s="68">
        <v>43537.86170138889</v>
      </c>
      <c r="X724" s="69" t="s">
        <v>1051</v>
      </c>
      <c r="AA724" s="70" t="s">
        <v>1605</v>
      </c>
      <c r="AB724" s="70" t="s">
        <v>1609</v>
      </c>
      <c r="AC724" t="b">
        <v>0</v>
      </c>
      <c r="AD724">
        <v>2</v>
      </c>
      <c r="AE724" s="70" t="s">
        <v>1958</v>
      </c>
      <c r="AF724" t="b">
        <v>0</v>
      </c>
      <c r="AG724" t="s">
        <v>1972</v>
      </c>
      <c r="AI724" s="70" t="s">
        <v>1943</v>
      </c>
      <c r="AJ724" t="b">
        <v>0</v>
      </c>
      <c r="AK724">
        <v>0</v>
      </c>
      <c r="AL724" s="70" t="s">
        <v>1943</v>
      </c>
      <c r="AM724" t="s">
        <v>1979</v>
      </c>
      <c r="AN724" t="b">
        <v>0</v>
      </c>
      <c r="AO724" s="70" t="s">
        <v>1609</v>
      </c>
      <c r="AP724" t="s">
        <v>178</v>
      </c>
      <c r="AQ724">
        <v>0</v>
      </c>
      <c r="AR724">
        <v>0</v>
      </c>
      <c r="AS724" t="s">
        <v>1990</v>
      </c>
      <c r="AT724" t="s">
        <v>1994</v>
      </c>
      <c r="AU724" t="s">
        <v>1996</v>
      </c>
      <c r="AV724" t="s">
        <v>1999</v>
      </c>
      <c r="AW724" t="s">
        <v>2004</v>
      </c>
      <c r="AX724" t="s">
        <v>2009</v>
      </c>
      <c r="AY724" t="s">
        <v>2013</v>
      </c>
      <c r="AZ724" s="69" t="s">
        <v>2015</v>
      </c>
      <c r="BA724" t="str">
        <f>REPLACE(INDEX(GroupVertices[Group],MATCH(Edges[[#This Row],[Vertex 1]],GroupVertices[Vertex],0)),1,1,"")</f>
        <v>3</v>
      </c>
      <c r="BB724" t="str">
        <f>REPLACE(INDEX(GroupVertices[Group],MATCH(Edges[[#This Row],[Vertex 2]],GroupVertices[Vertex],0)),1,1,"")</f>
        <v>7</v>
      </c>
    </row>
    <row r="725" spans="1:54" ht="15">
      <c r="A725" s="11" t="s">
        <v>296</v>
      </c>
      <c r="B725" s="11" t="s">
        <v>261</v>
      </c>
      <c r="C725" s="12"/>
      <c r="D725" s="60"/>
      <c r="E725" s="61"/>
      <c r="F725" s="62"/>
      <c r="G725" s="12"/>
      <c r="H725" s="13"/>
      <c r="I725" s="45"/>
      <c r="J725" s="45"/>
      <c r="K725" s="31" t="s">
        <v>66</v>
      </c>
      <c r="L725" s="67">
        <v>725</v>
      </c>
      <c r="M725" s="67"/>
      <c r="N725" s="14"/>
      <c r="O725" t="s">
        <v>339</v>
      </c>
      <c r="P725" s="68">
        <v>43537.851018518515</v>
      </c>
      <c r="Q725" t="s">
        <v>467</v>
      </c>
      <c r="T725" t="s">
        <v>265</v>
      </c>
      <c r="V725" s="69" t="s">
        <v>784</v>
      </c>
      <c r="W725" s="68">
        <v>43537.851018518515</v>
      </c>
      <c r="X725" s="69" t="s">
        <v>1050</v>
      </c>
      <c r="AA725" s="70" t="s">
        <v>1604</v>
      </c>
      <c r="AB725" s="70" t="s">
        <v>1606</v>
      </c>
      <c r="AC725" t="b">
        <v>0</v>
      </c>
      <c r="AD725">
        <v>1</v>
      </c>
      <c r="AE725" s="70" t="s">
        <v>1958</v>
      </c>
      <c r="AF725" t="b">
        <v>0</v>
      </c>
      <c r="AG725" t="s">
        <v>1972</v>
      </c>
      <c r="AI725" s="70" t="s">
        <v>1943</v>
      </c>
      <c r="AJ725" t="b">
        <v>0</v>
      </c>
      <c r="AK725">
        <v>0</v>
      </c>
      <c r="AL725" s="70" t="s">
        <v>1943</v>
      </c>
      <c r="AM725" t="s">
        <v>1979</v>
      </c>
      <c r="AN725" t="b">
        <v>0</v>
      </c>
      <c r="AO725" s="70" t="s">
        <v>1606</v>
      </c>
      <c r="AP725" t="s">
        <v>178</v>
      </c>
      <c r="AQ725">
        <v>0</v>
      </c>
      <c r="AR725">
        <v>0</v>
      </c>
      <c r="AS725" t="s">
        <v>1990</v>
      </c>
      <c r="AT725" t="s">
        <v>1994</v>
      </c>
      <c r="AU725" t="s">
        <v>1996</v>
      </c>
      <c r="AV725" t="s">
        <v>1999</v>
      </c>
      <c r="AW725" t="s">
        <v>2004</v>
      </c>
      <c r="AX725" t="s">
        <v>2009</v>
      </c>
      <c r="AY725" t="s">
        <v>2013</v>
      </c>
      <c r="AZ725" s="69" t="s">
        <v>2015</v>
      </c>
      <c r="BA725" t="str">
        <f>REPLACE(INDEX(GroupVertices[Group],MATCH(Edges[[#This Row],[Vertex 1]],GroupVertices[Vertex],0)),1,1,"")</f>
        <v>3</v>
      </c>
      <c r="BB725" t="str">
        <f>REPLACE(INDEX(GroupVertices[Group],MATCH(Edges[[#This Row],[Vertex 2]],GroupVertices[Vertex],0)),1,1,"")</f>
        <v>7</v>
      </c>
    </row>
    <row r="726" spans="1:54" ht="15">
      <c r="A726" s="11" t="s">
        <v>296</v>
      </c>
      <c r="B726" s="11" t="s">
        <v>306</v>
      </c>
      <c r="C726" s="12"/>
      <c r="D726" s="60"/>
      <c r="E726" s="61"/>
      <c r="F726" s="62"/>
      <c r="G726" s="12"/>
      <c r="H726" s="13"/>
      <c r="I726" s="45"/>
      <c r="J726" s="45"/>
      <c r="K726" s="31" t="s">
        <v>66</v>
      </c>
      <c r="L726" s="67">
        <v>726</v>
      </c>
      <c r="M726" s="67"/>
      <c r="N726" s="14"/>
      <c r="O726" t="s">
        <v>339</v>
      </c>
      <c r="P726" s="68">
        <v>43537.86271990741</v>
      </c>
      <c r="Q726" t="s">
        <v>478</v>
      </c>
      <c r="T726" t="s">
        <v>265</v>
      </c>
      <c r="V726" s="69" t="s">
        <v>784</v>
      </c>
      <c r="W726" s="68">
        <v>43537.86271990741</v>
      </c>
      <c r="X726" s="69" t="s">
        <v>1088</v>
      </c>
      <c r="AA726" s="70" t="s">
        <v>1642</v>
      </c>
      <c r="AB726" s="70" t="s">
        <v>1651</v>
      </c>
      <c r="AC726" t="b">
        <v>0</v>
      </c>
      <c r="AD726">
        <v>2</v>
      </c>
      <c r="AE726" s="70" t="s">
        <v>1960</v>
      </c>
      <c r="AF726" t="b">
        <v>0</v>
      </c>
      <c r="AG726" t="s">
        <v>1972</v>
      </c>
      <c r="AI726" s="70" t="s">
        <v>1943</v>
      </c>
      <c r="AJ726" t="b">
        <v>0</v>
      </c>
      <c r="AK726">
        <v>0</v>
      </c>
      <c r="AL726" s="70" t="s">
        <v>1943</v>
      </c>
      <c r="AM726" t="s">
        <v>1979</v>
      </c>
      <c r="AN726" t="b">
        <v>0</v>
      </c>
      <c r="AO726" s="70" t="s">
        <v>1651</v>
      </c>
      <c r="AP726" t="s">
        <v>178</v>
      </c>
      <c r="AQ726">
        <v>0</v>
      </c>
      <c r="AR726">
        <v>0</v>
      </c>
      <c r="AS726" t="s">
        <v>1990</v>
      </c>
      <c r="AT726" t="s">
        <v>1994</v>
      </c>
      <c r="AU726" t="s">
        <v>1996</v>
      </c>
      <c r="AV726" t="s">
        <v>1999</v>
      </c>
      <c r="AW726" t="s">
        <v>2004</v>
      </c>
      <c r="AX726" t="s">
        <v>2009</v>
      </c>
      <c r="AY726" t="s">
        <v>2013</v>
      </c>
      <c r="AZ726" s="69" t="s">
        <v>2015</v>
      </c>
      <c r="BA726" t="str">
        <f>REPLACE(INDEX(GroupVertices[Group],MATCH(Edges[[#This Row],[Vertex 1]],GroupVertices[Vertex],0)),1,1,"")</f>
        <v>3</v>
      </c>
      <c r="BB726" t="str">
        <f>REPLACE(INDEX(GroupVertices[Group],MATCH(Edges[[#This Row],[Vertex 2]],GroupVertices[Vertex],0)),1,1,"")</f>
        <v>3</v>
      </c>
    </row>
    <row r="727" spans="1:54" ht="15">
      <c r="A727" s="11" t="s">
        <v>296</v>
      </c>
      <c r="B727" s="11" t="s">
        <v>295</v>
      </c>
      <c r="C727" s="12"/>
      <c r="D727" s="60"/>
      <c r="E727" s="61"/>
      <c r="F727" s="62"/>
      <c r="G727" s="12"/>
      <c r="H727" s="13"/>
      <c r="I727" s="45"/>
      <c r="J727" s="45"/>
      <c r="K727" s="31" t="s">
        <v>65</v>
      </c>
      <c r="L727" s="67">
        <v>727</v>
      </c>
      <c r="M727" s="67"/>
      <c r="N727" s="14"/>
      <c r="O727" t="s">
        <v>339</v>
      </c>
      <c r="P727" s="68">
        <v>43537.85996527778</v>
      </c>
      <c r="Q727" t="s">
        <v>416</v>
      </c>
      <c r="T727" t="s">
        <v>265</v>
      </c>
      <c r="V727" s="69" t="s">
        <v>784</v>
      </c>
      <c r="W727" s="68">
        <v>43537.85996527778</v>
      </c>
      <c r="X727" s="69" t="s">
        <v>961</v>
      </c>
      <c r="AA727" s="70" t="s">
        <v>1512</v>
      </c>
      <c r="AB727" s="70" t="s">
        <v>1509</v>
      </c>
      <c r="AC727" t="b">
        <v>0</v>
      </c>
      <c r="AD727">
        <v>0</v>
      </c>
      <c r="AE727" s="70" t="s">
        <v>1949</v>
      </c>
      <c r="AF727" t="b">
        <v>0</v>
      </c>
      <c r="AG727" t="s">
        <v>1972</v>
      </c>
      <c r="AI727" s="70" t="s">
        <v>1943</v>
      </c>
      <c r="AJ727" t="b">
        <v>0</v>
      </c>
      <c r="AK727">
        <v>0</v>
      </c>
      <c r="AL727" s="70" t="s">
        <v>1943</v>
      </c>
      <c r="AM727" t="s">
        <v>1979</v>
      </c>
      <c r="AN727" t="b">
        <v>0</v>
      </c>
      <c r="AO727" s="70" t="s">
        <v>1509</v>
      </c>
      <c r="AP727" t="s">
        <v>178</v>
      </c>
      <c r="AQ727">
        <v>0</v>
      </c>
      <c r="AR727">
        <v>0</v>
      </c>
      <c r="AS727" t="s">
        <v>1990</v>
      </c>
      <c r="AT727" t="s">
        <v>1994</v>
      </c>
      <c r="AU727" t="s">
        <v>1996</v>
      </c>
      <c r="AV727" t="s">
        <v>1999</v>
      </c>
      <c r="AW727" t="s">
        <v>2004</v>
      </c>
      <c r="AX727" t="s">
        <v>2009</v>
      </c>
      <c r="AY727" t="s">
        <v>2013</v>
      </c>
      <c r="AZ727" s="69" t="s">
        <v>2015</v>
      </c>
      <c r="BA727" t="str">
        <f>REPLACE(INDEX(GroupVertices[Group],MATCH(Edges[[#This Row],[Vertex 1]],GroupVertices[Vertex],0)),1,1,"")</f>
        <v>3</v>
      </c>
      <c r="BB727" t="str">
        <f>REPLACE(INDEX(GroupVertices[Group],MATCH(Edges[[#This Row],[Vertex 2]],GroupVertices[Vertex],0)),1,1,"")</f>
        <v>1</v>
      </c>
    </row>
    <row r="728" spans="1:54" ht="15">
      <c r="A728" s="11" t="s">
        <v>296</v>
      </c>
      <c r="B728" s="11" t="s">
        <v>247</v>
      </c>
      <c r="C728" s="12"/>
      <c r="D728" s="60"/>
      <c r="E728" s="61"/>
      <c r="F728" s="62"/>
      <c r="G728" s="12"/>
      <c r="H728" s="13"/>
      <c r="I728" s="45"/>
      <c r="J728" s="45"/>
      <c r="K728" s="31" t="s">
        <v>66</v>
      </c>
      <c r="L728" s="67">
        <v>728</v>
      </c>
      <c r="M728" s="67"/>
      <c r="N728" s="14"/>
      <c r="O728" t="s">
        <v>339</v>
      </c>
      <c r="P728" s="68">
        <v>43537.86387731481</v>
      </c>
      <c r="Q728" t="s">
        <v>496</v>
      </c>
      <c r="T728" t="s">
        <v>265</v>
      </c>
      <c r="V728" s="69" t="s">
        <v>784</v>
      </c>
      <c r="W728" s="68">
        <v>43537.86387731481</v>
      </c>
      <c r="X728" s="69" t="s">
        <v>1126</v>
      </c>
      <c r="AA728" s="70" t="s">
        <v>1680</v>
      </c>
      <c r="AB728" s="70" t="s">
        <v>1865</v>
      </c>
      <c r="AC728" t="b">
        <v>0</v>
      </c>
      <c r="AD728">
        <v>2</v>
      </c>
      <c r="AE728" s="70" t="s">
        <v>1954</v>
      </c>
      <c r="AF728" t="b">
        <v>0</v>
      </c>
      <c r="AG728" t="s">
        <v>1972</v>
      </c>
      <c r="AI728" s="70" t="s">
        <v>1943</v>
      </c>
      <c r="AJ728" t="b">
        <v>0</v>
      </c>
      <c r="AK728">
        <v>0</v>
      </c>
      <c r="AL728" s="70" t="s">
        <v>1943</v>
      </c>
      <c r="AM728" t="s">
        <v>1979</v>
      </c>
      <c r="AN728" t="b">
        <v>0</v>
      </c>
      <c r="AO728" s="70" t="s">
        <v>1865</v>
      </c>
      <c r="AP728" t="s">
        <v>178</v>
      </c>
      <c r="AQ728">
        <v>0</v>
      </c>
      <c r="AR728">
        <v>0</v>
      </c>
      <c r="AS728" t="s">
        <v>1990</v>
      </c>
      <c r="AT728" t="s">
        <v>1994</v>
      </c>
      <c r="AU728" t="s">
        <v>1996</v>
      </c>
      <c r="AV728" t="s">
        <v>1999</v>
      </c>
      <c r="AW728" t="s">
        <v>2004</v>
      </c>
      <c r="AX728" t="s">
        <v>2009</v>
      </c>
      <c r="AY728" t="s">
        <v>2013</v>
      </c>
      <c r="AZ728" s="69" t="s">
        <v>2015</v>
      </c>
      <c r="BA728" t="str">
        <f>REPLACE(INDEX(GroupVertices[Group],MATCH(Edges[[#This Row],[Vertex 1]],GroupVertices[Vertex],0)),1,1,"")</f>
        <v>3</v>
      </c>
      <c r="BB728" t="str">
        <f>REPLACE(INDEX(GroupVertices[Group],MATCH(Edges[[#This Row],[Vertex 2]],GroupVertices[Vertex],0)),1,1,"")</f>
        <v>1</v>
      </c>
    </row>
    <row r="729" spans="1:54" ht="15">
      <c r="A729" s="11" t="s">
        <v>296</v>
      </c>
      <c r="B729" s="11" t="s">
        <v>247</v>
      </c>
      <c r="C729" s="12"/>
      <c r="D729" s="60"/>
      <c r="E729" s="61"/>
      <c r="F729" s="62"/>
      <c r="G729" s="12"/>
      <c r="H729" s="13"/>
      <c r="I729" s="45"/>
      <c r="J729" s="45"/>
      <c r="K729" s="31" t="s">
        <v>66</v>
      </c>
      <c r="L729" s="67">
        <v>729</v>
      </c>
      <c r="M729" s="67"/>
      <c r="N729" s="14"/>
      <c r="O729" t="s">
        <v>339</v>
      </c>
      <c r="P729" s="68">
        <v>43537.856990740744</v>
      </c>
      <c r="Q729" t="s">
        <v>495</v>
      </c>
      <c r="T729" t="s">
        <v>265</v>
      </c>
      <c r="V729" s="69" t="s">
        <v>784</v>
      </c>
      <c r="W729" s="68">
        <v>43537.856990740744</v>
      </c>
      <c r="X729" s="69" t="s">
        <v>1125</v>
      </c>
      <c r="AA729" s="70" t="s">
        <v>1679</v>
      </c>
      <c r="AB729" s="70" t="s">
        <v>1859</v>
      </c>
      <c r="AC729" t="b">
        <v>0</v>
      </c>
      <c r="AD729">
        <v>1</v>
      </c>
      <c r="AE729" s="70" t="s">
        <v>1954</v>
      </c>
      <c r="AF729" t="b">
        <v>0</v>
      </c>
      <c r="AG729" t="s">
        <v>1972</v>
      </c>
      <c r="AI729" s="70" t="s">
        <v>1943</v>
      </c>
      <c r="AJ729" t="b">
        <v>0</v>
      </c>
      <c r="AK729">
        <v>0</v>
      </c>
      <c r="AL729" s="70" t="s">
        <v>1943</v>
      </c>
      <c r="AM729" t="s">
        <v>1979</v>
      </c>
      <c r="AN729" t="b">
        <v>0</v>
      </c>
      <c r="AO729" s="70" t="s">
        <v>1859</v>
      </c>
      <c r="AP729" t="s">
        <v>178</v>
      </c>
      <c r="AQ729">
        <v>0</v>
      </c>
      <c r="AR729">
        <v>0</v>
      </c>
      <c r="AS729" t="s">
        <v>1990</v>
      </c>
      <c r="AT729" t="s">
        <v>1994</v>
      </c>
      <c r="AU729" t="s">
        <v>1996</v>
      </c>
      <c r="AV729" t="s">
        <v>1999</v>
      </c>
      <c r="AW729" t="s">
        <v>2004</v>
      </c>
      <c r="AX729" t="s">
        <v>2009</v>
      </c>
      <c r="AY729" t="s">
        <v>2013</v>
      </c>
      <c r="AZ729" s="69" t="s">
        <v>2015</v>
      </c>
      <c r="BA729" t="str">
        <f>REPLACE(INDEX(GroupVertices[Group],MATCH(Edges[[#This Row],[Vertex 1]],GroupVertices[Vertex],0)),1,1,"")</f>
        <v>3</v>
      </c>
      <c r="BB729" t="str">
        <f>REPLACE(INDEX(GroupVertices[Group],MATCH(Edges[[#This Row],[Vertex 2]],GroupVertices[Vertex],0)),1,1,"")</f>
        <v>1</v>
      </c>
    </row>
    <row r="730" spans="1:54" ht="15">
      <c r="A730" s="11" t="s">
        <v>296</v>
      </c>
      <c r="B730" s="11" t="s">
        <v>265</v>
      </c>
      <c r="C730" s="12"/>
      <c r="D730" s="60"/>
      <c r="E730" s="61"/>
      <c r="F730" s="62"/>
      <c r="G730" s="12"/>
      <c r="H730" s="13"/>
      <c r="I730" s="45"/>
      <c r="J730" s="45"/>
      <c r="K730" s="31" t="s">
        <v>66</v>
      </c>
      <c r="L730" s="67">
        <v>730</v>
      </c>
      <c r="M730" s="67"/>
      <c r="N730" s="14"/>
      <c r="O730" t="s">
        <v>339</v>
      </c>
      <c r="P730" s="68">
        <v>43537.85594907407</v>
      </c>
      <c r="Q730" t="s">
        <v>463</v>
      </c>
      <c r="T730" t="s">
        <v>265</v>
      </c>
      <c r="V730" s="69" t="s">
        <v>784</v>
      </c>
      <c r="W730" s="68">
        <v>43537.85594907407</v>
      </c>
      <c r="X730" s="69" t="s">
        <v>1040</v>
      </c>
      <c r="AA730" s="70" t="s">
        <v>1594</v>
      </c>
      <c r="AB730" s="70" t="s">
        <v>1600</v>
      </c>
      <c r="AC730" t="b">
        <v>0</v>
      </c>
      <c r="AD730">
        <v>1</v>
      </c>
      <c r="AE730" s="70" t="s">
        <v>1944</v>
      </c>
      <c r="AF730" t="b">
        <v>0</v>
      </c>
      <c r="AG730" t="s">
        <v>1972</v>
      </c>
      <c r="AI730" s="70" t="s">
        <v>1943</v>
      </c>
      <c r="AJ730" t="b">
        <v>0</v>
      </c>
      <c r="AK730">
        <v>1</v>
      </c>
      <c r="AL730" s="70" t="s">
        <v>1943</v>
      </c>
      <c r="AM730" t="s">
        <v>1979</v>
      </c>
      <c r="AN730" t="b">
        <v>0</v>
      </c>
      <c r="AO730" s="70" t="s">
        <v>1600</v>
      </c>
      <c r="AP730" t="s">
        <v>178</v>
      </c>
      <c r="AQ730">
        <v>0</v>
      </c>
      <c r="AR730">
        <v>0</v>
      </c>
      <c r="BA730" t="str">
        <f>REPLACE(INDEX(GroupVertices[Group],MATCH(Edges[[#This Row],[Vertex 1]],GroupVertices[Vertex],0)),1,1,"")</f>
        <v>3</v>
      </c>
      <c r="BB730" t="str">
        <f>REPLACE(INDEX(GroupVertices[Group],MATCH(Edges[[#This Row],[Vertex 2]],GroupVertices[Vertex],0)),1,1,"")</f>
        <v>2</v>
      </c>
    </row>
    <row r="731" spans="1:54" ht="15">
      <c r="A731" s="11" t="s">
        <v>296</v>
      </c>
      <c r="B731" s="11" t="s">
        <v>265</v>
      </c>
      <c r="C731" s="12"/>
      <c r="D731" s="60"/>
      <c r="E731" s="61"/>
      <c r="F731" s="62"/>
      <c r="G731" s="12"/>
      <c r="H731" s="13"/>
      <c r="I731" s="45"/>
      <c r="J731" s="45"/>
      <c r="K731" s="31" t="s">
        <v>66</v>
      </c>
      <c r="L731" s="67">
        <v>731</v>
      </c>
      <c r="M731" s="67"/>
      <c r="N731" s="14"/>
      <c r="O731" t="s">
        <v>339</v>
      </c>
      <c r="P731" s="68">
        <v>43537.84570601852</v>
      </c>
      <c r="Q731" t="s">
        <v>490</v>
      </c>
      <c r="T731" t="s">
        <v>265</v>
      </c>
      <c r="V731" s="69" t="s">
        <v>784</v>
      </c>
      <c r="W731" s="68">
        <v>43537.84570601852</v>
      </c>
      <c r="X731" s="69" t="s">
        <v>1120</v>
      </c>
      <c r="AA731" s="70" t="s">
        <v>1674</v>
      </c>
      <c r="AB731" s="70" t="s">
        <v>1908</v>
      </c>
      <c r="AC731" t="b">
        <v>0</v>
      </c>
      <c r="AD731">
        <v>5</v>
      </c>
      <c r="AE731" s="70" t="s">
        <v>1944</v>
      </c>
      <c r="AF731" t="b">
        <v>0</v>
      </c>
      <c r="AG731" t="s">
        <v>1972</v>
      </c>
      <c r="AI731" s="70" t="s">
        <v>1943</v>
      </c>
      <c r="AJ731" t="b">
        <v>0</v>
      </c>
      <c r="AK731">
        <v>2</v>
      </c>
      <c r="AL731" s="70" t="s">
        <v>1943</v>
      </c>
      <c r="AM731" t="s">
        <v>1979</v>
      </c>
      <c r="AN731" t="b">
        <v>0</v>
      </c>
      <c r="AO731" s="70" t="s">
        <v>1908</v>
      </c>
      <c r="AP731" t="s">
        <v>178</v>
      </c>
      <c r="AQ731">
        <v>0</v>
      </c>
      <c r="AR731">
        <v>0</v>
      </c>
      <c r="AS731" t="s">
        <v>1990</v>
      </c>
      <c r="AT731" t="s">
        <v>1994</v>
      </c>
      <c r="AU731" t="s">
        <v>1996</v>
      </c>
      <c r="AV731" t="s">
        <v>1999</v>
      </c>
      <c r="AW731" t="s">
        <v>2004</v>
      </c>
      <c r="AX731" t="s">
        <v>2009</v>
      </c>
      <c r="AY731" t="s">
        <v>2013</v>
      </c>
      <c r="AZ731" s="69" t="s">
        <v>2015</v>
      </c>
      <c r="BA731" t="str">
        <f>REPLACE(INDEX(GroupVertices[Group],MATCH(Edges[[#This Row],[Vertex 1]],GroupVertices[Vertex],0)),1,1,"")</f>
        <v>3</v>
      </c>
      <c r="BB731" t="str">
        <f>REPLACE(INDEX(GroupVertices[Group],MATCH(Edges[[#This Row],[Vertex 2]],GroupVertices[Vertex],0)),1,1,"")</f>
        <v>2</v>
      </c>
    </row>
    <row r="732" spans="1:54" ht="15">
      <c r="A732" s="11" t="s">
        <v>296</v>
      </c>
      <c r="B732" s="11" t="s">
        <v>265</v>
      </c>
      <c r="C732" s="12"/>
      <c r="D732" s="60"/>
      <c r="E732" s="61"/>
      <c r="F732" s="62"/>
      <c r="G732" s="12"/>
      <c r="H732" s="13"/>
      <c r="I732" s="45"/>
      <c r="J732" s="45"/>
      <c r="K732" s="31" t="s">
        <v>66</v>
      </c>
      <c r="L732" s="67">
        <v>732</v>
      </c>
      <c r="M732" s="67"/>
      <c r="N732" s="14"/>
      <c r="O732" t="s">
        <v>339</v>
      </c>
      <c r="P732" s="68">
        <v>43537.85293981482</v>
      </c>
      <c r="Q732" t="s">
        <v>493</v>
      </c>
      <c r="T732" t="s">
        <v>265</v>
      </c>
      <c r="V732" s="69" t="s">
        <v>784</v>
      </c>
      <c r="W732" s="68">
        <v>43537.85293981482</v>
      </c>
      <c r="X732" s="69" t="s">
        <v>1123</v>
      </c>
      <c r="AA732" s="70" t="s">
        <v>1677</v>
      </c>
      <c r="AB732" s="70" t="s">
        <v>1917</v>
      </c>
      <c r="AC732" t="b">
        <v>0</v>
      </c>
      <c r="AD732">
        <v>1</v>
      </c>
      <c r="AE732" s="70" t="s">
        <v>1944</v>
      </c>
      <c r="AF732" t="b">
        <v>0</v>
      </c>
      <c r="AG732" t="s">
        <v>1972</v>
      </c>
      <c r="AI732" s="70" t="s">
        <v>1943</v>
      </c>
      <c r="AJ732" t="b">
        <v>0</v>
      </c>
      <c r="AK732">
        <v>1</v>
      </c>
      <c r="AL732" s="70" t="s">
        <v>1943</v>
      </c>
      <c r="AM732" t="s">
        <v>1979</v>
      </c>
      <c r="AN732" t="b">
        <v>0</v>
      </c>
      <c r="AO732" s="70" t="s">
        <v>1917</v>
      </c>
      <c r="AP732" t="s">
        <v>178</v>
      </c>
      <c r="AQ732">
        <v>0</v>
      </c>
      <c r="AR732">
        <v>0</v>
      </c>
      <c r="AS732" t="s">
        <v>1990</v>
      </c>
      <c r="AT732" t="s">
        <v>1994</v>
      </c>
      <c r="AU732" t="s">
        <v>1996</v>
      </c>
      <c r="AV732" t="s">
        <v>1999</v>
      </c>
      <c r="AW732" t="s">
        <v>2004</v>
      </c>
      <c r="AX732" t="s">
        <v>2009</v>
      </c>
      <c r="AY732" t="s">
        <v>2013</v>
      </c>
      <c r="AZ732" s="69" t="s">
        <v>2015</v>
      </c>
      <c r="BA732" t="str">
        <f>REPLACE(INDEX(GroupVertices[Group],MATCH(Edges[[#This Row],[Vertex 1]],GroupVertices[Vertex],0)),1,1,"")</f>
        <v>3</v>
      </c>
      <c r="BB732" t="str">
        <f>REPLACE(INDEX(GroupVertices[Group],MATCH(Edges[[#This Row],[Vertex 2]],GroupVertices[Vertex],0)),1,1,"")</f>
        <v>2</v>
      </c>
    </row>
    <row r="733" spans="1:54" ht="15">
      <c r="A733" s="11" t="s">
        <v>296</v>
      </c>
      <c r="B733" s="11" t="s">
        <v>265</v>
      </c>
      <c r="C733" s="12"/>
      <c r="D733" s="60"/>
      <c r="E733" s="61"/>
      <c r="F733" s="62"/>
      <c r="G733" s="12"/>
      <c r="H733" s="13"/>
      <c r="I733" s="45"/>
      <c r="J733" s="45"/>
      <c r="K733" s="31" t="s">
        <v>66</v>
      </c>
      <c r="L733" s="67">
        <v>733</v>
      </c>
      <c r="M733" s="67"/>
      <c r="N733" s="14"/>
      <c r="O733" t="s">
        <v>339</v>
      </c>
      <c r="P733" s="68">
        <v>43537.848495370374</v>
      </c>
      <c r="Q733" t="s">
        <v>491</v>
      </c>
      <c r="T733" t="s">
        <v>265</v>
      </c>
      <c r="V733" s="69" t="s">
        <v>784</v>
      </c>
      <c r="W733" s="68">
        <v>43537.848495370374</v>
      </c>
      <c r="X733" s="69" t="s">
        <v>1121</v>
      </c>
      <c r="AA733" s="70" t="s">
        <v>1675</v>
      </c>
      <c r="AB733" s="70" t="s">
        <v>1913</v>
      </c>
      <c r="AC733" t="b">
        <v>0</v>
      </c>
      <c r="AD733">
        <v>2</v>
      </c>
      <c r="AE733" s="70" t="s">
        <v>1944</v>
      </c>
      <c r="AF733" t="b">
        <v>0</v>
      </c>
      <c r="AG733" t="s">
        <v>1972</v>
      </c>
      <c r="AI733" s="70" t="s">
        <v>1943</v>
      </c>
      <c r="AJ733" t="b">
        <v>0</v>
      </c>
      <c r="AK733">
        <v>0</v>
      </c>
      <c r="AL733" s="70" t="s">
        <v>1943</v>
      </c>
      <c r="AM733" t="s">
        <v>1979</v>
      </c>
      <c r="AN733" t="b">
        <v>0</v>
      </c>
      <c r="AO733" s="70" t="s">
        <v>1913</v>
      </c>
      <c r="AP733" t="s">
        <v>178</v>
      </c>
      <c r="AQ733">
        <v>0</v>
      </c>
      <c r="AR733">
        <v>0</v>
      </c>
      <c r="AS733" t="s">
        <v>1990</v>
      </c>
      <c r="AT733" t="s">
        <v>1994</v>
      </c>
      <c r="AU733" t="s">
        <v>1996</v>
      </c>
      <c r="AV733" t="s">
        <v>1999</v>
      </c>
      <c r="AW733" t="s">
        <v>2004</v>
      </c>
      <c r="AX733" t="s">
        <v>2009</v>
      </c>
      <c r="AY733" t="s">
        <v>2013</v>
      </c>
      <c r="AZ733" s="69" t="s">
        <v>2015</v>
      </c>
      <c r="BA733" t="str">
        <f>REPLACE(INDEX(GroupVertices[Group],MATCH(Edges[[#This Row],[Vertex 1]],GroupVertices[Vertex],0)),1,1,"")</f>
        <v>3</v>
      </c>
      <c r="BB733" t="str">
        <f>REPLACE(INDEX(GroupVertices[Group],MATCH(Edges[[#This Row],[Vertex 2]],GroupVertices[Vertex],0)),1,1,"")</f>
        <v>2</v>
      </c>
    </row>
    <row r="734" spans="1:54" ht="15">
      <c r="A734" s="11" t="s">
        <v>296</v>
      </c>
      <c r="B734" s="11" t="s">
        <v>265</v>
      </c>
      <c r="C734" s="12"/>
      <c r="D734" s="60"/>
      <c r="E734" s="61"/>
      <c r="F734" s="62"/>
      <c r="G734" s="12"/>
      <c r="H734" s="13"/>
      <c r="I734" s="45"/>
      <c r="J734" s="45"/>
      <c r="K734" s="31" t="s">
        <v>66</v>
      </c>
      <c r="L734" s="67">
        <v>734</v>
      </c>
      <c r="M734" s="67"/>
      <c r="N734" s="14"/>
      <c r="O734" t="s">
        <v>339</v>
      </c>
      <c r="P734" s="68">
        <v>43537.851631944446</v>
      </c>
      <c r="Q734" t="s">
        <v>492</v>
      </c>
      <c r="T734" t="s">
        <v>265</v>
      </c>
      <c r="V734" s="69" t="s">
        <v>784</v>
      </c>
      <c r="W734" s="68">
        <v>43537.851631944446</v>
      </c>
      <c r="X734" s="69" t="s">
        <v>1122</v>
      </c>
      <c r="AA734" s="70" t="s">
        <v>1676</v>
      </c>
      <c r="AB734" s="70" t="s">
        <v>1686</v>
      </c>
      <c r="AC734" t="b">
        <v>0</v>
      </c>
      <c r="AD734">
        <v>1</v>
      </c>
      <c r="AE734" s="70" t="s">
        <v>1944</v>
      </c>
      <c r="AF734" t="b">
        <v>0</v>
      </c>
      <c r="AG734" t="s">
        <v>1975</v>
      </c>
      <c r="AI734" s="70" t="s">
        <v>1943</v>
      </c>
      <c r="AJ734" t="b">
        <v>0</v>
      </c>
      <c r="AK734">
        <v>0</v>
      </c>
      <c r="AL734" s="70" t="s">
        <v>1943</v>
      </c>
      <c r="AM734" t="s">
        <v>1979</v>
      </c>
      <c r="AN734" t="b">
        <v>0</v>
      </c>
      <c r="AO734" s="70" t="s">
        <v>1686</v>
      </c>
      <c r="AP734" t="s">
        <v>178</v>
      </c>
      <c r="AQ734">
        <v>0</v>
      </c>
      <c r="AR734">
        <v>0</v>
      </c>
      <c r="AS734" t="s">
        <v>1990</v>
      </c>
      <c r="AT734" t="s">
        <v>1994</v>
      </c>
      <c r="AU734" t="s">
        <v>1996</v>
      </c>
      <c r="AV734" t="s">
        <v>1999</v>
      </c>
      <c r="AW734" t="s">
        <v>2004</v>
      </c>
      <c r="AX734" t="s">
        <v>2009</v>
      </c>
      <c r="AY734" t="s">
        <v>2013</v>
      </c>
      <c r="AZ734" s="69" t="s">
        <v>2015</v>
      </c>
      <c r="BA734" t="str">
        <f>REPLACE(INDEX(GroupVertices[Group],MATCH(Edges[[#This Row],[Vertex 1]],GroupVertices[Vertex],0)),1,1,"")</f>
        <v>3</v>
      </c>
      <c r="BB734" t="str">
        <f>REPLACE(INDEX(GroupVertices[Group],MATCH(Edges[[#This Row],[Vertex 2]],GroupVertices[Vertex],0)),1,1,"")</f>
        <v>2</v>
      </c>
    </row>
    <row r="735" spans="1:54" ht="15">
      <c r="A735" s="11" t="s">
        <v>296</v>
      </c>
      <c r="B735" s="11" t="s">
        <v>265</v>
      </c>
      <c r="C735" s="12"/>
      <c r="D735" s="60"/>
      <c r="E735" s="61"/>
      <c r="F735" s="62"/>
      <c r="G735" s="12"/>
      <c r="H735" s="13"/>
      <c r="I735" s="45"/>
      <c r="J735" s="45"/>
      <c r="K735" s="31" t="s">
        <v>66</v>
      </c>
      <c r="L735" s="67">
        <v>735</v>
      </c>
      <c r="M735" s="67"/>
      <c r="N735" s="14"/>
      <c r="O735" t="s">
        <v>339</v>
      </c>
      <c r="P735" s="68">
        <v>43537.85358796296</v>
      </c>
      <c r="Q735" t="s">
        <v>494</v>
      </c>
      <c r="T735" t="s">
        <v>265</v>
      </c>
      <c r="V735" s="69" t="s">
        <v>784</v>
      </c>
      <c r="W735" s="68">
        <v>43537.85358796296</v>
      </c>
      <c r="X735" s="69" t="s">
        <v>1124</v>
      </c>
      <c r="AA735" s="70" t="s">
        <v>1678</v>
      </c>
      <c r="AB735" s="70" t="s">
        <v>1917</v>
      </c>
      <c r="AC735" t="b">
        <v>0</v>
      </c>
      <c r="AD735">
        <v>1</v>
      </c>
      <c r="AE735" s="70" t="s">
        <v>1944</v>
      </c>
      <c r="AF735" t="b">
        <v>0</v>
      </c>
      <c r="AG735" t="s">
        <v>1972</v>
      </c>
      <c r="AI735" s="70" t="s">
        <v>1943</v>
      </c>
      <c r="AJ735" t="b">
        <v>0</v>
      </c>
      <c r="AK735">
        <v>1</v>
      </c>
      <c r="AL735" s="70" t="s">
        <v>1943</v>
      </c>
      <c r="AM735" t="s">
        <v>1979</v>
      </c>
      <c r="AN735" t="b">
        <v>0</v>
      </c>
      <c r="AO735" s="70" t="s">
        <v>1917</v>
      </c>
      <c r="AP735" t="s">
        <v>178</v>
      </c>
      <c r="AQ735">
        <v>0</v>
      </c>
      <c r="AR735">
        <v>0</v>
      </c>
      <c r="AS735" t="s">
        <v>1990</v>
      </c>
      <c r="AT735" t="s">
        <v>1994</v>
      </c>
      <c r="AU735" t="s">
        <v>1996</v>
      </c>
      <c r="AV735" t="s">
        <v>1999</v>
      </c>
      <c r="AW735" t="s">
        <v>2004</v>
      </c>
      <c r="AX735" t="s">
        <v>2009</v>
      </c>
      <c r="AY735" t="s">
        <v>2013</v>
      </c>
      <c r="AZ735" s="69" t="s">
        <v>2015</v>
      </c>
      <c r="BA735" t="str">
        <f>REPLACE(INDEX(GroupVertices[Group],MATCH(Edges[[#This Row],[Vertex 1]],GroupVertices[Vertex],0)),1,1,"")</f>
        <v>3</v>
      </c>
      <c r="BB735" t="str">
        <f>REPLACE(INDEX(GroupVertices[Group],MATCH(Edges[[#This Row],[Vertex 2]],GroupVertices[Vertex],0)),1,1,"")</f>
        <v>2</v>
      </c>
    </row>
    <row r="736" spans="1:54" ht="15">
      <c r="A736" s="11" t="s">
        <v>286</v>
      </c>
      <c r="B736" s="11" t="s">
        <v>247</v>
      </c>
      <c r="C736" s="12"/>
      <c r="D736" s="60"/>
      <c r="E736" s="61"/>
      <c r="F736" s="62"/>
      <c r="G736" s="12"/>
      <c r="H736" s="13"/>
      <c r="I736" s="45"/>
      <c r="J736" s="45"/>
      <c r="K736" s="31" t="s">
        <v>65</v>
      </c>
      <c r="L736" s="67">
        <v>736</v>
      </c>
      <c r="M736" s="67"/>
      <c r="N736" s="14"/>
      <c r="O736" t="s">
        <v>338</v>
      </c>
      <c r="P736" s="68">
        <v>43535.84394675926</v>
      </c>
      <c r="Q736" t="s">
        <v>341</v>
      </c>
      <c r="V736" s="69" t="s">
        <v>774</v>
      </c>
      <c r="W736" s="68">
        <v>43535.84394675926</v>
      </c>
      <c r="X736" s="69" t="s">
        <v>933</v>
      </c>
      <c r="AA736" s="70" t="s">
        <v>1483</v>
      </c>
      <c r="AC736" t="b">
        <v>0</v>
      </c>
      <c r="AD736">
        <v>0</v>
      </c>
      <c r="AE736" s="70" t="s">
        <v>1943</v>
      </c>
      <c r="AF736" t="b">
        <v>0</v>
      </c>
      <c r="AG736" t="s">
        <v>1972</v>
      </c>
      <c r="AI736" s="70" t="s">
        <v>1943</v>
      </c>
      <c r="AJ736" t="b">
        <v>0</v>
      </c>
      <c r="AK736">
        <v>45</v>
      </c>
      <c r="AL736" s="70" t="s">
        <v>1871</v>
      </c>
      <c r="AM736" t="s">
        <v>1979</v>
      </c>
      <c r="AN736" t="b">
        <v>0</v>
      </c>
      <c r="AO736" s="70" t="s">
        <v>1871</v>
      </c>
      <c r="AP736" t="s">
        <v>178</v>
      </c>
      <c r="AQ736">
        <v>0</v>
      </c>
      <c r="AR736">
        <v>0</v>
      </c>
      <c r="BA736" t="str">
        <f>REPLACE(INDEX(GroupVertices[Group],MATCH(Edges[[#This Row],[Vertex 1]],GroupVertices[Vertex],0)),1,1,"")</f>
        <v>1</v>
      </c>
      <c r="BB736" t="str">
        <f>REPLACE(INDEX(GroupVertices[Group],MATCH(Edges[[#This Row],[Vertex 2]],GroupVertices[Vertex],0)),1,1,"")</f>
        <v>1</v>
      </c>
    </row>
    <row r="737" spans="1:54" ht="15">
      <c r="A737" s="11" t="s">
        <v>286</v>
      </c>
      <c r="B737" s="11" t="s">
        <v>265</v>
      </c>
      <c r="C737" s="12"/>
      <c r="D737" s="60"/>
      <c r="E737" s="61"/>
      <c r="F737" s="62"/>
      <c r="G737" s="12"/>
      <c r="H737" s="13"/>
      <c r="I737" s="45"/>
      <c r="J737" s="45"/>
      <c r="K737" s="31" t="s">
        <v>66</v>
      </c>
      <c r="L737" s="67">
        <v>737</v>
      </c>
      <c r="M737" s="67"/>
      <c r="N737" s="14"/>
      <c r="O737" t="s">
        <v>337</v>
      </c>
      <c r="P737" s="68">
        <v>43535.84394675926</v>
      </c>
      <c r="Q737" t="s">
        <v>341</v>
      </c>
      <c r="V737" s="69" t="s">
        <v>774</v>
      </c>
      <c r="W737" s="68">
        <v>43535.84394675926</v>
      </c>
      <c r="X737" s="69" t="s">
        <v>933</v>
      </c>
      <c r="AA737" s="70" t="s">
        <v>1483</v>
      </c>
      <c r="AC737" t="b">
        <v>0</v>
      </c>
      <c r="AD737">
        <v>0</v>
      </c>
      <c r="AE737" s="70" t="s">
        <v>1943</v>
      </c>
      <c r="AF737" t="b">
        <v>0</v>
      </c>
      <c r="AG737" t="s">
        <v>1972</v>
      </c>
      <c r="AI737" s="70" t="s">
        <v>1943</v>
      </c>
      <c r="AJ737" t="b">
        <v>0</v>
      </c>
      <c r="AK737">
        <v>45</v>
      </c>
      <c r="AL737" s="70" t="s">
        <v>1871</v>
      </c>
      <c r="AM737" t="s">
        <v>1979</v>
      </c>
      <c r="AN737" t="b">
        <v>0</v>
      </c>
      <c r="AO737" s="70" t="s">
        <v>1871</v>
      </c>
      <c r="AP737" t="s">
        <v>178</v>
      </c>
      <c r="AQ737">
        <v>0</v>
      </c>
      <c r="AR737">
        <v>0</v>
      </c>
      <c r="BA737" t="str">
        <f>REPLACE(INDEX(GroupVertices[Group],MATCH(Edges[[#This Row],[Vertex 1]],GroupVertices[Vertex],0)),1,1,"")</f>
        <v>1</v>
      </c>
      <c r="BB737" t="str">
        <f>REPLACE(INDEX(GroupVertices[Group],MATCH(Edges[[#This Row],[Vertex 2]],GroupVertices[Vertex],0)),1,1,"")</f>
        <v>2</v>
      </c>
    </row>
    <row r="738" spans="1:54" ht="15">
      <c r="A738" s="11" t="s">
        <v>310</v>
      </c>
      <c r="B738" s="11" t="s">
        <v>315</v>
      </c>
      <c r="C738" s="12"/>
      <c r="D738" s="60"/>
      <c r="E738" s="61"/>
      <c r="F738" s="62"/>
      <c r="G738" s="12"/>
      <c r="H738" s="13"/>
      <c r="I738" s="45"/>
      <c r="J738" s="45"/>
      <c r="K738" s="31" t="s">
        <v>65</v>
      </c>
      <c r="L738" s="67">
        <v>738</v>
      </c>
      <c r="M738" s="67"/>
      <c r="N738" s="14"/>
      <c r="O738" t="s">
        <v>338</v>
      </c>
      <c r="P738" s="68">
        <v>43541.74355324074</v>
      </c>
      <c r="Q738" t="s">
        <v>425</v>
      </c>
      <c r="V738" s="69" t="s">
        <v>799</v>
      </c>
      <c r="W738" s="68">
        <v>43541.74355324074</v>
      </c>
      <c r="X738" s="69" t="s">
        <v>1137</v>
      </c>
      <c r="AA738" s="70" t="s">
        <v>1691</v>
      </c>
      <c r="AC738" t="b">
        <v>0</v>
      </c>
      <c r="AD738">
        <v>0</v>
      </c>
      <c r="AE738" s="70" t="s">
        <v>1943</v>
      </c>
      <c r="AF738" t="b">
        <v>0</v>
      </c>
      <c r="AG738" t="s">
        <v>1972</v>
      </c>
      <c r="AI738" s="70" t="s">
        <v>1943</v>
      </c>
      <c r="AJ738" t="b">
        <v>0</v>
      </c>
      <c r="AK738">
        <v>23</v>
      </c>
      <c r="AL738" s="70" t="s">
        <v>1922</v>
      </c>
      <c r="AM738" t="s">
        <v>1980</v>
      </c>
      <c r="AN738" t="b">
        <v>0</v>
      </c>
      <c r="AO738" s="70" t="s">
        <v>1922</v>
      </c>
      <c r="AP738" t="s">
        <v>178</v>
      </c>
      <c r="AQ738">
        <v>0</v>
      </c>
      <c r="AR738">
        <v>0</v>
      </c>
      <c r="BA738" t="str">
        <f>REPLACE(INDEX(GroupVertices[Group],MATCH(Edges[[#This Row],[Vertex 1]],GroupVertices[Vertex],0)),1,1,"")</f>
        <v>4</v>
      </c>
      <c r="BB738" t="str">
        <f>REPLACE(INDEX(GroupVertices[Group],MATCH(Edges[[#This Row],[Vertex 2]],GroupVertices[Vertex],0)),1,1,"")</f>
        <v>4</v>
      </c>
    </row>
    <row r="739" spans="1:54" ht="15">
      <c r="A739" s="11" t="s">
        <v>310</v>
      </c>
      <c r="B739" s="11" t="s">
        <v>265</v>
      </c>
      <c r="C739" s="12"/>
      <c r="D739" s="60"/>
      <c r="E739" s="61"/>
      <c r="F739" s="62"/>
      <c r="G739" s="12"/>
      <c r="H739" s="13"/>
      <c r="I739" s="45"/>
      <c r="J739" s="45"/>
      <c r="K739" s="31" t="s">
        <v>66</v>
      </c>
      <c r="L739" s="67">
        <v>739</v>
      </c>
      <c r="M739" s="67"/>
      <c r="N739" s="14"/>
      <c r="O739" t="s">
        <v>337</v>
      </c>
      <c r="P739" s="68">
        <v>43541.74355324074</v>
      </c>
      <c r="Q739" t="s">
        <v>425</v>
      </c>
      <c r="V739" s="69" t="s">
        <v>799</v>
      </c>
      <c r="W739" s="68">
        <v>43541.74355324074</v>
      </c>
      <c r="X739" s="69" t="s">
        <v>1137</v>
      </c>
      <c r="AA739" s="70" t="s">
        <v>1691</v>
      </c>
      <c r="AC739" t="b">
        <v>0</v>
      </c>
      <c r="AD739">
        <v>0</v>
      </c>
      <c r="AE739" s="70" t="s">
        <v>1943</v>
      </c>
      <c r="AF739" t="b">
        <v>0</v>
      </c>
      <c r="AG739" t="s">
        <v>1972</v>
      </c>
      <c r="AI739" s="70" t="s">
        <v>1943</v>
      </c>
      <c r="AJ739" t="b">
        <v>0</v>
      </c>
      <c r="AK739">
        <v>23</v>
      </c>
      <c r="AL739" s="70" t="s">
        <v>1922</v>
      </c>
      <c r="AM739" t="s">
        <v>1980</v>
      </c>
      <c r="AN739" t="b">
        <v>0</v>
      </c>
      <c r="AO739" s="70" t="s">
        <v>1922</v>
      </c>
      <c r="AP739" t="s">
        <v>178</v>
      </c>
      <c r="AQ739">
        <v>0</v>
      </c>
      <c r="AR739">
        <v>0</v>
      </c>
      <c r="BA739" t="str">
        <f>REPLACE(INDEX(GroupVertices[Group],MATCH(Edges[[#This Row],[Vertex 1]],GroupVertices[Vertex],0)),1,1,"")</f>
        <v>4</v>
      </c>
      <c r="BB739" t="str">
        <f>REPLACE(INDEX(GroupVertices[Group],MATCH(Edges[[#This Row],[Vertex 2]],GroupVertices[Vertex],0)),1,1,"")</f>
        <v>2</v>
      </c>
    </row>
    <row r="740" spans="1:54" ht="15">
      <c r="A740" s="11" t="s">
        <v>323</v>
      </c>
      <c r="B740" s="11" t="s">
        <v>247</v>
      </c>
      <c r="C740" s="12"/>
      <c r="D740" s="60"/>
      <c r="E740" s="61"/>
      <c r="F740" s="62"/>
      <c r="G740" s="12"/>
      <c r="H740" s="13"/>
      <c r="I740" s="45"/>
      <c r="J740" s="45"/>
      <c r="K740" s="31" t="s">
        <v>65</v>
      </c>
      <c r="L740" s="67">
        <v>740</v>
      </c>
      <c r="M740" s="67"/>
      <c r="N740" s="14"/>
      <c r="O740" t="s">
        <v>338</v>
      </c>
      <c r="P740" s="68">
        <v>43534.676203703704</v>
      </c>
      <c r="Q740" t="s">
        <v>341</v>
      </c>
      <c r="V740" s="69" t="s">
        <v>811</v>
      </c>
      <c r="W740" s="68">
        <v>43534.676203703704</v>
      </c>
      <c r="X740" s="69" t="s">
        <v>1337</v>
      </c>
      <c r="AA740" s="70" t="s">
        <v>1897</v>
      </c>
      <c r="AC740" t="b">
        <v>0</v>
      </c>
      <c r="AD740">
        <v>0</v>
      </c>
      <c r="AE740" s="70" t="s">
        <v>1943</v>
      </c>
      <c r="AF740" t="b">
        <v>0</v>
      </c>
      <c r="AG740" t="s">
        <v>1972</v>
      </c>
      <c r="AI740" s="70" t="s">
        <v>1943</v>
      </c>
      <c r="AJ740" t="b">
        <v>0</v>
      </c>
      <c r="AK740">
        <v>45</v>
      </c>
      <c r="AL740" s="70" t="s">
        <v>1871</v>
      </c>
      <c r="AM740" t="s">
        <v>1979</v>
      </c>
      <c r="AN740" t="b">
        <v>0</v>
      </c>
      <c r="AO740" s="70" t="s">
        <v>1871</v>
      </c>
      <c r="AP740" t="s">
        <v>178</v>
      </c>
      <c r="AQ740">
        <v>0</v>
      </c>
      <c r="AR740">
        <v>0</v>
      </c>
      <c r="BA740" t="str">
        <f>REPLACE(INDEX(GroupVertices[Group],MATCH(Edges[[#This Row],[Vertex 1]],GroupVertices[Vertex],0)),1,1,"")</f>
        <v>4</v>
      </c>
      <c r="BB740" t="str">
        <f>REPLACE(INDEX(GroupVertices[Group],MATCH(Edges[[#This Row],[Vertex 2]],GroupVertices[Vertex],0)),1,1,"")</f>
        <v>1</v>
      </c>
    </row>
    <row r="741" spans="1:54" ht="15">
      <c r="A741" s="11" t="s">
        <v>323</v>
      </c>
      <c r="B741" s="11" t="s">
        <v>315</v>
      </c>
      <c r="C741" s="12"/>
      <c r="D741" s="60"/>
      <c r="E741" s="61"/>
      <c r="F741" s="62"/>
      <c r="G741" s="12"/>
      <c r="H741" s="13"/>
      <c r="I741" s="45"/>
      <c r="J741" s="45"/>
      <c r="K741" s="31" t="s">
        <v>65</v>
      </c>
      <c r="L741" s="67">
        <v>741</v>
      </c>
      <c r="M741" s="67"/>
      <c r="N741" s="14"/>
      <c r="O741" t="s">
        <v>338</v>
      </c>
      <c r="P741" s="68">
        <v>43542.86837962963</v>
      </c>
      <c r="Q741" t="s">
        <v>425</v>
      </c>
      <c r="V741" s="69" t="s">
        <v>811</v>
      </c>
      <c r="W741" s="68">
        <v>43542.86837962963</v>
      </c>
      <c r="X741" s="69" t="s">
        <v>1361</v>
      </c>
      <c r="AA741" s="70" t="s">
        <v>1926</v>
      </c>
      <c r="AC741" t="b">
        <v>0</v>
      </c>
      <c r="AD741">
        <v>0</v>
      </c>
      <c r="AE741" s="70" t="s">
        <v>1943</v>
      </c>
      <c r="AF741" t="b">
        <v>0</v>
      </c>
      <c r="AG741" t="s">
        <v>1972</v>
      </c>
      <c r="AI741" s="70" t="s">
        <v>1943</v>
      </c>
      <c r="AJ741" t="b">
        <v>0</v>
      </c>
      <c r="AK741">
        <v>23</v>
      </c>
      <c r="AL741" s="70" t="s">
        <v>1922</v>
      </c>
      <c r="AM741" t="s">
        <v>1979</v>
      </c>
      <c r="AN741" t="b">
        <v>0</v>
      </c>
      <c r="AO741" s="70" t="s">
        <v>1922</v>
      </c>
      <c r="AP741" t="s">
        <v>178</v>
      </c>
      <c r="AQ741">
        <v>0</v>
      </c>
      <c r="AR741">
        <v>0</v>
      </c>
      <c r="BA741" t="str">
        <f>REPLACE(INDEX(GroupVertices[Group],MATCH(Edges[[#This Row],[Vertex 1]],GroupVertices[Vertex],0)),1,1,"")</f>
        <v>4</v>
      </c>
      <c r="BB741" t="str">
        <f>REPLACE(INDEX(GroupVertices[Group],MATCH(Edges[[#This Row],[Vertex 2]],GroupVertices[Vertex],0)),1,1,"")</f>
        <v>4</v>
      </c>
    </row>
    <row r="742" spans="1:54" ht="15">
      <c r="A742" s="11" t="s">
        <v>323</v>
      </c>
      <c r="B742" s="11" t="s">
        <v>265</v>
      </c>
      <c r="C742" s="12"/>
      <c r="D742" s="60"/>
      <c r="E742" s="61"/>
      <c r="F742" s="62"/>
      <c r="G742" s="12"/>
      <c r="H742" s="13"/>
      <c r="I742" s="45"/>
      <c r="J742" s="45"/>
      <c r="K742" s="31" t="s">
        <v>66</v>
      </c>
      <c r="L742" s="67">
        <v>742</v>
      </c>
      <c r="M742" s="67"/>
      <c r="N742" s="14"/>
      <c r="O742" t="s">
        <v>337</v>
      </c>
      <c r="P742" s="68">
        <v>43534.676203703704</v>
      </c>
      <c r="Q742" t="s">
        <v>341</v>
      </c>
      <c r="V742" s="69" t="s">
        <v>811</v>
      </c>
      <c r="W742" s="68">
        <v>43534.676203703704</v>
      </c>
      <c r="X742" s="69" t="s">
        <v>1337</v>
      </c>
      <c r="AA742" s="70" t="s">
        <v>1897</v>
      </c>
      <c r="AC742" t="b">
        <v>0</v>
      </c>
      <c r="AD742">
        <v>0</v>
      </c>
      <c r="AE742" s="70" t="s">
        <v>1943</v>
      </c>
      <c r="AF742" t="b">
        <v>0</v>
      </c>
      <c r="AG742" t="s">
        <v>1972</v>
      </c>
      <c r="AI742" s="70" t="s">
        <v>1943</v>
      </c>
      <c r="AJ742" t="b">
        <v>0</v>
      </c>
      <c r="AK742">
        <v>45</v>
      </c>
      <c r="AL742" s="70" t="s">
        <v>1871</v>
      </c>
      <c r="AM742" t="s">
        <v>1979</v>
      </c>
      <c r="AN742" t="b">
        <v>0</v>
      </c>
      <c r="AO742" s="70" t="s">
        <v>1871</v>
      </c>
      <c r="AP742" t="s">
        <v>178</v>
      </c>
      <c r="AQ742">
        <v>0</v>
      </c>
      <c r="AR742">
        <v>0</v>
      </c>
      <c r="BA742" t="str">
        <f>REPLACE(INDEX(GroupVertices[Group],MATCH(Edges[[#This Row],[Vertex 1]],GroupVertices[Vertex],0)),1,1,"")</f>
        <v>4</v>
      </c>
      <c r="BB742" t="str">
        <f>REPLACE(INDEX(GroupVertices[Group],MATCH(Edges[[#This Row],[Vertex 2]],GroupVertices[Vertex],0)),1,1,"")</f>
        <v>2</v>
      </c>
    </row>
    <row r="743" spans="1:54" ht="15">
      <c r="A743" s="11" t="s">
        <v>323</v>
      </c>
      <c r="B743" s="11" t="s">
        <v>265</v>
      </c>
      <c r="C743" s="12"/>
      <c r="D743" s="60"/>
      <c r="E743" s="61"/>
      <c r="F743" s="62"/>
      <c r="G743" s="12"/>
      <c r="H743" s="13"/>
      <c r="I743" s="45"/>
      <c r="J743" s="45"/>
      <c r="K743" s="31" t="s">
        <v>66</v>
      </c>
      <c r="L743" s="67">
        <v>743</v>
      </c>
      <c r="M743" s="67"/>
      <c r="N743" s="14"/>
      <c r="O743" t="s">
        <v>337</v>
      </c>
      <c r="P743" s="68">
        <v>43542.86837962963</v>
      </c>
      <c r="Q743" t="s">
        <v>425</v>
      </c>
      <c r="V743" s="69" t="s">
        <v>811</v>
      </c>
      <c r="W743" s="68">
        <v>43542.86837962963</v>
      </c>
      <c r="X743" s="69" t="s">
        <v>1361</v>
      </c>
      <c r="AA743" s="70" t="s">
        <v>1926</v>
      </c>
      <c r="AC743" t="b">
        <v>0</v>
      </c>
      <c r="AD743">
        <v>0</v>
      </c>
      <c r="AE743" s="70" t="s">
        <v>1943</v>
      </c>
      <c r="AF743" t="b">
        <v>0</v>
      </c>
      <c r="AG743" t="s">
        <v>1972</v>
      </c>
      <c r="AI743" s="70" t="s">
        <v>1943</v>
      </c>
      <c r="AJ743" t="b">
        <v>0</v>
      </c>
      <c r="AK743">
        <v>23</v>
      </c>
      <c r="AL743" s="70" t="s">
        <v>1922</v>
      </c>
      <c r="AM743" t="s">
        <v>1979</v>
      </c>
      <c r="AN743" t="b">
        <v>0</v>
      </c>
      <c r="AO743" s="70" t="s">
        <v>1922</v>
      </c>
      <c r="AP743" t="s">
        <v>178</v>
      </c>
      <c r="AQ743">
        <v>0</v>
      </c>
      <c r="AR743">
        <v>0</v>
      </c>
      <c r="BA743" t="str">
        <f>REPLACE(INDEX(GroupVertices[Group],MATCH(Edges[[#This Row],[Vertex 1]],GroupVertices[Vertex],0)),1,1,"")</f>
        <v>4</v>
      </c>
      <c r="BB743" t="str">
        <f>REPLACE(INDEX(GroupVertices[Group],MATCH(Edges[[#This Row],[Vertex 2]],GroupVertices[Vertex],0)),1,1,"")</f>
        <v>2</v>
      </c>
    </row>
    <row r="744" spans="1:54" ht="15">
      <c r="A744" s="11" t="s">
        <v>311</v>
      </c>
      <c r="B744" s="11" t="s">
        <v>247</v>
      </c>
      <c r="C744" s="12"/>
      <c r="D744" s="60"/>
      <c r="E744" s="61"/>
      <c r="F744" s="62"/>
      <c r="G744" s="12"/>
      <c r="H744" s="13"/>
      <c r="I744" s="45"/>
      <c r="J744" s="45"/>
      <c r="K744" s="31" t="s">
        <v>66</v>
      </c>
      <c r="L744" s="67">
        <v>744</v>
      </c>
      <c r="M744" s="67"/>
      <c r="N744" s="14"/>
      <c r="O744" t="s">
        <v>338</v>
      </c>
      <c r="P744" s="68">
        <v>43537.85622685185</v>
      </c>
      <c r="Q744" t="s">
        <v>505</v>
      </c>
      <c r="T744" t="s">
        <v>265</v>
      </c>
      <c r="V744" s="69" t="s">
        <v>800</v>
      </c>
      <c r="W744" s="68">
        <v>43537.85622685185</v>
      </c>
      <c r="X744" s="69" t="s">
        <v>1142</v>
      </c>
      <c r="AA744" s="70" t="s">
        <v>1697</v>
      </c>
      <c r="AB744" s="70" t="s">
        <v>1919</v>
      </c>
      <c r="AC744" t="b">
        <v>0</v>
      </c>
      <c r="AD744">
        <v>4</v>
      </c>
      <c r="AE744" s="70" t="s">
        <v>1944</v>
      </c>
      <c r="AF744" t="b">
        <v>0</v>
      </c>
      <c r="AG744" t="s">
        <v>1972</v>
      </c>
      <c r="AI744" s="70" t="s">
        <v>1943</v>
      </c>
      <c r="AJ744" t="b">
        <v>0</v>
      </c>
      <c r="AK744">
        <v>2</v>
      </c>
      <c r="AL744" s="70" t="s">
        <v>1943</v>
      </c>
      <c r="AM744" t="s">
        <v>1983</v>
      </c>
      <c r="AN744" t="b">
        <v>0</v>
      </c>
      <c r="AO744" s="70" t="s">
        <v>1919</v>
      </c>
      <c r="AP744" t="s">
        <v>178</v>
      </c>
      <c r="AQ744">
        <v>0</v>
      </c>
      <c r="AR744">
        <v>0</v>
      </c>
      <c r="BA744" t="str">
        <f>REPLACE(INDEX(GroupVertices[Group],MATCH(Edges[[#This Row],[Vertex 1]],GroupVertices[Vertex],0)),1,1,"")</f>
        <v>3</v>
      </c>
      <c r="BB744" t="str">
        <f>REPLACE(INDEX(GroupVertices[Group],MATCH(Edges[[#This Row],[Vertex 2]],GroupVertices[Vertex],0)),1,1,"")</f>
        <v>1</v>
      </c>
    </row>
    <row r="745" spans="1:54" ht="15">
      <c r="A745" s="11" t="s">
        <v>311</v>
      </c>
      <c r="B745" s="11" t="s">
        <v>247</v>
      </c>
      <c r="C745" s="12"/>
      <c r="D745" s="60"/>
      <c r="E745" s="61"/>
      <c r="F745" s="62"/>
      <c r="G745" s="12"/>
      <c r="H745" s="13"/>
      <c r="I745" s="45"/>
      <c r="J745" s="45"/>
      <c r="K745" s="31" t="s">
        <v>66</v>
      </c>
      <c r="L745" s="67">
        <v>745</v>
      </c>
      <c r="M745" s="67"/>
      <c r="N745" s="14"/>
      <c r="O745" t="s">
        <v>338</v>
      </c>
      <c r="P745" s="68">
        <v>43534.69914351852</v>
      </c>
      <c r="Q745" t="s">
        <v>341</v>
      </c>
      <c r="V745" s="69" t="s">
        <v>800</v>
      </c>
      <c r="W745" s="68">
        <v>43534.69914351852</v>
      </c>
      <c r="X745" s="69" t="s">
        <v>1139</v>
      </c>
      <c r="AA745" s="70" t="s">
        <v>1693</v>
      </c>
      <c r="AC745" t="b">
        <v>0</v>
      </c>
      <c r="AD745">
        <v>0</v>
      </c>
      <c r="AE745" s="70" t="s">
        <v>1943</v>
      </c>
      <c r="AF745" t="b">
        <v>0</v>
      </c>
      <c r="AG745" t="s">
        <v>1972</v>
      </c>
      <c r="AI745" s="70" t="s">
        <v>1943</v>
      </c>
      <c r="AJ745" t="b">
        <v>0</v>
      </c>
      <c r="AK745">
        <v>45</v>
      </c>
      <c r="AL745" s="70" t="s">
        <v>1871</v>
      </c>
      <c r="AM745" t="s">
        <v>1983</v>
      </c>
      <c r="AN745" t="b">
        <v>0</v>
      </c>
      <c r="AO745" s="70" t="s">
        <v>1871</v>
      </c>
      <c r="AP745" t="s">
        <v>178</v>
      </c>
      <c r="AQ745">
        <v>0</v>
      </c>
      <c r="AR745">
        <v>0</v>
      </c>
      <c r="BA745" t="str">
        <f>REPLACE(INDEX(GroupVertices[Group],MATCH(Edges[[#This Row],[Vertex 1]],GroupVertices[Vertex],0)),1,1,"")</f>
        <v>3</v>
      </c>
      <c r="BB745" t="str">
        <f>REPLACE(INDEX(GroupVertices[Group],MATCH(Edges[[#This Row],[Vertex 2]],GroupVertices[Vertex],0)),1,1,"")</f>
        <v>1</v>
      </c>
    </row>
    <row r="746" spans="1:54" ht="15">
      <c r="A746" s="11" t="s">
        <v>311</v>
      </c>
      <c r="B746" s="11" t="s">
        <v>315</v>
      </c>
      <c r="C746" s="12"/>
      <c r="D746" s="60"/>
      <c r="E746" s="61"/>
      <c r="F746" s="62"/>
      <c r="G746" s="12"/>
      <c r="H746" s="13"/>
      <c r="I746" s="45"/>
      <c r="J746" s="45"/>
      <c r="K746" s="31" t="s">
        <v>65</v>
      </c>
      <c r="L746" s="67">
        <v>746</v>
      </c>
      <c r="M746" s="67"/>
      <c r="N746" s="14"/>
      <c r="O746" t="s">
        <v>338</v>
      </c>
      <c r="P746" s="68">
        <v>43541.74701388889</v>
      </c>
      <c r="Q746" t="s">
        <v>425</v>
      </c>
      <c r="V746" s="69" t="s">
        <v>800</v>
      </c>
      <c r="W746" s="68">
        <v>43541.74701388889</v>
      </c>
      <c r="X746" s="69" t="s">
        <v>1143</v>
      </c>
      <c r="AA746" s="70" t="s">
        <v>1698</v>
      </c>
      <c r="AC746" t="b">
        <v>0</v>
      </c>
      <c r="AD746">
        <v>0</v>
      </c>
      <c r="AE746" s="70" t="s">
        <v>1943</v>
      </c>
      <c r="AF746" t="b">
        <v>0</v>
      </c>
      <c r="AG746" t="s">
        <v>1972</v>
      </c>
      <c r="AI746" s="70" t="s">
        <v>1943</v>
      </c>
      <c r="AJ746" t="b">
        <v>0</v>
      </c>
      <c r="AK746">
        <v>23</v>
      </c>
      <c r="AL746" s="70" t="s">
        <v>1922</v>
      </c>
      <c r="AM746" t="s">
        <v>1983</v>
      </c>
      <c r="AN746" t="b">
        <v>0</v>
      </c>
      <c r="AO746" s="70" t="s">
        <v>1922</v>
      </c>
      <c r="AP746" t="s">
        <v>178</v>
      </c>
      <c r="AQ746">
        <v>0</v>
      </c>
      <c r="AR746">
        <v>0</v>
      </c>
      <c r="BA746" t="str">
        <f>REPLACE(INDEX(GroupVertices[Group],MATCH(Edges[[#This Row],[Vertex 1]],GroupVertices[Vertex],0)),1,1,"")</f>
        <v>3</v>
      </c>
      <c r="BB746" t="str">
        <f>REPLACE(INDEX(GroupVertices[Group],MATCH(Edges[[#This Row],[Vertex 2]],GroupVertices[Vertex],0)),1,1,"")</f>
        <v>4</v>
      </c>
    </row>
    <row r="747" spans="1:54" ht="15">
      <c r="A747" s="11" t="s">
        <v>311</v>
      </c>
      <c r="B747" s="11" t="s">
        <v>265</v>
      </c>
      <c r="C747" s="12"/>
      <c r="D747" s="60"/>
      <c r="E747" s="61"/>
      <c r="F747" s="62"/>
      <c r="G747" s="12"/>
      <c r="H747" s="13"/>
      <c r="I747" s="45"/>
      <c r="J747" s="45"/>
      <c r="K747" s="31" t="s">
        <v>66</v>
      </c>
      <c r="L747" s="67">
        <v>747</v>
      </c>
      <c r="M747" s="67"/>
      <c r="N747" s="14"/>
      <c r="O747" t="s">
        <v>339</v>
      </c>
      <c r="P747" s="68">
        <v>43537.85622685185</v>
      </c>
      <c r="Q747" t="s">
        <v>505</v>
      </c>
      <c r="T747" t="s">
        <v>265</v>
      </c>
      <c r="V747" s="69" t="s">
        <v>800</v>
      </c>
      <c r="W747" s="68">
        <v>43537.85622685185</v>
      </c>
      <c r="X747" s="69" t="s">
        <v>1142</v>
      </c>
      <c r="AA747" s="70" t="s">
        <v>1697</v>
      </c>
      <c r="AB747" s="70" t="s">
        <v>1919</v>
      </c>
      <c r="AC747" t="b">
        <v>0</v>
      </c>
      <c r="AD747">
        <v>4</v>
      </c>
      <c r="AE747" s="70" t="s">
        <v>1944</v>
      </c>
      <c r="AF747" t="b">
        <v>0</v>
      </c>
      <c r="AG747" t="s">
        <v>1972</v>
      </c>
      <c r="AI747" s="70" t="s">
        <v>1943</v>
      </c>
      <c r="AJ747" t="b">
        <v>0</v>
      </c>
      <c r="AK747">
        <v>2</v>
      </c>
      <c r="AL747" s="70" t="s">
        <v>1943</v>
      </c>
      <c r="AM747" t="s">
        <v>1983</v>
      </c>
      <c r="AN747" t="b">
        <v>0</v>
      </c>
      <c r="AO747" s="70" t="s">
        <v>1919</v>
      </c>
      <c r="AP747" t="s">
        <v>178</v>
      </c>
      <c r="AQ747">
        <v>0</v>
      </c>
      <c r="AR747">
        <v>0</v>
      </c>
      <c r="BA747" t="str">
        <f>REPLACE(INDEX(GroupVertices[Group],MATCH(Edges[[#This Row],[Vertex 1]],GroupVertices[Vertex],0)),1,1,"")</f>
        <v>3</v>
      </c>
      <c r="BB747" t="str">
        <f>REPLACE(INDEX(GroupVertices[Group],MATCH(Edges[[#This Row],[Vertex 2]],GroupVertices[Vertex],0)),1,1,"")</f>
        <v>2</v>
      </c>
    </row>
    <row r="748" spans="1:54" ht="15">
      <c r="A748" s="11" t="s">
        <v>311</v>
      </c>
      <c r="B748" s="11" t="s">
        <v>265</v>
      </c>
      <c r="C748" s="12"/>
      <c r="D748" s="60"/>
      <c r="E748" s="61"/>
      <c r="F748" s="62"/>
      <c r="G748" s="12"/>
      <c r="H748" s="13"/>
      <c r="I748" s="45"/>
      <c r="J748" s="45"/>
      <c r="K748" s="31" t="s">
        <v>66</v>
      </c>
      <c r="L748" s="67">
        <v>748</v>
      </c>
      <c r="M748" s="67"/>
      <c r="N748" s="14"/>
      <c r="O748" t="s">
        <v>339</v>
      </c>
      <c r="P748" s="68">
        <v>43537.844502314816</v>
      </c>
      <c r="Q748" t="s">
        <v>503</v>
      </c>
      <c r="T748" t="s">
        <v>265</v>
      </c>
      <c r="V748" s="69" t="s">
        <v>800</v>
      </c>
      <c r="W748" s="68">
        <v>43537.844502314816</v>
      </c>
      <c r="X748" s="69" t="s">
        <v>1140</v>
      </c>
      <c r="AA748" s="70" t="s">
        <v>1694</v>
      </c>
      <c r="AB748" s="70" t="s">
        <v>1908</v>
      </c>
      <c r="AC748" t="b">
        <v>0</v>
      </c>
      <c r="AD748">
        <v>1</v>
      </c>
      <c r="AE748" s="70" t="s">
        <v>1944</v>
      </c>
      <c r="AF748" t="b">
        <v>0</v>
      </c>
      <c r="AG748" t="s">
        <v>1972</v>
      </c>
      <c r="AI748" s="70" t="s">
        <v>1943</v>
      </c>
      <c r="AJ748" t="b">
        <v>0</v>
      </c>
      <c r="AK748">
        <v>1</v>
      </c>
      <c r="AL748" s="70" t="s">
        <v>1943</v>
      </c>
      <c r="AM748" t="s">
        <v>1983</v>
      </c>
      <c r="AN748" t="b">
        <v>0</v>
      </c>
      <c r="AO748" s="70" t="s">
        <v>1908</v>
      </c>
      <c r="AP748" t="s">
        <v>178</v>
      </c>
      <c r="AQ748">
        <v>0</v>
      </c>
      <c r="AR748">
        <v>0</v>
      </c>
      <c r="BA748" t="str">
        <f>REPLACE(INDEX(GroupVertices[Group],MATCH(Edges[[#This Row],[Vertex 1]],GroupVertices[Vertex],0)),1,1,"")</f>
        <v>3</v>
      </c>
      <c r="BB748" t="str">
        <f>REPLACE(INDEX(GroupVertices[Group],MATCH(Edges[[#This Row],[Vertex 2]],GroupVertices[Vertex],0)),1,1,"")</f>
        <v>2</v>
      </c>
    </row>
    <row r="749" spans="1:54" ht="15">
      <c r="A749" s="11" t="s">
        <v>311</v>
      </c>
      <c r="B749" s="11" t="s">
        <v>265</v>
      </c>
      <c r="C749" s="12"/>
      <c r="D749" s="60"/>
      <c r="E749" s="61"/>
      <c r="F749" s="62"/>
      <c r="G749" s="12"/>
      <c r="H749" s="13"/>
      <c r="I749" s="45"/>
      <c r="J749" s="45"/>
      <c r="K749" s="31" t="s">
        <v>66</v>
      </c>
      <c r="L749" s="67">
        <v>749</v>
      </c>
      <c r="M749" s="67"/>
      <c r="N749" s="14"/>
      <c r="O749" t="s">
        <v>339</v>
      </c>
      <c r="P749" s="68">
        <v>43537.84532407407</v>
      </c>
      <c r="Q749" t="s">
        <v>366</v>
      </c>
      <c r="T749" t="s">
        <v>265</v>
      </c>
      <c r="V749" s="69" t="s">
        <v>800</v>
      </c>
      <c r="W749" s="68">
        <v>43537.84532407407</v>
      </c>
      <c r="X749" s="69" t="s">
        <v>650</v>
      </c>
      <c r="AA749" s="70" t="s">
        <v>1695</v>
      </c>
      <c r="AB749" s="70" t="s">
        <v>1910</v>
      </c>
      <c r="AC749" t="b">
        <v>0</v>
      </c>
      <c r="AD749">
        <v>6</v>
      </c>
      <c r="AE749" s="70" t="s">
        <v>1944</v>
      </c>
      <c r="AF749" t="b">
        <v>0</v>
      </c>
      <c r="AG749" t="s">
        <v>1972</v>
      </c>
      <c r="AI749" s="70" t="s">
        <v>1943</v>
      </c>
      <c r="AJ749" t="b">
        <v>0</v>
      </c>
      <c r="AK749">
        <v>1</v>
      </c>
      <c r="AL749" s="70" t="s">
        <v>1943</v>
      </c>
      <c r="AM749" t="s">
        <v>1983</v>
      </c>
      <c r="AN749" t="b">
        <v>0</v>
      </c>
      <c r="AO749" s="70" t="s">
        <v>1910</v>
      </c>
      <c r="AP749" t="s">
        <v>178</v>
      </c>
      <c r="AQ749">
        <v>0</v>
      </c>
      <c r="AR749">
        <v>0</v>
      </c>
      <c r="BA749" t="str">
        <f>REPLACE(INDEX(GroupVertices[Group],MATCH(Edges[[#This Row],[Vertex 1]],GroupVertices[Vertex],0)),1,1,"")</f>
        <v>3</v>
      </c>
      <c r="BB749" t="str">
        <f>REPLACE(INDEX(GroupVertices[Group],MATCH(Edges[[#This Row],[Vertex 2]],GroupVertices[Vertex],0)),1,1,"")</f>
        <v>2</v>
      </c>
    </row>
    <row r="750" spans="1:54" ht="15">
      <c r="A750" s="11" t="s">
        <v>311</v>
      </c>
      <c r="B750" s="11" t="s">
        <v>265</v>
      </c>
      <c r="C750" s="12"/>
      <c r="D750" s="60"/>
      <c r="E750" s="61"/>
      <c r="F750" s="62"/>
      <c r="G750" s="12"/>
      <c r="H750" s="13"/>
      <c r="I750" s="45"/>
      <c r="J750" s="45"/>
      <c r="K750" s="31" t="s">
        <v>66</v>
      </c>
      <c r="L750" s="67">
        <v>750</v>
      </c>
      <c r="M750" s="67"/>
      <c r="N750" s="14"/>
      <c r="O750" t="s">
        <v>339</v>
      </c>
      <c r="P750" s="68">
        <v>43537.848344907405</v>
      </c>
      <c r="Q750" t="s">
        <v>504</v>
      </c>
      <c r="T750" t="s">
        <v>265</v>
      </c>
      <c r="V750" s="69" t="s">
        <v>800</v>
      </c>
      <c r="W750" s="68">
        <v>43537.848344907405</v>
      </c>
      <c r="X750" s="69" t="s">
        <v>1141</v>
      </c>
      <c r="AA750" s="70" t="s">
        <v>1696</v>
      </c>
      <c r="AB750" s="70" t="s">
        <v>1915</v>
      </c>
      <c r="AC750" t="b">
        <v>0</v>
      </c>
      <c r="AD750">
        <v>3</v>
      </c>
      <c r="AE750" s="70" t="s">
        <v>1944</v>
      </c>
      <c r="AF750" t="b">
        <v>0</v>
      </c>
      <c r="AG750" t="s">
        <v>1972</v>
      </c>
      <c r="AI750" s="70" t="s">
        <v>1943</v>
      </c>
      <c r="AJ750" t="b">
        <v>0</v>
      </c>
      <c r="AK750">
        <v>2</v>
      </c>
      <c r="AL750" s="70" t="s">
        <v>1943</v>
      </c>
      <c r="AM750" t="s">
        <v>1983</v>
      </c>
      <c r="AN750" t="b">
        <v>0</v>
      </c>
      <c r="AO750" s="70" t="s">
        <v>1915</v>
      </c>
      <c r="AP750" t="s">
        <v>178</v>
      </c>
      <c r="AQ750">
        <v>0</v>
      </c>
      <c r="AR750">
        <v>0</v>
      </c>
      <c r="BA750" t="str">
        <f>REPLACE(INDEX(GroupVertices[Group],MATCH(Edges[[#This Row],[Vertex 1]],GroupVertices[Vertex],0)),1,1,"")</f>
        <v>3</v>
      </c>
      <c r="BB750" t="str">
        <f>REPLACE(INDEX(GroupVertices[Group],MATCH(Edges[[#This Row],[Vertex 2]],GroupVertices[Vertex],0)),1,1,"")</f>
        <v>2</v>
      </c>
    </row>
    <row r="751" spans="1:54" ht="15">
      <c r="A751" s="11" t="s">
        <v>311</v>
      </c>
      <c r="B751" s="11" t="s">
        <v>265</v>
      </c>
      <c r="C751" s="12"/>
      <c r="D751" s="60"/>
      <c r="E751" s="61"/>
      <c r="F751" s="62"/>
      <c r="G751" s="12"/>
      <c r="H751" s="13"/>
      <c r="I751" s="45"/>
      <c r="J751" s="45"/>
      <c r="K751" s="31" t="s">
        <v>66</v>
      </c>
      <c r="L751" s="67">
        <v>751</v>
      </c>
      <c r="M751" s="67"/>
      <c r="N751" s="14"/>
      <c r="O751" t="s">
        <v>337</v>
      </c>
      <c r="P751" s="68">
        <v>43534.69914351852</v>
      </c>
      <c r="Q751" t="s">
        <v>341</v>
      </c>
      <c r="V751" s="69" t="s">
        <v>800</v>
      </c>
      <c r="W751" s="68">
        <v>43534.69914351852</v>
      </c>
      <c r="X751" s="69" t="s">
        <v>1139</v>
      </c>
      <c r="AA751" s="70" t="s">
        <v>1693</v>
      </c>
      <c r="AC751" t="b">
        <v>0</v>
      </c>
      <c r="AD751">
        <v>0</v>
      </c>
      <c r="AE751" s="70" t="s">
        <v>1943</v>
      </c>
      <c r="AF751" t="b">
        <v>0</v>
      </c>
      <c r="AG751" t="s">
        <v>1972</v>
      </c>
      <c r="AI751" s="70" t="s">
        <v>1943</v>
      </c>
      <c r="AJ751" t="b">
        <v>0</v>
      </c>
      <c r="AK751">
        <v>45</v>
      </c>
      <c r="AL751" s="70" t="s">
        <v>1871</v>
      </c>
      <c r="AM751" t="s">
        <v>1983</v>
      </c>
      <c r="AN751" t="b">
        <v>0</v>
      </c>
      <c r="AO751" s="70" t="s">
        <v>1871</v>
      </c>
      <c r="AP751" t="s">
        <v>178</v>
      </c>
      <c r="AQ751">
        <v>0</v>
      </c>
      <c r="AR751">
        <v>0</v>
      </c>
      <c r="BA751" t="str">
        <f>REPLACE(INDEX(GroupVertices[Group],MATCH(Edges[[#This Row],[Vertex 1]],GroupVertices[Vertex],0)),1,1,"")</f>
        <v>3</v>
      </c>
      <c r="BB751" t="str">
        <f>REPLACE(INDEX(GroupVertices[Group],MATCH(Edges[[#This Row],[Vertex 2]],GroupVertices[Vertex],0)),1,1,"")</f>
        <v>2</v>
      </c>
    </row>
    <row r="752" spans="1:54" ht="15">
      <c r="A752" s="11" t="s">
        <v>311</v>
      </c>
      <c r="B752" s="11" t="s">
        <v>265</v>
      </c>
      <c r="C752" s="12"/>
      <c r="D752" s="60"/>
      <c r="E752" s="61"/>
      <c r="F752" s="62"/>
      <c r="G752" s="12"/>
      <c r="H752" s="13"/>
      <c r="I752" s="45"/>
      <c r="J752" s="45"/>
      <c r="K752" s="31" t="s">
        <v>66</v>
      </c>
      <c r="L752" s="67">
        <v>752</v>
      </c>
      <c r="M752" s="67"/>
      <c r="N752" s="14"/>
      <c r="O752" t="s">
        <v>337</v>
      </c>
      <c r="P752" s="68">
        <v>43541.74701388889</v>
      </c>
      <c r="Q752" t="s">
        <v>425</v>
      </c>
      <c r="V752" s="69" t="s">
        <v>800</v>
      </c>
      <c r="W752" s="68">
        <v>43541.74701388889</v>
      </c>
      <c r="X752" s="69" t="s">
        <v>1143</v>
      </c>
      <c r="AA752" s="70" t="s">
        <v>1698</v>
      </c>
      <c r="AC752" t="b">
        <v>0</v>
      </c>
      <c r="AD752">
        <v>0</v>
      </c>
      <c r="AE752" s="70" t="s">
        <v>1943</v>
      </c>
      <c r="AF752" t="b">
        <v>0</v>
      </c>
      <c r="AG752" t="s">
        <v>1972</v>
      </c>
      <c r="AI752" s="70" t="s">
        <v>1943</v>
      </c>
      <c r="AJ752" t="b">
        <v>0</v>
      </c>
      <c r="AK752">
        <v>23</v>
      </c>
      <c r="AL752" s="70" t="s">
        <v>1922</v>
      </c>
      <c r="AM752" t="s">
        <v>1983</v>
      </c>
      <c r="AN752" t="b">
        <v>0</v>
      </c>
      <c r="AO752" s="70" t="s">
        <v>1922</v>
      </c>
      <c r="AP752" t="s">
        <v>178</v>
      </c>
      <c r="AQ752">
        <v>0</v>
      </c>
      <c r="AR752">
        <v>0</v>
      </c>
      <c r="BA752" t="str">
        <f>REPLACE(INDEX(GroupVertices[Group],MATCH(Edges[[#This Row],[Vertex 1]],GroupVertices[Vertex],0)),1,1,"")</f>
        <v>3</v>
      </c>
      <c r="BB752" t="str">
        <f>REPLACE(INDEX(GroupVertices[Group],MATCH(Edges[[#This Row],[Vertex 2]],GroupVertices[Vertex],0)),1,1,"")</f>
        <v>2</v>
      </c>
    </row>
    <row r="753" spans="1:54" ht="15">
      <c r="A753" s="11" t="s">
        <v>311</v>
      </c>
      <c r="B753" s="11" t="s">
        <v>265</v>
      </c>
      <c r="C753" s="12"/>
      <c r="D753" s="60"/>
      <c r="E753" s="61"/>
      <c r="F753" s="62"/>
      <c r="G753" s="12"/>
      <c r="H753" s="13"/>
      <c r="I753" s="45"/>
      <c r="J753" s="45"/>
      <c r="K753" s="31" t="s">
        <v>66</v>
      </c>
      <c r="L753" s="67">
        <v>753</v>
      </c>
      <c r="M753" s="67"/>
      <c r="N753" s="14"/>
      <c r="O753" t="s">
        <v>337</v>
      </c>
      <c r="P753" s="68">
        <v>43534.44273148148</v>
      </c>
      <c r="Q753" t="s">
        <v>502</v>
      </c>
      <c r="V753" s="69" t="s">
        <v>800</v>
      </c>
      <c r="W753" s="68">
        <v>43534.44273148148</v>
      </c>
      <c r="X753" s="69" t="s">
        <v>1138</v>
      </c>
      <c r="AA753" s="70" t="s">
        <v>1692</v>
      </c>
      <c r="AC753" t="b">
        <v>0</v>
      </c>
      <c r="AD753">
        <v>0</v>
      </c>
      <c r="AE753" s="70" t="s">
        <v>1943</v>
      </c>
      <c r="AF753" t="b">
        <v>0</v>
      </c>
      <c r="AG753" t="s">
        <v>1972</v>
      </c>
      <c r="AI753" s="70" t="s">
        <v>1943</v>
      </c>
      <c r="AJ753" t="b">
        <v>0</v>
      </c>
      <c r="AK753">
        <v>3</v>
      </c>
      <c r="AL753" s="70" t="s">
        <v>1900</v>
      </c>
      <c r="AM753" t="s">
        <v>1983</v>
      </c>
      <c r="AN753" t="b">
        <v>0</v>
      </c>
      <c r="AO753" s="70" t="s">
        <v>1900</v>
      </c>
      <c r="AP753" t="s">
        <v>178</v>
      </c>
      <c r="AQ753">
        <v>0</v>
      </c>
      <c r="AR753">
        <v>0</v>
      </c>
      <c r="BA753" t="str">
        <f>REPLACE(INDEX(GroupVertices[Group],MATCH(Edges[[#This Row],[Vertex 1]],GroupVertices[Vertex],0)),1,1,"")</f>
        <v>3</v>
      </c>
      <c r="BB753" t="str">
        <f>REPLACE(INDEX(GroupVertices[Group],MATCH(Edges[[#This Row],[Vertex 2]],GroupVertices[Vertex],0)),1,1,"")</f>
        <v>2</v>
      </c>
    </row>
    <row r="754" spans="1:54" ht="15">
      <c r="A754" s="11" t="s">
        <v>312</v>
      </c>
      <c r="B754" s="11" t="s">
        <v>247</v>
      </c>
      <c r="C754" s="12"/>
      <c r="D754" s="60"/>
      <c r="E754" s="61"/>
      <c r="F754" s="62"/>
      <c r="G754" s="12"/>
      <c r="H754" s="13"/>
      <c r="I754" s="45"/>
      <c r="J754" s="45"/>
      <c r="K754" s="31" t="s">
        <v>65</v>
      </c>
      <c r="L754" s="67">
        <v>754</v>
      </c>
      <c r="M754" s="67"/>
      <c r="N754" s="14"/>
      <c r="O754" t="s">
        <v>338</v>
      </c>
      <c r="P754" s="68">
        <v>43534.675416666665</v>
      </c>
      <c r="Q754" t="s">
        <v>341</v>
      </c>
      <c r="V754" s="69" t="s">
        <v>801</v>
      </c>
      <c r="W754" s="68">
        <v>43534.675416666665</v>
      </c>
      <c r="X754" s="69" t="s">
        <v>1152</v>
      </c>
      <c r="AA754" s="70" t="s">
        <v>1707</v>
      </c>
      <c r="AC754" t="b">
        <v>0</v>
      </c>
      <c r="AD754">
        <v>0</v>
      </c>
      <c r="AE754" s="70" t="s">
        <v>1943</v>
      </c>
      <c r="AF754" t="b">
        <v>0</v>
      </c>
      <c r="AG754" t="s">
        <v>1972</v>
      </c>
      <c r="AI754" s="70" t="s">
        <v>1943</v>
      </c>
      <c r="AJ754" t="b">
        <v>0</v>
      </c>
      <c r="AK754">
        <v>45</v>
      </c>
      <c r="AL754" s="70" t="s">
        <v>1871</v>
      </c>
      <c r="AM754" t="s">
        <v>1979</v>
      </c>
      <c r="AN754" t="b">
        <v>0</v>
      </c>
      <c r="AO754" s="70" t="s">
        <v>1871</v>
      </c>
      <c r="AP754" t="s">
        <v>178</v>
      </c>
      <c r="AQ754">
        <v>0</v>
      </c>
      <c r="AR754">
        <v>0</v>
      </c>
      <c r="BA754" t="str">
        <f>REPLACE(INDEX(GroupVertices[Group],MATCH(Edges[[#This Row],[Vertex 1]],GroupVertices[Vertex],0)),1,1,"")</f>
        <v>4</v>
      </c>
      <c r="BB754" t="str">
        <f>REPLACE(INDEX(GroupVertices[Group],MATCH(Edges[[#This Row],[Vertex 2]],GroupVertices[Vertex],0)),1,1,"")</f>
        <v>1</v>
      </c>
    </row>
    <row r="755" spans="1:54" ht="15">
      <c r="A755" s="11" t="s">
        <v>312</v>
      </c>
      <c r="B755" s="11" t="s">
        <v>315</v>
      </c>
      <c r="C755" s="12"/>
      <c r="D755" s="60"/>
      <c r="E755" s="61"/>
      <c r="F755" s="62"/>
      <c r="G755" s="12"/>
      <c r="H755" s="13"/>
      <c r="I755" s="45"/>
      <c r="J755" s="45"/>
      <c r="K755" s="31" t="s">
        <v>65</v>
      </c>
      <c r="L755" s="67">
        <v>755</v>
      </c>
      <c r="M755" s="67"/>
      <c r="N755" s="14"/>
      <c r="O755" t="s">
        <v>338</v>
      </c>
      <c r="P755" s="68">
        <v>43541.75131944445</v>
      </c>
      <c r="Q755" t="s">
        <v>425</v>
      </c>
      <c r="V755" s="69" t="s">
        <v>801</v>
      </c>
      <c r="W755" s="68">
        <v>43541.75131944445</v>
      </c>
      <c r="X755" s="69" t="s">
        <v>1153</v>
      </c>
      <c r="AA755" s="70" t="s">
        <v>1708</v>
      </c>
      <c r="AC755" t="b">
        <v>0</v>
      </c>
      <c r="AD755">
        <v>0</v>
      </c>
      <c r="AE755" s="70" t="s">
        <v>1943</v>
      </c>
      <c r="AF755" t="b">
        <v>0</v>
      </c>
      <c r="AG755" t="s">
        <v>1972</v>
      </c>
      <c r="AI755" s="70" t="s">
        <v>1943</v>
      </c>
      <c r="AJ755" t="b">
        <v>0</v>
      </c>
      <c r="AK755">
        <v>23</v>
      </c>
      <c r="AL755" s="70" t="s">
        <v>1922</v>
      </c>
      <c r="AM755" t="s">
        <v>1979</v>
      </c>
      <c r="AN755" t="b">
        <v>0</v>
      </c>
      <c r="AO755" s="70" t="s">
        <v>1922</v>
      </c>
      <c r="AP755" t="s">
        <v>178</v>
      </c>
      <c r="AQ755">
        <v>0</v>
      </c>
      <c r="AR755">
        <v>0</v>
      </c>
      <c r="BA755" t="str">
        <f>REPLACE(INDEX(GroupVertices[Group],MATCH(Edges[[#This Row],[Vertex 1]],GroupVertices[Vertex],0)),1,1,"")</f>
        <v>4</v>
      </c>
      <c r="BB755" t="str">
        <f>REPLACE(INDEX(GroupVertices[Group],MATCH(Edges[[#This Row],[Vertex 2]],GroupVertices[Vertex],0)),1,1,"")</f>
        <v>4</v>
      </c>
    </row>
    <row r="756" spans="1:54" ht="15">
      <c r="A756" s="11" t="s">
        <v>312</v>
      </c>
      <c r="B756" s="11" t="s">
        <v>265</v>
      </c>
      <c r="C756" s="12"/>
      <c r="D756" s="60"/>
      <c r="E756" s="61"/>
      <c r="F756" s="62"/>
      <c r="G756" s="12"/>
      <c r="H756" s="13"/>
      <c r="I756" s="45"/>
      <c r="J756" s="45"/>
      <c r="K756" s="31" t="s">
        <v>66</v>
      </c>
      <c r="L756" s="67">
        <v>756</v>
      </c>
      <c r="M756" s="67"/>
      <c r="N756" s="14"/>
      <c r="O756" t="s">
        <v>337</v>
      </c>
      <c r="P756" s="68">
        <v>43534.675416666665</v>
      </c>
      <c r="Q756" t="s">
        <v>341</v>
      </c>
      <c r="V756" s="69" t="s">
        <v>801</v>
      </c>
      <c r="W756" s="68">
        <v>43534.675416666665</v>
      </c>
      <c r="X756" s="69" t="s">
        <v>1152</v>
      </c>
      <c r="AA756" s="70" t="s">
        <v>1707</v>
      </c>
      <c r="AC756" t="b">
        <v>0</v>
      </c>
      <c r="AD756">
        <v>0</v>
      </c>
      <c r="AE756" s="70" t="s">
        <v>1943</v>
      </c>
      <c r="AF756" t="b">
        <v>0</v>
      </c>
      <c r="AG756" t="s">
        <v>1972</v>
      </c>
      <c r="AI756" s="70" t="s">
        <v>1943</v>
      </c>
      <c r="AJ756" t="b">
        <v>0</v>
      </c>
      <c r="AK756">
        <v>45</v>
      </c>
      <c r="AL756" s="70" t="s">
        <v>1871</v>
      </c>
      <c r="AM756" t="s">
        <v>1979</v>
      </c>
      <c r="AN756" t="b">
        <v>0</v>
      </c>
      <c r="AO756" s="70" t="s">
        <v>1871</v>
      </c>
      <c r="AP756" t="s">
        <v>178</v>
      </c>
      <c r="AQ756">
        <v>0</v>
      </c>
      <c r="AR756">
        <v>0</v>
      </c>
      <c r="BA756" t="str">
        <f>REPLACE(INDEX(GroupVertices[Group],MATCH(Edges[[#This Row],[Vertex 1]],GroupVertices[Vertex],0)),1,1,"")</f>
        <v>4</v>
      </c>
      <c r="BB756" t="str">
        <f>REPLACE(INDEX(GroupVertices[Group],MATCH(Edges[[#This Row],[Vertex 2]],GroupVertices[Vertex],0)),1,1,"")</f>
        <v>2</v>
      </c>
    </row>
    <row r="757" spans="1:54" ht="15">
      <c r="A757" s="11" t="s">
        <v>312</v>
      </c>
      <c r="B757" s="11" t="s">
        <v>265</v>
      </c>
      <c r="C757" s="12"/>
      <c r="D757" s="60"/>
      <c r="E757" s="61"/>
      <c r="F757" s="62"/>
      <c r="G757" s="12"/>
      <c r="H757" s="13"/>
      <c r="I757" s="45"/>
      <c r="J757" s="45"/>
      <c r="K757" s="31" t="s">
        <v>66</v>
      </c>
      <c r="L757" s="67">
        <v>757</v>
      </c>
      <c r="M757" s="67"/>
      <c r="N757" s="14"/>
      <c r="O757" t="s">
        <v>337</v>
      </c>
      <c r="P757" s="68">
        <v>43541.75131944445</v>
      </c>
      <c r="Q757" t="s">
        <v>425</v>
      </c>
      <c r="V757" s="69" t="s">
        <v>801</v>
      </c>
      <c r="W757" s="68">
        <v>43541.75131944445</v>
      </c>
      <c r="X757" s="69" t="s">
        <v>1153</v>
      </c>
      <c r="AA757" s="70" t="s">
        <v>1708</v>
      </c>
      <c r="AC757" t="b">
        <v>0</v>
      </c>
      <c r="AD757">
        <v>0</v>
      </c>
      <c r="AE757" s="70" t="s">
        <v>1943</v>
      </c>
      <c r="AF757" t="b">
        <v>0</v>
      </c>
      <c r="AG757" t="s">
        <v>1972</v>
      </c>
      <c r="AI757" s="70" t="s">
        <v>1943</v>
      </c>
      <c r="AJ757" t="b">
        <v>0</v>
      </c>
      <c r="AK757">
        <v>23</v>
      </c>
      <c r="AL757" s="70" t="s">
        <v>1922</v>
      </c>
      <c r="AM757" t="s">
        <v>1979</v>
      </c>
      <c r="AN757" t="b">
        <v>0</v>
      </c>
      <c r="AO757" s="70" t="s">
        <v>1922</v>
      </c>
      <c r="AP757" t="s">
        <v>178</v>
      </c>
      <c r="AQ757">
        <v>0</v>
      </c>
      <c r="AR757">
        <v>0</v>
      </c>
      <c r="BA757" t="str">
        <f>REPLACE(INDEX(GroupVertices[Group],MATCH(Edges[[#This Row],[Vertex 1]],GroupVertices[Vertex],0)),1,1,"")</f>
        <v>4</v>
      </c>
      <c r="BB757" t="str">
        <f>REPLACE(INDEX(GroupVertices[Group],MATCH(Edges[[#This Row],[Vertex 2]],GroupVertices[Vertex],0)),1,1,"")</f>
        <v>2</v>
      </c>
    </row>
    <row r="758" spans="1:54" ht="15">
      <c r="A758" s="11" t="s">
        <v>254</v>
      </c>
      <c r="B758" s="11" t="s">
        <v>250</v>
      </c>
      <c r="C758" s="12"/>
      <c r="D758" s="60"/>
      <c r="E758" s="61"/>
      <c r="F758" s="62"/>
      <c r="G758" s="12"/>
      <c r="H758" s="13"/>
      <c r="I758" s="45"/>
      <c r="J758" s="45"/>
      <c r="K758" s="31" t="s">
        <v>65</v>
      </c>
      <c r="L758" s="67">
        <v>758</v>
      </c>
      <c r="M758" s="67"/>
      <c r="N758" s="14"/>
      <c r="O758" t="s">
        <v>337</v>
      </c>
      <c r="P758" s="68">
        <v>43541.839641203704</v>
      </c>
      <c r="Q758" t="s">
        <v>376</v>
      </c>
      <c r="T758" t="s">
        <v>681</v>
      </c>
      <c r="U758" s="69" t="s">
        <v>703</v>
      </c>
      <c r="V758" s="69" t="s">
        <v>703</v>
      </c>
      <c r="W758" s="68">
        <v>43541.839641203704</v>
      </c>
      <c r="X758" s="69" t="s">
        <v>879</v>
      </c>
      <c r="AA758" s="70" t="s">
        <v>1429</v>
      </c>
      <c r="AC758" t="b">
        <v>0</v>
      </c>
      <c r="AD758">
        <v>0</v>
      </c>
      <c r="AE758" s="70" t="s">
        <v>1943</v>
      </c>
      <c r="AF758" t="b">
        <v>0</v>
      </c>
      <c r="AG758" t="s">
        <v>1972</v>
      </c>
      <c r="AI758" s="70" t="s">
        <v>1943</v>
      </c>
      <c r="AJ758" t="b">
        <v>0</v>
      </c>
      <c r="AK758">
        <v>11</v>
      </c>
      <c r="AL758" s="70" t="s">
        <v>1741</v>
      </c>
      <c r="AM758" t="s">
        <v>1979</v>
      </c>
      <c r="AN758" t="b">
        <v>0</v>
      </c>
      <c r="AO758" s="70" t="s">
        <v>1741</v>
      </c>
      <c r="AP758" t="s">
        <v>178</v>
      </c>
      <c r="AQ758">
        <v>0</v>
      </c>
      <c r="AR758">
        <v>0</v>
      </c>
      <c r="BA758" t="str">
        <f>REPLACE(INDEX(GroupVertices[Group],MATCH(Edges[[#This Row],[Vertex 1]],GroupVertices[Vertex],0)),1,1,"")</f>
        <v>5</v>
      </c>
      <c r="BB758" t="str">
        <f>REPLACE(INDEX(GroupVertices[Group],MATCH(Edges[[#This Row],[Vertex 2]],GroupVertices[Vertex],0)),1,1,"")</f>
        <v>5</v>
      </c>
    </row>
    <row r="759" spans="1:54" ht="15">
      <c r="A759" s="11" t="s">
        <v>267</v>
      </c>
      <c r="B759" s="11" t="s">
        <v>247</v>
      </c>
      <c r="C759" s="12"/>
      <c r="D759" s="60"/>
      <c r="E759" s="61"/>
      <c r="F759" s="62"/>
      <c r="G759" s="12"/>
      <c r="H759" s="13"/>
      <c r="I759" s="45"/>
      <c r="J759" s="45"/>
      <c r="K759" s="31" t="s">
        <v>65</v>
      </c>
      <c r="L759" s="67">
        <v>759</v>
      </c>
      <c r="M759" s="67"/>
      <c r="N759" s="14"/>
      <c r="O759" t="s">
        <v>338</v>
      </c>
      <c r="P759" s="68">
        <v>43534.70825231481</v>
      </c>
      <c r="Q759" t="s">
        <v>341</v>
      </c>
      <c r="V759" s="69" t="s">
        <v>756</v>
      </c>
      <c r="W759" s="68">
        <v>43534.70825231481</v>
      </c>
      <c r="X759" s="69" t="s">
        <v>896</v>
      </c>
      <c r="AA759" s="70" t="s">
        <v>1446</v>
      </c>
      <c r="AC759" t="b">
        <v>0</v>
      </c>
      <c r="AD759">
        <v>0</v>
      </c>
      <c r="AE759" s="70" t="s">
        <v>1943</v>
      </c>
      <c r="AF759" t="b">
        <v>0</v>
      </c>
      <c r="AG759" t="s">
        <v>1972</v>
      </c>
      <c r="AI759" s="70" t="s">
        <v>1943</v>
      </c>
      <c r="AJ759" t="b">
        <v>0</v>
      </c>
      <c r="AK759">
        <v>45</v>
      </c>
      <c r="AL759" s="70" t="s">
        <v>1871</v>
      </c>
      <c r="AM759" t="s">
        <v>1983</v>
      </c>
      <c r="AN759" t="b">
        <v>0</v>
      </c>
      <c r="AO759" s="70" t="s">
        <v>1871</v>
      </c>
      <c r="AP759" t="s">
        <v>178</v>
      </c>
      <c r="AQ759">
        <v>0</v>
      </c>
      <c r="AR759">
        <v>0</v>
      </c>
      <c r="BA759" t="str">
        <f>REPLACE(INDEX(GroupVertices[Group],MATCH(Edges[[#This Row],[Vertex 1]],GroupVertices[Vertex],0)),1,1,"")</f>
        <v>2</v>
      </c>
      <c r="BB759" t="str">
        <f>REPLACE(INDEX(GroupVertices[Group],MATCH(Edges[[#This Row],[Vertex 2]],GroupVertices[Vertex],0)),1,1,"")</f>
        <v>1</v>
      </c>
    </row>
    <row r="760" spans="1:54" ht="15">
      <c r="A760" s="11" t="s">
        <v>267</v>
      </c>
      <c r="B760" s="11" t="s">
        <v>265</v>
      </c>
      <c r="C760" s="12"/>
      <c r="D760" s="60"/>
      <c r="E760" s="61"/>
      <c r="F760" s="62"/>
      <c r="G760" s="12"/>
      <c r="H760" s="13"/>
      <c r="I760" s="45"/>
      <c r="J760" s="45"/>
      <c r="K760" s="31" t="s">
        <v>66</v>
      </c>
      <c r="L760" s="67">
        <v>760</v>
      </c>
      <c r="M760" s="67"/>
      <c r="N760" s="14"/>
      <c r="O760" t="s">
        <v>337</v>
      </c>
      <c r="P760" s="68">
        <v>43534.70825231481</v>
      </c>
      <c r="Q760" t="s">
        <v>341</v>
      </c>
      <c r="V760" s="69" t="s">
        <v>756</v>
      </c>
      <c r="W760" s="68">
        <v>43534.70825231481</v>
      </c>
      <c r="X760" s="69" t="s">
        <v>896</v>
      </c>
      <c r="AA760" s="70" t="s">
        <v>1446</v>
      </c>
      <c r="AC760" t="b">
        <v>0</v>
      </c>
      <c r="AD760">
        <v>0</v>
      </c>
      <c r="AE760" s="70" t="s">
        <v>1943</v>
      </c>
      <c r="AF760" t="b">
        <v>0</v>
      </c>
      <c r="AG760" t="s">
        <v>1972</v>
      </c>
      <c r="AI760" s="70" t="s">
        <v>1943</v>
      </c>
      <c r="AJ760" t="b">
        <v>0</v>
      </c>
      <c r="AK760">
        <v>45</v>
      </c>
      <c r="AL760" s="70" t="s">
        <v>1871</v>
      </c>
      <c r="AM760" t="s">
        <v>1983</v>
      </c>
      <c r="AN760" t="b">
        <v>0</v>
      </c>
      <c r="AO760" s="70" t="s">
        <v>1871</v>
      </c>
      <c r="AP760" t="s">
        <v>178</v>
      </c>
      <c r="AQ760">
        <v>0</v>
      </c>
      <c r="AR760">
        <v>0</v>
      </c>
      <c r="BA760" t="str">
        <f>REPLACE(INDEX(GroupVertices[Group],MATCH(Edges[[#This Row],[Vertex 1]],GroupVertices[Vertex],0)),1,1,"")</f>
        <v>2</v>
      </c>
      <c r="BB760" t="str">
        <f>REPLACE(INDEX(GroupVertices[Group],MATCH(Edges[[#This Row],[Vertex 2]],GroupVertices[Vertex],0)),1,1,"")</f>
        <v>2</v>
      </c>
    </row>
    <row r="761" spans="1:54" ht="15">
      <c r="A761" s="11" t="s">
        <v>292</v>
      </c>
      <c r="B761" s="11" t="s">
        <v>247</v>
      </c>
      <c r="C761" s="12"/>
      <c r="D761" s="60"/>
      <c r="E761" s="61"/>
      <c r="F761" s="62"/>
      <c r="G761" s="12"/>
      <c r="H761" s="13"/>
      <c r="I761" s="45"/>
      <c r="J761" s="45"/>
      <c r="K761" s="31" t="s">
        <v>65</v>
      </c>
      <c r="L761" s="67">
        <v>761</v>
      </c>
      <c r="M761" s="67"/>
      <c r="N761" s="14"/>
      <c r="O761" t="s">
        <v>338</v>
      </c>
      <c r="P761" s="68">
        <v>43537.794386574074</v>
      </c>
      <c r="Q761" t="s">
        <v>341</v>
      </c>
      <c r="V761" s="69" t="s">
        <v>780</v>
      </c>
      <c r="W761" s="68">
        <v>43537.794386574074</v>
      </c>
      <c r="X761" s="69" t="s">
        <v>946</v>
      </c>
      <c r="AA761" s="70" t="s">
        <v>1496</v>
      </c>
      <c r="AC761" t="b">
        <v>0</v>
      </c>
      <c r="AD761">
        <v>0</v>
      </c>
      <c r="AE761" s="70" t="s">
        <v>1943</v>
      </c>
      <c r="AF761" t="b">
        <v>0</v>
      </c>
      <c r="AG761" t="s">
        <v>1972</v>
      </c>
      <c r="AI761" s="70" t="s">
        <v>1943</v>
      </c>
      <c r="AJ761" t="b">
        <v>0</v>
      </c>
      <c r="AK761">
        <v>45</v>
      </c>
      <c r="AL761" s="70" t="s">
        <v>1871</v>
      </c>
      <c r="AM761" t="s">
        <v>1983</v>
      </c>
      <c r="AN761" t="b">
        <v>0</v>
      </c>
      <c r="AO761" s="70" t="s">
        <v>1871</v>
      </c>
      <c r="AP761" t="s">
        <v>178</v>
      </c>
      <c r="AQ761">
        <v>0</v>
      </c>
      <c r="AR761">
        <v>0</v>
      </c>
      <c r="BA761" t="str">
        <f>REPLACE(INDEX(GroupVertices[Group],MATCH(Edges[[#This Row],[Vertex 1]],GroupVertices[Vertex],0)),1,1,"")</f>
        <v>3</v>
      </c>
      <c r="BB761" t="str">
        <f>REPLACE(INDEX(GroupVertices[Group],MATCH(Edges[[#This Row],[Vertex 2]],GroupVertices[Vertex],0)),1,1,"")</f>
        <v>1</v>
      </c>
    </row>
    <row r="762" spans="1:54" ht="15">
      <c r="A762" s="11" t="s">
        <v>292</v>
      </c>
      <c r="B762" s="11" t="s">
        <v>303</v>
      </c>
      <c r="C762" s="12"/>
      <c r="D762" s="60"/>
      <c r="E762" s="61"/>
      <c r="F762" s="62"/>
      <c r="G762" s="12"/>
      <c r="H762" s="13"/>
      <c r="I762" s="45"/>
      <c r="J762" s="45"/>
      <c r="K762" s="31" t="s">
        <v>65</v>
      </c>
      <c r="L762" s="67">
        <v>762</v>
      </c>
      <c r="M762" s="67"/>
      <c r="N762" s="14"/>
      <c r="O762" t="s">
        <v>337</v>
      </c>
      <c r="P762" s="68">
        <v>43537.840949074074</v>
      </c>
      <c r="Q762" t="s">
        <v>407</v>
      </c>
      <c r="V762" s="69" t="s">
        <v>780</v>
      </c>
      <c r="W762" s="68">
        <v>43537.840949074074</v>
      </c>
      <c r="X762" s="69" t="s">
        <v>948</v>
      </c>
      <c r="AA762" s="70" t="s">
        <v>1498</v>
      </c>
      <c r="AC762" t="b">
        <v>0</v>
      </c>
      <c r="AD762">
        <v>0</v>
      </c>
      <c r="AE762" s="70" t="s">
        <v>1943</v>
      </c>
      <c r="AF762" t="b">
        <v>1</v>
      </c>
      <c r="AG762" t="s">
        <v>1972</v>
      </c>
      <c r="AI762" s="70" t="s">
        <v>1878</v>
      </c>
      <c r="AJ762" t="b">
        <v>0</v>
      </c>
      <c r="AK762">
        <v>2</v>
      </c>
      <c r="AL762" s="70" t="s">
        <v>1618</v>
      </c>
      <c r="AM762" t="s">
        <v>1979</v>
      </c>
      <c r="AN762" t="b">
        <v>0</v>
      </c>
      <c r="AO762" s="70" t="s">
        <v>1618</v>
      </c>
      <c r="AP762" t="s">
        <v>178</v>
      </c>
      <c r="AQ762">
        <v>0</v>
      </c>
      <c r="AR762">
        <v>0</v>
      </c>
      <c r="BA762" t="str">
        <f>REPLACE(INDEX(GroupVertices[Group],MATCH(Edges[[#This Row],[Vertex 1]],GroupVertices[Vertex],0)),1,1,"")</f>
        <v>3</v>
      </c>
      <c r="BB762" t="str">
        <f>REPLACE(INDEX(GroupVertices[Group],MATCH(Edges[[#This Row],[Vertex 2]],GroupVertices[Vertex],0)),1,1,"")</f>
        <v>3</v>
      </c>
    </row>
    <row r="763" spans="1:54" ht="15">
      <c r="A763" s="11" t="s">
        <v>292</v>
      </c>
      <c r="B763" s="11" t="s">
        <v>265</v>
      </c>
      <c r="C763" s="12"/>
      <c r="D763" s="60"/>
      <c r="E763" s="61"/>
      <c r="F763" s="62"/>
      <c r="G763" s="12"/>
      <c r="H763" s="13"/>
      <c r="I763" s="45"/>
      <c r="J763" s="45"/>
      <c r="K763" s="31" t="s">
        <v>66</v>
      </c>
      <c r="L763" s="67">
        <v>763</v>
      </c>
      <c r="M763" s="67"/>
      <c r="N763" s="14"/>
      <c r="O763" t="s">
        <v>337</v>
      </c>
      <c r="P763" s="68">
        <v>43537.794386574074</v>
      </c>
      <c r="Q763" t="s">
        <v>341</v>
      </c>
      <c r="V763" s="69" t="s">
        <v>780</v>
      </c>
      <c r="W763" s="68">
        <v>43537.794386574074</v>
      </c>
      <c r="X763" s="69" t="s">
        <v>946</v>
      </c>
      <c r="AA763" s="70" t="s">
        <v>1496</v>
      </c>
      <c r="AC763" t="b">
        <v>0</v>
      </c>
      <c r="AD763">
        <v>0</v>
      </c>
      <c r="AE763" s="70" t="s">
        <v>1943</v>
      </c>
      <c r="AF763" t="b">
        <v>0</v>
      </c>
      <c r="AG763" t="s">
        <v>1972</v>
      </c>
      <c r="AI763" s="70" t="s">
        <v>1943</v>
      </c>
      <c r="AJ763" t="b">
        <v>0</v>
      </c>
      <c r="AK763">
        <v>45</v>
      </c>
      <c r="AL763" s="70" t="s">
        <v>1871</v>
      </c>
      <c r="AM763" t="s">
        <v>1983</v>
      </c>
      <c r="AN763" t="b">
        <v>0</v>
      </c>
      <c r="AO763" s="70" t="s">
        <v>1871</v>
      </c>
      <c r="AP763" t="s">
        <v>178</v>
      </c>
      <c r="AQ763">
        <v>0</v>
      </c>
      <c r="AR763">
        <v>0</v>
      </c>
      <c r="BA763" t="str">
        <f>REPLACE(INDEX(GroupVertices[Group],MATCH(Edges[[#This Row],[Vertex 1]],GroupVertices[Vertex],0)),1,1,"")</f>
        <v>3</v>
      </c>
      <c r="BB763" t="str">
        <f>REPLACE(INDEX(GroupVertices[Group],MATCH(Edges[[#This Row],[Vertex 2]],GroupVertices[Vertex],0)),1,1,"")</f>
        <v>2</v>
      </c>
    </row>
    <row r="764" spans="1:54" ht="15">
      <c r="A764" s="11" t="s">
        <v>292</v>
      </c>
      <c r="B764" s="11" t="s">
        <v>265</v>
      </c>
      <c r="C764" s="12"/>
      <c r="D764" s="60"/>
      <c r="E764" s="61"/>
      <c r="F764" s="62"/>
      <c r="G764" s="12"/>
      <c r="H764" s="13"/>
      <c r="I764" s="45"/>
      <c r="J764" s="45"/>
      <c r="K764" s="31" t="s">
        <v>66</v>
      </c>
      <c r="L764" s="67">
        <v>764</v>
      </c>
      <c r="M764" s="67"/>
      <c r="N764" s="14"/>
      <c r="O764" t="s">
        <v>337</v>
      </c>
      <c r="P764" s="68">
        <v>43537.84070601852</v>
      </c>
      <c r="Q764" t="s">
        <v>356</v>
      </c>
      <c r="V764" s="69" t="s">
        <v>780</v>
      </c>
      <c r="W764" s="68">
        <v>43537.84070601852</v>
      </c>
      <c r="X764" s="69" t="s">
        <v>947</v>
      </c>
      <c r="AA764" s="70" t="s">
        <v>1497</v>
      </c>
      <c r="AC764" t="b">
        <v>0</v>
      </c>
      <c r="AD764">
        <v>0</v>
      </c>
      <c r="AE764" s="70" t="s">
        <v>1943</v>
      </c>
      <c r="AF764" t="b">
        <v>0</v>
      </c>
      <c r="AG764" t="s">
        <v>1972</v>
      </c>
      <c r="AI764" s="70" t="s">
        <v>1943</v>
      </c>
      <c r="AJ764" t="b">
        <v>0</v>
      </c>
      <c r="AK764">
        <v>4</v>
      </c>
      <c r="AL764" s="70" t="s">
        <v>1907</v>
      </c>
      <c r="AM764" t="s">
        <v>1979</v>
      </c>
      <c r="AN764" t="b">
        <v>0</v>
      </c>
      <c r="AO764" s="70" t="s">
        <v>1907</v>
      </c>
      <c r="AP764" t="s">
        <v>178</v>
      </c>
      <c r="AQ764">
        <v>0</v>
      </c>
      <c r="AR764">
        <v>0</v>
      </c>
      <c r="BA764" t="str">
        <f>REPLACE(INDEX(GroupVertices[Group],MATCH(Edges[[#This Row],[Vertex 1]],GroupVertices[Vertex],0)),1,1,"")</f>
        <v>3</v>
      </c>
      <c r="BB764" t="str">
        <f>REPLACE(INDEX(GroupVertices[Group],MATCH(Edges[[#This Row],[Vertex 2]],GroupVertices[Vertex],0)),1,1,"")</f>
        <v>2</v>
      </c>
    </row>
    <row r="765" spans="1:54" ht="15">
      <c r="A765" s="11" t="s">
        <v>292</v>
      </c>
      <c r="B765" s="11" t="s">
        <v>265</v>
      </c>
      <c r="C765" s="12"/>
      <c r="D765" s="60"/>
      <c r="E765" s="61"/>
      <c r="F765" s="62"/>
      <c r="G765" s="12"/>
      <c r="H765" s="13"/>
      <c r="I765" s="45"/>
      <c r="J765" s="45"/>
      <c r="K765" s="31" t="s">
        <v>66</v>
      </c>
      <c r="L765" s="67">
        <v>765</v>
      </c>
      <c r="M765" s="67"/>
      <c r="N765" s="14"/>
      <c r="O765" t="s">
        <v>337</v>
      </c>
      <c r="P765" s="68">
        <v>43537.85592592593</v>
      </c>
      <c r="Q765" t="s">
        <v>350</v>
      </c>
      <c r="T765" t="s">
        <v>265</v>
      </c>
      <c r="V765" s="69" t="s">
        <v>780</v>
      </c>
      <c r="W765" s="68">
        <v>43537.85592592593</v>
      </c>
      <c r="X765" s="69" t="s">
        <v>949</v>
      </c>
      <c r="AA765" s="70" t="s">
        <v>1499</v>
      </c>
      <c r="AC765" t="b">
        <v>0</v>
      </c>
      <c r="AD765">
        <v>0</v>
      </c>
      <c r="AE765" s="70" t="s">
        <v>1943</v>
      </c>
      <c r="AF765" t="b">
        <v>0</v>
      </c>
      <c r="AG765" t="s">
        <v>1972</v>
      </c>
      <c r="AI765" s="70" t="s">
        <v>1943</v>
      </c>
      <c r="AJ765" t="b">
        <v>0</v>
      </c>
      <c r="AK765">
        <v>6</v>
      </c>
      <c r="AL765" s="70" t="s">
        <v>1908</v>
      </c>
      <c r="AM765" t="s">
        <v>1979</v>
      </c>
      <c r="AN765" t="b">
        <v>0</v>
      </c>
      <c r="AO765" s="70" t="s">
        <v>1908</v>
      </c>
      <c r="AP765" t="s">
        <v>178</v>
      </c>
      <c r="AQ765">
        <v>0</v>
      </c>
      <c r="AR765">
        <v>0</v>
      </c>
      <c r="BA765" t="str">
        <f>REPLACE(INDEX(GroupVertices[Group],MATCH(Edges[[#This Row],[Vertex 1]],GroupVertices[Vertex],0)),1,1,"")</f>
        <v>3</v>
      </c>
      <c r="BB765" t="str">
        <f>REPLACE(INDEX(GroupVertices[Group],MATCH(Edges[[#This Row],[Vertex 2]],GroupVertices[Vertex],0)),1,1,"")</f>
        <v>2</v>
      </c>
    </row>
    <row r="766" spans="1:54" ht="15">
      <c r="A766" s="11" t="s">
        <v>262</v>
      </c>
      <c r="B766" s="11" t="s">
        <v>327</v>
      </c>
      <c r="C766" s="12"/>
      <c r="D766" s="60"/>
      <c r="E766" s="61"/>
      <c r="F766" s="62"/>
      <c r="G766" s="12"/>
      <c r="H766" s="13"/>
      <c r="I766" s="45"/>
      <c r="J766" s="45"/>
      <c r="K766" s="31" t="s">
        <v>65</v>
      </c>
      <c r="L766" s="67">
        <v>766</v>
      </c>
      <c r="M766" s="67"/>
      <c r="N766" s="14"/>
      <c r="O766" t="s">
        <v>338</v>
      </c>
      <c r="P766" s="68">
        <v>43538.454351851855</v>
      </c>
      <c r="Q766" t="s">
        <v>382</v>
      </c>
      <c r="V766" s="69" t="s">
        <v>751</v>
      </c>
      <c r="W766" s="68">
        <v>43538.454351851855</v>
      </c>
      <c r="X766" s="69" t="s">
        <v>887</v>
      </c>
      <c r="AA766" s="70" t="s">
        <v>1437</v>
      </c>
      <c r="AC766" t="b">
        <v>0</v>
      </c>
      <c r="AD766">
        <v>0</v>
      </c>
      <c r="AE766" s="70" t="s">
        <v>1943</v>
      </c>
      <c r="AF766" t="b">
        <v>0</v>
      </c>
      <c r="AG766" t="s">
        <v>1972</v>
      </c>
      <c r="AI766" s="70" t="s">
        <v>1943</v>
      </c>
      <c r="AJ766" t="b">
        <v>0</v>
      </c>
      <c r="AK766">
        <v>2</v>
      </c>
      <c r="AL766" s="70" t="s">
        <v>1436</v>
      </c>
      <c r="AM766" t="s">
        <v>1983</v>
      </c>
      <c r="AN766" t="b">
        <v>0</v>
      </c>
      <c r="AO766" s="70" t="s">
        <v>1436</v>
      </c>
      <c r="AP766" t="s">
        <v>178</v>
      </c>
      <c r="AQ766">
        <v>0</v>
      </c>
      <c r="AR766">
        <v>0</v>
      </c>
      <c r="BA766" t="str">
        <f>REPLACE(INDEX(GroupVertices[Group],MATCH(Edges[[#This Row],[Vertex 1]],GroupVertices[Vertex],0)),1,1,"")</f>
        <v>7</v>
      </c>
      <c r="BB766" t="str">
        <f>REPLACE(INDEX(GroupVertices[Group],MATCH(Edges[[#This Row],[Vertex 2]],GroupVertices[Vertex],0)),1,1,"")</f>
        <v>7</v>
      </c>
    </row>
    <row r="767" spans="1:54" ht="15">
      <c r="A767" s="11" t="s">
        <v>262</v>
      </c>
      <c r="B767" s="11" t="s">
        <v>265</v>
      </c>
      <c r="C767" s="12"/>
      <c r="D767" s="60"/>
      <c r="E767" s="61"/>
      <c r="F767" s="62"/>
      <c r="G767" s="12"/>
      <c r="H767" s="13"/>
      <c r="I767" s="45"/>
      <c r="J767" s="45"/>
      <c r="K767" s="31" t="s">
        <v>65</v>
      </c>
      <c r="L767" s="67">
        <v>767</v>
      </c>
      <c r="M767" s="67"/>
      <c r="N767" s="14"/>
      <c r="O767" t="s">
        <v>339</v>
      </c>
      <c r="P767" s="68">
        <v>43538.454351851855</v>
      </c>
      <c r="Q767" t="s">
        <v>382</v>
      </c>
      <c r="V767" s="69" t="s">
        <v>751</v>
      </c>
      <c r="W767" s="68">
        <v>43538.454351851855</v>
      </c>
      <c r="X767" s="69" t="s">
        <v>887</v>
      </c>
      <c r="AA767" s="70" t="s">
        <v>1437</v>
      </c>
      <c r="AC767" t="b">
        <v>0</v>
      </c>
      <c r="AD767">
        <v>0</v>
      </c>
      <c r="AE767" s="70" t="s">
        <v>1943</v>
      </c>
      <c r="AF767" t="b">
        <v>0</v>
      </c>
      <c r="AG767" t="s">
        <v>1972</v>
      </c>
      <c r="AI767" s="70" t="s">
        <v>1943</v>
      </c>
      <c r="AJ767" t="b">
        <v>0</v>
      </c>
      <c r="AK767">
        <v>2</v>
      </c>
      <c r="AL767" s="70" t="s">
        <v>1436</v>
      </c>
      <c r="AM767" t="s">
        <v>1983</v>
      </c>
      <c r="AN767" t="b">
        <v>0</v>
      </c>
      <c r="AO767" s="70" t="s">
        <v>1436</v>
      </c>
      <c r="AP767" t="s">
        <v>178</v>
      </c>
      <c r="AQ767">
        <v>0</v>
      </c>
      <c r="AR767">
        <v>0</v>
      </c>
      <c r="BA767" t="str">
        <f>REPLACE(INDEX(GroupVertices[Group],MATCH(Edges[[#This Row],[Vertex 1]],GroupVertices[Vertex],0)),1,1,"")</f>
        <v>7</v>
      </c>
      <c r="BB767" t="str">
        <f>REPLACE(INDEX(GroupVertices[Group],MATCH(Edges[[#This Row],[Vertex 2]],GroupVertices[Vertex],0)),1,1,"")</f>
        <v>2</v>
      </c>
    </row>
    <row r="768" spans="1:54" ht="15">
      <c r="A768" s="11" t="s">
        <v>262</v>
      </c>
      <c r="B768" s="11" t="s">
        <v>261</v>
      </c>
      <c r="C768" s="12"/>
      <c r="D768" s="60"/>
      <c r="E768" s="61"/>
      <c r="F768" s="62"/>
      <c r="G768" s="12"/>
      <c r="H768" s="13"/>
      <c r="I768" s="45"/>
      <c r="J768" s="45"/>
      <c r="K768" s="31" t="s">
        <v>66</v>
      </c>
      <c r="L768" s="67">
        <v>768</v>
      </c>
      <c r="M768" s="67"/>
      <c r="N768" s="14"/>
      <c r="O768" t="s">
        <v>337</v>
      </c>
      <c r="P768" s="68">
        <v>43538.454351851855</v>
      </c>
      <c r="Q768" t="s">
        <v>382</v>
      </c>
      <c r="V768" s="69" t="s">
        <v>751</v>
      </c>
      <c r="W768" s="68">
        <v>43538.454351851855</v>
      </c>
      <c r="X768" s="69" t="s">
        <v>887</v>
      </c>
      <c r="AA768" s="70" t="s">
        <v>1437</v>
      </c>
      <c r="AC768" t="b">
        <v>0</v>
      </c>
      <c r="AD768">
        <v>0</v>
      </c>
      <c r="AE768" s="70" t="s">
        <v>1943</v>
      </c>
      <c r="AF768" t="b">
        <v>0</v>
      </c>
      <c r="AG768" t="s">
        <v>1972</v>
      </c>
      <c r="AI768" s="70" t="s">
        <v>1943</v>
      </c>
      <c r="AJ768" t="b">
        <v>0</v>
      </c>
      <c r="AK768">
        <v>2</v>
      </c>
      <c r="AL768" s="70" t="s">
        <v>1436</v>
      </c>
      <c r="AM768" t="s">
        <v>1983</v>
      </c>
      <c r="AN768" t="b">
        <v>0</v>
      </c>
      <c r="AO768" s="70" t="s">
        <v>1436</v>
      </c>
      <c r="AP768" t="s">
        <v>178</v>
      </c>
      <c r="AQ768">
        <v>0</v>
      </c>
      <c r="AR768">
        <v>0</v>
      </c>
      <c r="BA768" t="str">
        <f>REPLACE(INDEX(GroupVertices[Group],MATCH(Edges[[#This Row],[Vertex 1]],GroupVertices[Vertex],0)),1,1,"")</f>
        <v>7</v>
      </c>
      <c r="BB768" t="str">
        <f>REPLACE(INDEX(GroupVertices[Group],MATCH(Edges[[#This Row],[Vertex 2]],GroupVertices[Vertex],0)),1,1,"")</f>
        <v>7</v>
      </c>
    </row>
    <row r="769" spans="1:54" ht="15">
      <c r="A769" s="11" t="s">
        <v>301</v>
      </c>
      <c r="B769" s="11" t="s">
        <v>247</v>
      </c>
      <c r="C769" s="12"/>
      <c r="D769" s="60"/>
      <c r="E769" s="61"/>
      <c r="F769" s="62"/>
      <c r="G769" s="12"/>
      <c r="H769" s="13"/>
      <c r="I769" s="45"/>
      <c r="J769" s="45"/>
      <c r="K769" s="31" t="s">
        <v>66</v>
      </c>
      <c r="L769" s="67">
        <v>769</v>
      </c>
      <c r="M769" s="67"/>
      <c r="N769" s="14"/>
      <c r="O769" t="s">
        <v>338</v>
      </c>
      <c r="P769" s="68">
        <v>43537.83644675926</v>
      </c>
      <c r="Q769" t="s">
        <v>433</v>
      </c>
      <c r="T769" t="s">
        <v>265</v>
      </c>
      <c r="V769" s="69" t="s">
        <v>789</v>
      </c>
      <c r="W769" s="68">
        <v>43537.83644675926</v>
      </c>
      <c r="X769" s="69" t="s">
        <v>641</v>
      </c>
      <c r="AA769" s="70" t="s">
        <v>1540</v>
      </c>
      <c r="AB769" s="70" t="s">
        <v>1878</v>
      </c>
      <c r="AC769" t="b">
        <v>0</v>
      </c>
      <c r="AD769">
        <v>2</v>
      </c>
      <c r="AE769" s="70" t="s">
        <v>1944</v>
      </c>
      <c r="AF769" t="b">
        <v>0</v>
      </c>
      <c r="AG769" t="s">
        <v>1972</v>
      </c>
      <c r="AI769" s="70" t="s">
        <v>1943</v>
      </c>
      <c r="AJ769" t="b">
        <v>0</v>
      </c>
      <c r="AK769">
        <v>1</v>
      </c>
      <c r="AL769" s="70" t="s">
        <v>1943</v>
      </c>
      <c r="AM769" t="s">
        <v>1979</v>
      </c>
      <c r="AN769" t="b">
        <v>0</v>
      </c>
      <c r="AO769" s="70" t="s">
        <v>1878</v>
      </c>
      <c r="AP769" t="s">
        <v>178</v>
      </c>
      <c r="AQ769">
        <v>0</v>
      </c>
      <c r="AR769">
        <v>0</v>
      </c>
      <c r="BA769" t="str">
        <f>REPLACE(INDEX(GroupVertices[Group],MATCH(Edges[[#This Row],[Vertex 1]],GroupVertices[Vertex],0)),1,1,"")</f>
        <v>1</v>
      </c>
      <c r="BB769" t="str">
        <f>REPLACE(INDEX(GroupVertices[Group],MATCH(Edges[[#This Row],[Vertex 2]],GroupVertices[Vertex],0)),1,1,"")</f>
        <v>1</v>
      </c>
    </row>
    <row r="770" spans="1:54" ht="15">
      <c r="A770" s="11" t="s">
        <v>301</v>
      </c>
      <c r="B770" s="11" t="s">
        <v>265</v>
      </c>
      <c r="C770" s="12"/>
      <c r="D770" s="60"/>
      <c r="E770" s="61"/>
      <c r="F770" s="62"/>
      <c r="G770" s="12"/>
      <c r="H770" s="13"/>
      <c r="I770" s="45"/>
      <c r="J770" s="45"/>
      <c r="K770" s="31" t="s">
        <v>66</v>
      </c>
      <c r="L770" s="67">
        <v>770</v>
      </c>
      <c r="M770" s="67"/>
      <c r="N770" s="14"/>
      <c r="O770" t="s">
        <v>339</v>
      </c>
      <c r="P770" s="68">
        <v>43537.83644675926</v>
      </c>
      <c r="Q770" t="s">
        <v>433</v>
      </c>
      <c r="T770" t="s">
        <v>265</v>
      </c>
      <c r="V770" s="69" t="s">
        <v>789</v>
      </c>
      <c r="W770" s="68">
        <v>43537.83644675926</v>
      </c>
      <c r="X770" s="69" t="s">
        <v>641</v>
      </c>
      <c r="AA770" s="70" t="s">
        <v>1540</v>
      </c>
      <c r="AB770" s="70" t="s">
        <v>1878</v>
      </c>
      <c r="AC770" t="b">
        <v>0</v>
      </c>
      <c r="AD770">
        <v>2</v>
      </c>
      <c r="AE770" s="70" t="s">
        <v>1944</v>
      </c>
      <c r="AF770" t="b">
        <v>0</v>
      </c>
      <c r="AG770" t="s">
        <v>1972</v>
      </c>
      <c r="AI770" s="70" t="s">
        <v>1943</v>
      </c>
      <c r="AJ770" t="b">
        <v>0</v>
      </c>
      <c r="AK770">
        <v>1</v>
      </c>
      <c r="AL770" s="70" t="s">
        <v>1943</v>
      </c>
      <c r="AM770" t="s">
        <v>1979</v>
      </c>
      <c r="AN770" t="b">
        <v>0</v>
      </c>
      <c r="AO770" s="70" t="s">
        <v>1878</v>
      </c>
      <c r="AP770" t="s">
        <v>178</v>
      </c>
      <c r="AQ770">
        <v>0</v>
      </c>
      <c r="AR770">
        <v>0</v>
      </c>
      <c r="BA770" t="str">
        <f>REPLACE(INDEX(GroupVertices[Group],MATCH(Edges[[#This Row],[Vertex 1]],GroupVertices[Vertex],0)),1,1,"")</f>
        <v>1</v>
      </c>
      <c r="BB770" t="str">
        <f>REPLACE(INDEX(GroupVertices[Group],MATCH(Edges[[#This Row],[Vertex 2]],GroupVertices[Vertex],0)),1,1,"")</f>
        <v>2</v>
      </c>
    </row>
    <row r="771" spans="1:54" ht="15">
      <c r="A771" s="11" t="s">
        <v>301</v>
      </c>
      <c r="B771" s="11" t="s">
        <v>265</v>
      </c>
      <c r="C771" s="12"/>
      <c r="D771" s="60"/>
      <c r="E771" s="61"/>
      <c r="F771" s="62"/>
      <c r="G771" s="12"/>
      <c r="H771" s="13"/>
      <c r="I771" s="45"/>
      <c r="J771" s="45"/>
      <c r="K771" s="31" t="s">
        <v>66</v>
      </c>
      <c r="L771" s="67">
        <v>771</v>
      </c>
      <c r="M771" s="67"/>
      <c r="N771" s="14"/>
      <c r="O771" t="s">
        <v>339</v>
      </c>
      <c r="P771" s="68">
        <v>43537.8471412037</v>
      </c>
      <c r="Q771" t="s">
        <v>436</v>
      </c>
      <c r="T771" t="s">
        <v>265</v>
      </c>
      <c r="V771" s="69" t="s">
        <v>789</v>
      </c>
      <c r="W771" s="68">
        <v>43537.8471412037</v>
      </c>
      <c r="X771" s="69" t="s">
        <v>990</v>
      </c>
      <c r="AA771" s="70" t="s">
        <v>1543</v>
      </c>
      <c r="AB771" s="70" t="s">
        <v>1912</v>
      </c>
      <c r="AC771" t="b">
        <v>0</v>
      </c>
      <c r="AD771">
        <v>1</v>
      </c>
      <c r="AE771" s="70" t="s">
        <v>1944</v>
      </c>
      <c r="AF771" t="b">
        <v>0</v>
      </c>
      <c r="AG771" t="s">
        <v>1972</v>
      </c>
      <c r="AI771" s="70" t="s">
        <v>1943</v>
      </c>
      <c r="AJ771" t="b">
        <v>0</v>
      </c>
      <c r="AK771">
        <v>2</v>
      </c>
      <c r="AL771" s="70" t="s">
        <v>1943</v>
      </c>
      <c r="AM771" t="s">
        <v>1979</v>
      </c>
      <c r="AN771" t="b">
        <v>0</v>
      </c>
      <c r="AO771" s="70" t="s">
        <v>1912</v>
      </c>
      <c r="AP771" t="s">
        <v>178</v>
      </c>
      <c r="AQ771">
        <v>0</v>
      </c>
      <c r="AR771">
        <v>0</v>
      </c>
      <c r="BA771" t="str">
        <f>REPLACE(INDEX(GroupVertices[Group],MATCH(Edges[[#This Row],[Vertex 1]],GroupVertices[Vertex],0)),1,1,"")</f>
        <v>1</v>
      </c>
      <c r="BB771" t="str">
        <f>REPLACE(INDEX(GroupVertices[Group],MATCH(Edges[[#This Row],[Vertex 2]],GroupVertices[Vertex],0)),1,1,"")</f>
        <v>2</v>
      </c>
    </row>
    <row r="772" spans="1:54" ht="15">
      <c r="A772" s="11" t="s">
        <v>301</v>
      </c>
      <c r="B772" s="11" t="s">
        <v>265</v>
      </c>
      <c r="C772" s="12"/>
      <c r="D772" s="60"/>
      <c r="E772" s="61"/>
      <c r="F772" s="62"/>
      <c r="G772" s="12"/>
      <c r="H772" s="13"/>
      <c r="I772" s="45"/>
      <c r="J772" s="45"/>
      <c r="K772" s="31" t="s">
        <v>66</v>
      </c>
      <c r="L772" s="67">
        <v>772</v>
      </c>
      <c r="M772" s="67"/>
      <c r="N772" s="14"/>
      <c r="O772" t="s">
        <v>339</v>
      </c>
      <c r="P772" s="68">
        <v>43537.83986111111</v>
      </c>
      <c r="Q772" t="s">
        <v>434</v>
      </c>
      <c r="T772" t="s">
        <v>265</v>
      </c>
      <c r="V772" s="69" t="s">
        <v>789</v>
      </c>
      <c r="W772" s="68">
        <v>43537.83986111111</v>
      </c>
      <c r="X772" s="69" t="s">
        <v>989</v>
      </c>
      <c r="AA772" s="70" t="s">
        <v>1541</v>
      </c>
      <c r="AB772" s="70" t="s">
        <v>1907</v>
      </c>
      <c r="AC772" t="b">
        <v>0</v>
      </c>
      <c r="AD772">
        <v>1</v>
      </c>
      <c r="AE772" s="70" t="s">
        <v>1944</v>
      </c>
      <c r="AF772" t="b">
        <v>0</v>
      </c>
      <c r="AG772" t="s">
        <v>1972</v>
      </c>
      <c r="AI772" s="70" t="s">
        <v>1943</v>
      </c>
      <c r="AJ772" t="b">
        <v>0</v>
      </c>
      <c r="AK772">
        <v>1</v>
      </c>
      <c r="AL772" s="70" t="s">
        <v>1943</v>
      </c>
      <c r="AM772" t="s">
        <v>1979</v>
      </c>
      <c r="AN772" t="b">
        <v>0</v>
      </c>
      <c r="AO772" s="70" t="s">
        <v>1907</v>
      </c>
      <c r="AP772" t="s">
        <v>178</v>
      </c>
      <c r="AQ772">
        <v>0</v>
      </c>
      <c r="AR772">
        <v>0</v>
      </c>
      <c r="BA772" t="str">
        <f>REPLACE(INDEX(GroupVertices[Group],MATCH(Edges[[#This Row],[Vertex 1]],GroupVertices[Vertex],0)),1,1,"")</f>
        <v>1</v>
      </c>
      <c r="BB772" t="str">
        <f>REPLACE(INDEX(GroupVertices[Group],MATCH(Edges[[#This Row],[Vertex 2]],GroupVertices[Vertex],0)),1,1,"")</f>
        <v>2</v>
      </c>
    </row>
    <row r="773" spans="1:54" ht="15">
      <c r="A773" s="11" t="s">
        <v>301</v>
      </c>
      <c r="B773" s="11" t="s">
        <v>265</v>
      </c>
      <c r="C773" s="12"/>
      <c r="D773" s="60"/>
      <c r="E773" s="61"/>
      <c r="F773" s="62"/>
      <c r="G773" s="12"/>
      <c r="H773" s="13"/>
      <c r="I773" s="45"/>
      <c r="J773" s="45"/>
      <c r="K773" s="31" t="s">
        <v>66</v>
      </c>
      <c r="L773" s="67">
        <v>773</v>
      </c>
      <c r="M773" s="67"/>
      <c r="N773" s="14"/>
      <c r="O773" t="s">
        <v>339</v>
      </c>
      <c r="P773" s="68">
        <v>43537.84341435185</v>
      </c>
      <c r="Q773" t="s">
        <v>435</v>
      </c>
      <c r="T773" t="s">
        <v>265</v>
      </c>
      <c r="V773" s="69" t="s">
        <v>789</v>
      </c>
      <c r="W773" s="68">
        <v>43537.84341435185</v>
      </c>
      <c r="X773" s="69" t="s">
        <v>663</v>
      </c>
      <c r="AA773" s="70" t="s">
        <v>1542</v>
      </c>
      <c r="AB773" s="70" t="s">
        <v>1908</v>
      </c>
      <c r="AC773" t="b">
        <v>0</v>
      </c>
      <c r="AD773">
        <v>7</v>
      </c>
      <c r="AE773" s="70" t="s">
        <v>1944</v>
      </c>
      <c r="AF773" t="b">
        <v>0</v>
      </c>
      <c r="AG773" t="s">
        <v>1972</v>
      </c>
      <c r="AI773" s="70" t="s">
        <v>1943</v>
      </c>
      <c r="AJ773" t="b">
        <v>0</v>
      </c>
      <c r="AK773">
        <v>0</v>
      </c>
      <c r="AL773" s="70" t="s">
        <v>1943</v>
      </c>
      <c r="AM773" t="s">
        <v>1979</v>
      </c>
      <c r="AN773" t="b">
        <v>0</v>
      </c>
      <c r="AO773" s="70" t="s">
        <v>1908</v>
      </c>
      <c r="AP773" t="s">
        <v>178</v>
      </c>
      <c r="AQ773">
        <v>0</v>
      </c>
      <c r="AR773">
        <v>0</v>
      </c>
      <c r="BA773" t="str">
        <f>REPLACE(INDEX(GroupVertices[Group],MATCH(Edges[[#This Row],[Vertex 1]],GroupVertices[Vertex],0)),1,1,"")</f>
        <v>1</v>
      </c>
      <c r="BB773" t="str">
        <f>REPLACE(INDEX(GroupVertices[Group],MATCH(Edges[[#This Row],[Vertex 2]],GroupVertices[Vertex],0)),1,1,"")</f>
        <v>2</v>
      </c>
    </row>
    <row r="774" spans="1:54" ht="15">
      <c r="A774" s="11" t="s">
        <v>297</v>
      </c>
      <c r="B774" s="11" t="s">
        <v>314</v>
      </c>
      <c r="C774" s="12"/>
      <c r="D774" s="60"/>
      <c r="E774" s="61"/>
      <c r="F774" s="62"/>
      <c r="G774" s="12"/>
      <c r="H774" s="13"/>
      <c r="I774" s="45"/>
      <c r="J774" s="45"/>
      <c r="K774" s="31" t="s">
        <v>65</v>
      </c>
      <c r="L774" s="67">
        <v>774</v>
      </c>
      <c r="M774" s="67"/>
      <c r="N774" s="14"/>
      <c r="O774" t="s">
        <v>339</v>
      </c>
      <c r="P774" s="68">
        <v>43537.83756944445</v>
      </c>
      <c r="Q774" t="s">
        <v>419</v>
      </c>
      <c r="T774" t="s">
        <v>265</v>
      </c>
      <c r="V774" s="69" t="s">
        <v>785</v>
      </c>
      <c r="W774" s="68">
        <v>43537.83756944445</v>
      </c>
      <c r="X774" s="69" t="s">
        <v>965</v>
      </c>
      <c r="AA774" s="70" t="s">
        <v>1516</v>
      </c>
      <c r="AB774" s="70" t="s">
        <v>1729</v>
      </c>
      <c r="AC774" t="b">
        <v>0</v>
      </c>
      <c r="AD774">
        <v>4</v>
      </c>
      <c r="AE774" s="70" t="s">
        <v>1950</v>
      </c>
      <c r="AF774" t="b">
        <v>0</v>
      </c>
      <c r="AG774" t="s">
        <v>1972</v>
      </c>
      <c r="AI774" s="70" t="s">
        <v>1943</v>
      </c>
      <c r="AJ774" t="b">
        <v>0</v>
      </c>
      <c r="AK774">
        <v>2</v>
      </c>
      <c r="AL774" s="70" t="s">
        <v>1943</v>
      </c>
      <c r="AM774" t="s">
        <v>1987</v>
      </c>
      <c r="AN774" t="b">
        <v>0</v>
      </c>
      <c r="AO774" s="70" t="s">
        <v>1729</v>
      </c>
      <c r="AP774" t="s">
        <v>178</v>
      </c>
      <c r="AQ774">
        <v>0</v>
      </c>
      <c r="AR774">
        <v>0</v>
      </c>
      <c r="BA774" t="str">
        <f>REPLACE(INDEX(GroupVertices[Group],MATCH(Edges[[#This Row],[Vertex 1]],GroupVertices[Vertex],0)),1,1,"")</f>
        <v>1</v>
      </c>
      <c r="BB774" t="str">
        <f>REPLACE(INDEX(GroupVertices[Group],MATCH(Edges[[#This Row],[Vertex 2]],GroupVertices[Vertex],0)),1,1,"")</f>
        <v>1</v>
      </c>
    </row>
    <row r="775" spans="1:54" ht="15">
      <c r="A775" s="11" t="s">
        <v>259</v>
      </c>
      <c r="B775" s="11" t="s">
        <v>259</v>
      </c>
      <c r="C775" s="12"/>
      <c r="D775" s="60"/>
      <c r="E775" s="61"/>
      <c r="F775" s="62"/>
      <c r="G775" s="12"/>
      <c r="H775" s="13"/>
      <c r="I775" s="45"/>
      <c r="J775" s="45"/>
      <c r="K775" s="31" t="s">
        <v>65</v>
      </c>
      <c r="L775" s="67">
        <v>775</v>
      </c>
      <c r="M775" s="67"/>
      <c r="N775" s="14"/>
      <c r="O775" t="s">
        <v>178</v>
      </c>
      <c r="P775" s="68">
        <v>43542.261099537034</v>
      </c>
      <c r="Q775" t="s">
        <v>380</v>
      </c>
      <c r="T775" t="s">
        <v>685</v>
      </c>
      <c r="U775" s="69" t="s">
        <v>707</v>
      </c>
      <c r="V775" s="69" t="s">
        <v>707</v>
      </c>
      <c r="W775" s="68">
        <v>43542.261099537034</v>
      </c>
      <c r="X775" s="69" t="s">
        <v>884</v>
      </c>
      <c r="AA775" s="70" t="s">
        <v>1434</v>
      </c>
      <c r="AC775" t="b">
        <v>0</v>
      </c>
      <c r="AD775">
        <v>7</v>
      </c>
      <c r="AE775" s="70" t="s">
        <v>1943</v>
      </c>
      <c r="AF775" t="b">
        <v>0</v>
      </c>
      <c r="AG775" t="s">
        <v>1972</v>
      </c>
      <c r="AI775" s="70" t="s">
        <v>1943</v>
      </c>
      <c r="AJ775" t="b">
        <v>0</v>
      </c>
      <c r="AK775">
        <v>4</v>
      </c>
      <c r="AL775" s="70" t="s">
        <v>1943</v>
      </c>
      <c r="AM775" t="s">
        <v>1979</v>
      </c>
      <c r="AN775" t="b">
        <v>0</v>
      </c>
      <c r="AO775" s="70" t="s">
        <v>1434</v>
      </c>
      <c r="AP775" t="s">
        <v>178</v>
      </c>
      <c r="AQ775">
        <v>0</v>
      </c>
      <c r="AR775">
        <v>0</v>
      </c>
      <c r="BA775" t="str">
        <f>REPLACE(INDEX(GroupVertices[Group],MATCH(Edges[[#This Row],[Vertex 1]],GroupVertices[Vertex],0)),1,1,"")</f>
        <v>6</v>
      </c>
      <c r="BB775" t="str">
        <f>REPLACE(INDEX(GroupVertices[Group],MATCH(Edges[[#This Row],[Vertex 2]],GroupVertices[Vertex],0)),1,1,"")</f>
        <v>6</v>
      </c>
    </row>
    <row r="776" spans="1:54" ht="15">
      <c r="A776" s="11" t="s">
        <v>277</v>
      </c>
      <c r="B776" s="11" t="s">
        <v>247</v>
      </c>
      <c r="C776" s="12"/>
      <c r="D776" s="60"/>
      <c r="E776" s="61"/>
      <c r="F776" s="62"/>
      <c r="G776" s="12"/>
      <c r="H776" s="13"/>
      <c r="I776" s="45"/>
      <c r="J776" s="45"/>
      <c r="K776" s="31" t="s">
        <v>65</v>
      </c>
      <c r="L776" s="67">
        <v>776</v>
      </c>
      <c r="M776" s="67"/>
      <c r="N776" s="14"/>
      <c r="O776" t="s">
        <v>338</v>
      </c>
      <c r="P776" s="68">
        <v>43535.288518518515</v>
      </c>
      <c r="Q776" t="s">
        <v>341</v>
      </c>
      <c r="V776" s="69" t="s">
        <v>765</v>
      </c>
      <c r="W776" s="68">
        <v>43535.288518518515</v>
      </c>
      <c r="X776" s="69" t="s">
        <v>915</v>
      </c>
      <c r="AA776" s="70" t="s">
        <v>1465</v>
      </c>
      <c r="AC776" t="b">
        <v>0</v>
      </c>
      <c r="AD776">
        <v>0</v>
      </c>
      <c r="AE776" s="70" t="s">
        <v>1943</v>
      </c>
      <c r="AF776" t="b">
        <v>0</v>
      </c>
      <c r="AG776" t="s">
        <v>1972</v>
      </c>
      <c r="AI776" s="70" t="s">
        <v>1943</v>
      </c>
      <c r="AJ776" t="b">
        <v>0</v>
      </c>
      <c r="AK776">
        <v>45</v>
      </c>
      <c r="AL776" s="70" t="s">
        <v>1871</v>
      </c>
      <c r="AM776" t="s">
        <v>1984</v>
      </c>
      <c r="AN776" t="b">
        <v>0</v>
      </c>
      <c r="AO776" s="70" t="s">
        <v>1871</v>
      </c>
      <c r="AP776" t="s">
        <v>178</v>
      </c>
      <c r="AQ776">
        <v>0</v>
      </c>
      <c r="AR776">
        <v>0</v>
      </c>
      <c r="BA776" t="str">
        <f>REPLACE(INDEX(GroupVertices[Group],MATCH(Edges[[#This Row],[Vertex 1]],GroupVertices[Vertex],0)),1,1,"")</f>
        <v>1</v>
      </c>
      <c r="BB776" t="str">
        <f>REPLACE(INDEX(GroupVertices[Group],MATCH(Edges[[#This Row],[Vertex 2]],GroupVertices[Vertex],0)),1,1,"")</f>
        <v>1</v>
      </c>
    </row>
    <row r="777" spans="1:54" ht="15">
      <c r="A777" s="11" t="s">
        <v>277</v>
      </c>
      <c r="B777" s="11" t="s">
        <v>265</v>
      </c>
      <c r="C777" s="12"/>
      <c r="D777" s="60"/>
      <c r="E777" s="61"/>
      <c r="F777" s="62"/>
      <c r="G777" s="12"/>
      <c r="H777" s="13"/>
      <c r="I777" s="45"/>
      <c r="J777" s="45"/>
      <c r="K777" s="31" t="s">
        <v>66</v>
      </c>
      <c r="L777" s="67">
        <v>777</v>
      </c>
      <c r="M777" s="67"/>
      <c r="N777" s="14"/>
      <c r="O777" t="s">
        <v>337</v>
      </c>
      <c r="P777" s="68">
        <v>43535.288518518515</v>
      </c>
      <c r="Q777" t="s">
        <v>341</v>
      </c>
      <c r="V777" s="69" t="s">
        <v>765</v>
      </c>
      <c r="W777" s="68">
        <v>43535.288518518515</v>
      </c>
      <c r="X777" s="69" t="s">
        <v>915</v>
      </c>
      <c r="AA777" s="70" t="s">
        <v>1465</v>
      </c>
      <c r="AC777" t="b">
        <v>0</v>
      </c>
      <c r="AD777">
        <v>0</v>
      </c>
      <c r="AE777" s="70" t="s">
        <v>1943</v>
      </c>
      <c r="AF777" t="b">
        <v>0</v>
      </c>
      <c r="AG777" t="s">
        <v>1972</v>
      </c>
      <c r="AI777" s="70" t="s">
        <v>1943</v>
      </c>
      <c r="AJ777" t="b">
        <v>0</v>
      </c>
      <c r="AK777">
        <v>45</v>
      </c>
      <c r="AL777" s="70" t="s">
        <v>1871</v>
      </c>
      <c r="AM777" t="s">
        <v>1984</v>
      </c>
      <c r="AN777" t="b">
        <v>0</v>
      </c>
      <c r="AO777" s="70" t="s">
        <v>1871</v>
      </c>
      <c r="AP777" t="s">
        <v>178</v>
      </c>
      <c r="AQ777">
        <v>0</v>
      </c>
      <c r="AR777">
        <v>0</v>
      </c>
      <c r="BA777" t="str">
        <f>REPLACE(INDEX(GroupVertices[Group],MATCH(Edges[[#This Row],[Vertex 1]],GroupVertices[Vertex],0)),1,1,"")</f>
        <v>1</v>
      </c>
      <c r="BB777" t="str">
        <f>REPLACE(INDEX(GroupVertices[Group],MATCH(Edges[[#This Row],[Vertex 2]],GroupVertices[Vertex],0)),1,1,"")</f>
        <v>2</v>
      </c>
    </row>
    <row r="778" spans="1:54" ht="15">
      <c r="A778" s="11" t="s">
        <v>218</v>
      </c>
      <c r="B778" s="11" t="s">
        <v>265</v>
      </c>
      <c r="C778" s="12"/>
      <c r="D778" s="60"/>
      <c r="E778" s="61"/>
      <c r="F778" s="62"/>
      <c r="G778" s="12"/>
      <c r="H778" s="13"/>
      <c r="I778" s="45"/>
      <c r="J778" s="45"/>
      <c r="K778" s="31" t="s">
        <v>65</v>
      </c>
      <c r="L778" s="67">
        <v>778</v>
      </c>
      <c r="M778" s="67"/>
      <c r="N778" s="14"/>
      <c r="O778" t="s">
        <v>338</v>
      </c>
      <c r="P778" s="68">
        <v>43537.82989583333</v>
      </c>
      <c r="Q778" t="s">
        <v>344</v>
      </c>
      <c r="R778" s="69" t="s">
        <v>619</v>
      </c>
      <c r="S778" t="s">
        <v>666</v>
      </c>
      <c r="T778" t="s">
        <v>674</v>
      </c>
      <c r="U778" s="69" t="s">
        <v>701</v>
      </c>
      <c r="V778" s="69" t="s">
        <v>701</v>
      </c>
      <c r="W778" s="68">
        <v>43537.82989583333</v>
      </c>
      <c r="X778" s="69" t="s">
        <v>816</v>
      </c>
      <c r="AA778" s="70" t="s">
        <v>1366</v>
      </c>
      <c r="AC778" t="b">
        <v>0</v>
      </c>
      <c r="AD778">
        <v>0</v>
      </c>
      <c r="AE778" s="70" t="s">
        <v>1943</v>
      </c>
      <c r="AF778" t="b">
        <v>0</v>
      </c>
      <c r="AG778" t="s">
        <v>1972</v>
      </c>
      <c r="AI778" s="70" t="s">
        <v>1943</v>
      </c>
      <c r="AJ778" t="b">
        <v>0</v>
      </c>
      <c r="AK778">
        <v>0</v>
      </c>
      <c r="AL778" s="70" t="s">
        <v>1943</v>
      </c>
      <c r="AM778" t="s">
        <v>1981</v>
      </c>
      <c r="AN778" t="b">
        <v>0</v>
      </c>
      <c r="AO778" s="70" t="s">
        <v>1366</v>
      </c>
      <c r="AP778" t="s">
        <v>178</v>
      </c>
      <c r="AQ778">
        <v>0</v>
      </c>
      <c r="AR778">
        <v>0</v>
      </c>
      <c r="BA778" t="str">
        <f>REPLACE(INDEX(GroupVertices[Group],MATCH(Edges[[#This Row],[Vertex 1]],GroupVertices[Vertex],0)),1,1,"")</f>
        <v>2</v>
      </c>
      <c r="BB778" t="str">
        <f>REPLACE(INDEX(GroupVertices[Group],MATCH(Edges[[#This Row],[Vertex 2]],GroupVertices[Vertex],0)),1,1,"")</f>
        <v>2</v>
      </c>
    </row>
    <row r="779" spans="1:54" ht="15">
      <c r="A779" s="11" t="s">
        <v>231</v>
      </c>
      <c r="B779" s="11" t="s">
        <v>231</v>
      </c>
      <c r="C779" s="12"/>
      <c r="D779" s="60"/>
      <c r="E779" s="61"/>
      <c r="F779" s="62"/>
      <c r="G779" s="12"/>
      <c r="H779" s="13"/>
      <c r="I779" s="45"/>
      <c r="J779" s="45"/>
      <c r="K779" s="31" t="s">
        <v>65</v>
      </c>
      <c r="L779" s="67">
        <v>779</v>
      </c>
      <c r="M779" s="67"/>
      <c r="N779" s="14"/>
      <c r="O779" t="s">
        <v>178</v>
      </c>
      <c r="P779" s="68">
        <v>43537.709861111114</v>
      </c>
      <c r="Q779" t="s">
        <v>361</v>
      </c>
      <c r="R779" s="69" t="s">
        <v>622</v>
      </c>
      <c r="S779" t="s">
        <v>668</v>
      </c>
      <c r="T779" t="s">
        <v>676</v>
      </c>
      <c r="V779" s="69" t="s">
        <v>730</v>
      </c>
      <c r="W779" s="68">
        <v>43537.709861111114</v>
      </c>
      <c r="X779" s="69" t="s">
        <v>843</v>
      </c>
      <c r="AA779" s="70" t="s">
        <v>1393</v>
      </c>
      <c r="AC779" t="b">
        <v>0</v>
      </c>
      <c r="AD779">
        <v>3</v>
      </c>
      <c r="AE779" s="70" t="s">
        <v>1943</v>
      </c>
      <c r="AF779" t="b">
        <v>0</v>
      </c>
      <c r="AG779" t="s">
        <v>1972</v>
      </c>
      <c r="AI779" s="70" t="s">
        <v>1943</v>
      </c>
      <c r="AJ779" t="b">
        <v>0</v>
      </c>
      <c r="AK779">
        <v>2</v>
      </c>
      <c r="AL779" s="70" t="s">
        <v>1943</v>
      </c>
      <c r="AM779" t="s">
        <v>1981</v>
      </c>
      <c r="AN779" t="b">
        <v>0</v>
      </c>
      <c r="AO779" s="70" t="s">
        <v>1393</v>
      </c>
      <c r="AP779" t="s">
        <v>178</v>
      </c>
      <c r="AQ779">
        <v>0</v>
      </c>
      <c r="AR779">
        <v>0</v>
      </c>
      <c r="BA779" t="str">
        <f>REPLACE(INDEX(GroupVertices[Group],MATCH(Edges[[#This Row],[Vertex 1]],GroupVertices[Vertex],0)),1,1,"")</f>
        <v>8</v>
      </c>
      <c r="BB779" t="str">
        <f>REPLACE(INDEX(GroupVertices[Group],MATCH(Edges[[#This Row],[Vertex 2]],GroupVertices[Vertex],0)),1,1,"")</f>
        <v>8</v>
      </c>
    </row>
    <row r="780" spans="1:54" ht="15">
      <c r="A780" s="11" t="s">
        <v>215</v>
      </c>
      <c r="B780" s="11" t="s">
        <v>247</v>
      </c>
      <c r="C780" s="12"/>
      <c r="D780" s="60"/>
      <c r="E780" s="61"/>
      <c r="F780" s="62"/>
      <c r="G780" s="12"/>
      <c r="H780" s="13"/>
      <c r="I780" s="45"/>
      <c r="J780" s="45"/>
      <c r="K780" s="31" t="s">
        <v>65</v>
      </c>
      <c r="L780" s="67">
        <v>780</v>
      </c>
      <c r="M780" s="67"/>
      <c r="N780" s="14"/>
      <c r="O780" t="s">
        <v>338</v>
      </c>
      <c r="P780" s="68">
        <v>43536.39482638889</v>
      </c>
      <c r="Q780" t="s">
        <v>341</v>
      </c>
      <c r="V780" s="69" t="s">
        <v>715</v>
      </c>
      <c r="W780" s="68">
        <v>43536.39482638889</v>
      </c>
      <c r="X780" s="69" t="s">
        <v>813</v>
      </c>
      <c r="AA780" s="70" t="s">
        <v>1363</v>
      </c>
      <c r="AC780" t="b">
        <v>0</v>
      </c>
      <c r="AD780">
        <v>0</v>
      </c>
      <c r="AE780" s="70" t="s">
        <v>1943</v>
      </c>
      <c r="AF780" t="b">
        <v>0</v>
      </c>
      <c r="AG780" t="s">
        <v>1972</v>
      </c>
      <c r="AI780" s="70" t="s">
        <v>1943</v>
      </c>
      <c r="AJ780" t="b">
        <v>0</v>
      </c>
      <c r="AK780">
        <v>45</v>
      </c>
      <c r="AL780" s="70" t="s">
        <v>1871</v>
      </c>
      <c r="AM780" t="s">
        <v>1979</v>
      </c>
      <c r="AN780" t="b">
        <v>0</v>
      </c>
      <c r="AO780" s="70" t="s">
        <v>1871</v>
      </c>
      <c r="AP780" t="s">
        <v>178</v>
      </c>
      <c r="AQ780">
        <v>0</v>
      </c>
      <c r="AR780">
        <v>0</v>
      </c>
      <c r="BA780" t="str">
        <f>REPLACE(INDEX(GroupVertices[Group],MATCH(Edges[[#This Row],[Vertex 1]],GroupVertices[Vertex],0)),1,1,"")</f>
        <v>1</v>
      </c>
      <c r="BB780" t="str">
        <f>REPLACE(INDEX(GroupVertices[Group],MATCH(Edges[[#This Row],[Vertex 2]],GroupVertices[Vertex],0)),1,1,"")</f>
        <v>1</v>
      </c>
    </row>
    <row r="781" spans="1:54" ht="15">
      <c r="A781" s="11" t="s">
        <v>215</v>
      </c>
      <c r="B781" s="11" t="s">
        <v>265</v>
      </c>
      <c r="C781" s="12"/>
      <c r="D781" s="60"/>
      <c r="E781" s="61"/>
      <c r="F781" s="62"/>
      <c r="G781" s="12"/>
      <c r="H781" s="13"/>
      <c r="I781" s="45"/>
      <c r="J781" s="45"/>
      <c r="K781" s="31" t="s">
        <v>65</v>
      </c>
      <c r="L781" s="67">
        <v>781</v>
      </c>
      <c r="M781" s="67"/>
      <c r="N781" s="14"/>
      <c r="O781" t="s">
        <v>337</v>
      </c>
      <c r="P781" s="68">
        <v>43536.39482638889</v>
      </c>
      <c r="Q781" t="s">
        <v>341</v>
      </c>
      <c r="V781" s="69" t="s">
        <v>715</v>
      </c>
      <c r="W781" s="68">
        <v>43536.39482638889</v>
      </c>
      <c r="X781" s="69" t="s">
        <v>813</v>
      </c>
      <c r="AA781" s="70" t="s">
        <v>1363</v>
      </c>
      <c r="AC781" t="b">
        <v>0</v>
      </c>
      <c r="AD781">
        <v>0</v>
      </c>
      <c r="AE781" s="70" t="s">
        <v>1943</v>
      </c>
      <c r="AF781" t="b">
        <v>0</v>
      </c>
      <c r="AG781" t="s">
        <v>1972</v>
      </c>
      <c r="AI781" s="70" t="s">
        <v>1943</v>
      </c>
      <c r="AJ781" t="b">
        <v>0</v>
      </c>
      <c r="AK781">
        <v>45</v>
      </c>
      <c r="AL781" s="70" t="s">
        <v>1871</v>
      </c>
      <c r="AM781" t="s">
        <v>1979</v>
      </c>
      <c r="AN781" t="b">
        <v>0</v>
      </c>
      <c r="AO781" s="70" t="s">
        <v>1871</v>
      </c>
      <c r="AP781" t="s">
        <v>178</v>
      </c>
      <c r="AQ781">
        <v>0</v>
      </c>
      <c r="AR781">
        <v>0</v>
      </c>
      <c r="BA781" t="str">
        <f>REPLACE(INDEX(GroupVertices[Group],MATCH(Edges[[#This Row],[Vertex 1]],GroupVertices[Vertex],0)),1,1,"")</f>
        <v>1</v>
      </c>
      <c r="BB781" t="str">
        <f>REPLACE(INDEX(GroupVertices[Group],MATCH(Edges[[#This Row],[Vertex 2]],GroupVertices[Vertex],0)),1,1,"")</f>
        <v>2</v>
      </c>
    </row>
    <row r="782" spans="1:54" ht="15">
      <c r="A782" s="11" t="s">
        <v>284</v>
      </c>
      <c r="B782" s="11" t="s">
        <v>247</v>
      </c>
      <c r="C782" s="12"/>
      <c r="D782" s="60"/>
      <c r="E782" s="61"/>
      <c r="F782" s="62"/>
      <c r="G782" s="12"/>
      <c r="H782" s="13"/>
      <c r="I782" s="45"/>
      <c r="J782" s="45"/>
      <c r="K782" s="31" t="s">
        <v>65</v>
      </c>
      <c r="L782" s="67">
        <v>782</v>
      </c>
      <c r="M782" s="67"/>
      <c r="N782" s="14"/>
      <c r="O782" t="s">
        <v>338</v>
      </c>
      <c r="P782" s="68">
        <v>43535.75177083333</v>
      </c>
      <c r="Q782" t="s">
        <v>341</v>
      </c>
      <c r="V782" s="69" t="s">
        <v>772</v>
      </c>
      <c r="W782" s="68">
        <v>43535.75177083333</v>
      </c>
      <c r="X782" s="69" t="s">
        <v>929</v>
      </c>
      <c r="AA782" s="70" t="s">
        <v>1479</v>
      </c>
      <c r="AC782" t="b">
        <v>0</v>
      </c>
      <c r="AD782">
        <v>0</v>
      </c>
      <c r="AE782" s="70" t="s">
        <v>1943</v>
      </c>
      <c r="AF782" t="b">
        <v>0</v>
      </c>
      <c r="AG782" t="s">
        <v>1972</v>
      </c>
      <c r="AI782" s="70" t="s">
        <v>1943</v>
      </c>
      <c r="AJ782" t="b">
        <v>0</v>
      </c>
      <c r="AK782">
        <v>45</v>
      </c>
      <c r="AL782" s="70" t="s">
        <v>1871</v>
      </c>
      <c r="AM782" t="s">
        <v>1979</v>
      </c>
      <c r="AN782" t="b">
        <v>0</v>
      </c>
      <c r="AO782" s="70" t="s">
        <v>1871</v>
      </c>
      <c r="AP782" t="s">
        <v>178</v>
      </c>
      <c r="AQ782">
        <v>0</v>
      </c>
      <c r="AR782">
        <v>0</v>
      </c>
      <c r="BA782" t="str">
        <f>REPLACE(INDEX(GroupVertices[Group],MATCH(Edges[[#This Row],[Vertex 1]],GroupVertices[Vertex],0)),1,1,"")</f>
        <v>2</v>
      </c>
      <c r="BB782" t="str">
        <f>REPLACE(INDEX(GroupVertices[Group],MATCH(Edges[[#This Row],[Vertex 2]],GroupVertices[Vertex],0)),1,1,"")</f>
        <v>1</v>
      </c>
    </row>
    <row r="783" spans="1:54" ht="15">
      <c r="A783" s="11" t="s">
        <v>284</v>
      </c>
      <c r="B783" s="11" t="s">
        <v>265</v>
      </c>
      <c r="C783" s="12"/>
      <c r="D783" s="60"/>
      <c r="E783" s="61"/>
      <c r="F783" s="62"/>
      <c r="G783" s="12"/>
      <c r="H783" s="13"/>
      <c r="I783" s="45"/>
      <c r="J783" s="45"/>
      <c r="K783" s="31" t="s">
        <v>66</v>
      </c>
      <c r="L783" s="67">
        <v>783</v>
      </c>
      <c r="M783" s="67"/>
      <c r="N783" s="14"/>
      <c r="O783" t="s">
        <v>337</v>
      </c>
      <c r="P783" s="68">
        <v>43535.75177083333</v>
      </c>
      <c r="Q783" t="s">
        <v>341</v>
      </c>
      <c r="V783" s="69" t="s">
        <v>772</v>
      </c>
      <c r="W783" s="68">
        <v>43535.75177083333</v>
      </c>
      <c r="X783" s="69" t="s">
        <v>929</v>
      </c>
      <c r="AA783" s="70" t="s">
        <v>1479</v>
      </c>
      <c r="AC783" t="b">
        <v>0</v>
      </c>
      <c r="AD783">
        <v>0</v>
      </c>
      <c r="AE783" s="70" t="s">
        <v>1943</v>
      </c>
      <c r="AF783" t="b">
        <v>0</v>
      </c>
      <c r="AG783" t="s">
        <v>1972</v>
      </c>
      <c r="AI783" s="70" t="s">
        <v>1943</v>
      </c>
      <c r="AJ783" t="b">
        <v>0</v>
      </c>
      <c r="AK783">
        <v>45</v>
      </c>
      <c r="AL783" s="70" t="s">
        <v>1871</v>
      </c>
      <c r="AM783" t="s">
        <v>1979</v>
      </c>
      <c r="AN783" t="b">
        <v>0</v>
      </c>
      <c r="AO783" s="70" t="s">
        <v>1871</v>
      </c>
      <c r="AP783" t="s">
        <v>178</v>
      </c>
      <c r="AQ783">
        <v>0</v>
      </c>
      <c r="AR783">
        <v>0</v>
      </c>
      <c r="BA783" t="str">
        <f>REPLACE(INDEX(GroupVertices[Group],MATCH(Edges[[#This Row],[Vertex 1]],GroupVertices[Vertex],0)),1,1,"")</f>
        <v>2</v>
      </c>
      <c r="BB783" t="str">
        <f>REPLACE(INDEX(GroupVertices[Group],MATCH(Edges[[#This Row],[Vertex 2]],GroupVertices[Vertex],0)),1,1,"")</f>
        <v>2</v>
      </c>
    </row>
    <row r="784" spans="1:54" ht="15">
      <c r="A784" s="11" t="s">
        <v>223</v>
      </c>
      <c r="B784" s="11" t="s">
        <v>295</v>
      </c>
      <c r="C784" s="12"/>
      <c r="D784" s="60"/>
      <c r="E784" s="61"/>
      <c r="F784" s="62"/>
      <c r="G784" s="12"/>
      <c r="H784" s="13"/>
      <c r="I784" s="45"/>
      <c r="J784" s="45"/>
      <c r="K784" s="31" t="s">
        <v>65</v>
      </c>
      <c r="L784" s="67">
        <v>784</v>
      </c>
      <c r="M784" s="67"/>
      <c r="N784" s="14"/>
      <c r="O784" t="s">
        <v>337</v>
      </c>
      <c r="P784" s="68">
        <v>43537.88009259259</v>
      </c>
      <c r="Q784" t="s">
        <v>352</v>
      </c>
      <c r="T784" t="s">
        <v>265</v>
      </c>
      <c r="V784" s="69" t="s">
        <v>722</v>
      </c>
      <c r="W784" s="68">
        <v>43537.88009259259</v>
      </c>
      <c r="X784" s="69" t="s">
        <v>826</v>
      </c>
      <c r="AA784" s="70" t="s">
        <v>1376</v>
      </c>
      <c r="AC784" t="b">
        <v>0</v>
      </c>
      <c r="AD784">
        <v>0</v>
      </c>
      <c r="AE784" s="70" t="s">
        <v>1943</v>
      </c>
      <c r="AF784" t="b">
        <v>0</v>
      </c>
      <c r="AG784" t="s">
        <v>1972</v>
      </c>
      <c r="AI784" s="70" t="s">
        <v>1943</v>
      </c>
      <c r="AJ784" t="b">
        <v>0</v>
      </c>
      <c r="AK784">
        <v>2</v>
      </c>
      <c r="AL784" s="70" t="s">
        <v>1507</v>
      </c>
      <c r="AM784" t="s">
        <v>1985</v>
      </c>
      <c r="AN784" t="b">
        <v>0</v>
      </c>
      <c r="AO784" s="70" t="s">
        <v>1507</v>
      </c>
      <c r="AP784" t="s">
        <v>178</v>
      </c>
      <c r="AQ784">
        <v>0</v>
      </c>
      <c r="AR784">
        <v>0</v>
      </c>
      <c r="BA784" t="str">
        <f>REPLACE(INDEX(GroupVertices[Group],MATCH(Edges[[#This Row],[Vertex 1]],GroupVertices[Vertex],0)),1,1,"")</f>
        <v>1</v>
      </c>
      <c r="BB784" t="str">
        <f>REPLACE(INDEX(GroupVertices[Group],MATCH(Edges[[#This Row],[Vertex 2]],GroupVertices[Vertex],0)),1,1,"")</f>
        <v>1</v>
      </c>
    </row>
    <row r="785" spans="1:54" ht="15">
      <c r="A785" s="11" t="s">
        <v>223</v>
      </c>
      <c r="B785" s="11" t="s">
        <v>320</v>
      </c>
      <c r="C785" s="12"/>
      <c r="D785" s="60"/>
      <c r="E785" s="61"/>
      <c r="F785" s="62"/>
      <c r="G785" s="12"/>
      <c r="H785" s="13"/>
      <c r="I785" s="45"/>
      <c r="J785" s="45"/>
      <c r="K785" s="31" t="s">
        <v>65</v>
      </c>
      <c r="L785" s="67">
        <v>785</v>
      </c>
      <c r="M785" s="67"/>
      <c r="N785" s="14"/>
      <c r="O785" t="s">
        <v>337</v>
      </c>
      <c r="P785" s="68">
        <v>43537.87825231482</v>
      </c>
      <c r="Q785" t="s">
        <v>351</v>
      </c>
      <c r="V785" s="69" t="s">
        <v>722</v>
      </c>
      <c r="W785" s="68">
        <v>43537.87825231482</v>
      </c>
      <c r="X785" s="69" t="s">
        <v>825</v>
      </c>
      <c r="AA785" s="70" t="s">
        <v>1375</v>
      </c>
      <c r="AC785" t="b">
        <v>0</v>
      </c>
      <c r="AD785">
        <v>0</v>
      </c>
      <c r="AE785" s="70" t="s">
        <v>1943</v>
      </c>
      <c r="AF785" t="b">
        <v>1</v>
      </c>
      <c r="AG785" t="s">
        <v>1972</v>
      </c>
      <c r="AI785" s="70" t="s">
        <v>1917</v>
      </c>
      <c r="AJ785" t="b">
        <v>0</v>
      </c>
      <c r="AK785">
        <v>2</v>
      </c>
      <c r="AL785" s="70" t="s">
        <v>1788</v>
      </c>
      <c r="AM785" t="s">
        <v>1985</v>
      </c>
      <c r="AN785" t="b">
        <v>0</v>
      </c>
      <c r="AO785" s="70" t="s">
        <v>1788</v>
      </c>
      <c r="AP785" t="s">
        <v>178</v>
      </c>
      <c r="AQ785">
        <v>0</v>
      </c>
      <c r="AR785">
        <v>0</v>
      </c>
      <c r="BA785" t="str">
        <f>REPLACE(INDEX(GroupVertices[Group],MATCH(Edges[[#This Row],[Vertex 1]],GroupVertices[Vertex],0)),1,1,"")</f>
        <v>1</v>
      </c>
      <c r="BB785" t="str">
        <f>REPLACE(INDEX(GroupVertices[Group],MATCH(Edges[[#This Row],[Vertex 2]],GroupVertices[Vertex],0)),1,1,"")</f>
        <v>1</v>
      </c>
    </row>
    <row r="786" spans="1:54" ht="15">
      <c r="A786" s="11" t="s">
        <v>223</v>
      </c>
      <c r="B786" s="11" t="s">
        <v>247</v>
      </c>
      <c r="C786" s="12"/>
      <c r="D786" s="60"/>
      <c r="E786" s="61"/>
      <c r="F786" s="62"/>
      <c r="G786" s="12"/>
      <c r="H786" s="13"/>
      <c r="I786" s="45"/>
      <c r="J786" s="45"/>
      <c r="K786" s="31" t="s">
        <v>65</v>
      </c>
      <c r="L786" s="67">
        <v>786</v>
      </c>
      <c r="M786" s="67"/>
      <c r="N786" s="14"/>
      <c r="O786" t="s">
        <v>337</v>
      </c>
      <c r="P786" s="68">
        <v>43534.78842592592</v>
      </c>
      <c r="Q786" t="s">
        <v>346</v>
      </c>
      <c r="R786" s="69" t="s">
        <v>620</v>
      </c>
      <c r="S786" t="s">
        <v>667</v>
      </c>
      <c r="T786" t="s">
        <v>265</v>
      </c>
      <c r="V786" s="69" t="s">
        <v>722</v>
      </c>
      <c r="W786" s="68">
        <v>43534.78842592592</v>
      </c>
      <c r="X786" s="69" t="s">
        <v>823</v>
      </c>
      <c r="AA786" s="70" t="s">
        <v>1373</v>
      </c>
      <c r="AC786" t="b">
        <v>0</v>
      </c>
      <c r="AD786">
        <v>0</v>
      </c>
      <c r="AE786" s="70" t="s">
        <v>1943</v>
      </c>
      <c r="AF786" t="b">
        <v>1</v>
      </c>
      <c r="AG786" t="s">
        <v>1972</v>
      </c>
      <c r="AI786" s="70" t="s">
        <v>1871</v>
      </c>
      <c r="AJ786" t="b">
        <v>0</v>
      </c>
      <c r="AK786">
        <v>3</v>
      </c>
      <c r="AL786" s="70" t="s">
        <v>1825</v>
      </c>
      <c r="AM786" t="s">
        <v>1985</v>
      </c>
      <c r="AN786" t="b">
        <v>0</v>
      </c>
      <c r="AO786" s="70" t="s">
        <v>1825</v>
      </c>
      <c r="AP786" t="s">
        <v>178</v>
      </c>
      <c r="AQ786">
        <v>0</v>
      </c>
      <c r="AR786">
        <v>0</v>
      </c>
      <c r="BA786" t="str">
        <f>REPLACE(INDEX(GroupVertices[Group],MATCH(Edges[[#This Row],[Vertex 1]],GroupVertices[Vertex],0)),1,1,"")</f>
        <v>1</v>
      </c>
      <c r="BB786" t="str">
        <f>REPLACE(INDEX(GroupVertices[Group],MATCH(Edges[[#This Row],[Vertex 2]],GroupVertices[Vertex],0)),1,1,"")</f>
        <v>1</v>
      </c>
    </row>
    <row r="787" spans="1:54" ht="15">
      <c r="A787" s="11" t="s">
        <v>223</v>
      </c>
      <c r="B787" s="11" t="s">
        <v>265</v>
      </c>
      <c r="C787" s="12"/>
      <c r="D787" s="60"/>
      <c r="E787" s="61"/>
      <c r="F787" s="62"/>
      <c r="G787" s="12"/>
      <c r="H787" s="13"/>
      <c r="I787" s="45"/>
      <c r="J787" s="45"/>
      <c r="K787" s="31" t="s">
        <v>65</v>
      </c>
      <c r="L787" s="67">
        <v>787</v>
      </c>
      <c r="M787" s="67"/>
      <c r="N787" s="14"/>
      <c r="O787" t="s">
        <v>337</v>
      </c>
      <c r="P787" s="68">
        <v>43537.87782407407</v>
      </c>
      <c r="Q787" t="s">
        <v>350</v>
      </c>
      <c r="T787" t="s">
        <v>265</v>
      </c>
      <c r="V787" s="69" t="s">
        <v>722</v>
      </c>
      <c r="W787" s="68">
        <v>43537.87782407407</v>
      </c>
      <c r="X787" s="69" t="s">
        <v>824</v>
      </c>
      <c r="AA787" s="70" t="s">
        <v>1374</v>
      </c>
      <c r="AC787" t="b">
        <v>0</v>
      </c>
      <c r="AD787">
        <v>0</v>
      </c>
      <c r="AE787" s="70" t="s">
        <v>1943</v>
      </c>
      <c r="AF787" t="b">
        <v>0</v>
      </c>
      <c r="AG787" t="s">
        <v>1972</v>
      </c>
      <c r="AI787" s="70" t="s">
        <v>1943</v>
      </c>
      <c r="AJ787" t="b">
        <v>0</v>
      </c>
      <c r="AK787">
        <v>6</v>
      </c>
      <c r="AL787" s="70" t="s">
        <v>1908</v>
      </c>
      <c r="AM787" t="s">
        <v>1985</v>
      </c>
      <c r="AN787" t="b">
        <v>0</v>
      </c>
      <c r="AO787" s="70" t="s">
        <v>1908</v>
      </c>
      <c r="AP787" t="s">
        <v>178</v>
      </c>
      <c r="AQ787">
        <v>0</v>
      </c>
      <c r="AR787">
        <v>0</v>
      </c>
      <c r="BA787" t="str">
        <f>REPLACE(INDEX(GroupVertices[Group],MATCH(Edges[[#This Row],[Vertex 1]],GroupVertices[Vertex],0)),1,1,"")</f>
        <v>1</v>
      </c>
      <c r="BB787" t="str">
        <f>REPLACE(INDEX(GroupVertices[Group],MATCH(Edges[[#This Row],[Vertex 2]],GroupVertices[Vertex],0)),1,1,"")</f>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87"/>
    <dataValidation allowBlank="1" showErrorMessage="1" sqref="N2:N7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87"/>
    <dataValidation allowBlank="1" showInputMessage="1" promptTitle="Edge Color" prompt="To select an optional edge color, right-click and select Select Color on the right-click menu." sqref="C3:C787"/>
    <dataValidation allowBlank="1" showInputMessage="1" promptTitle="Edge Width" prompt="Enter an optional edge width between 1 and 10." errorTitle="Invalid Edge Width" error="The optional edge width must be a whole number between 1 and 10." sqref="D3:D787"/>
    <dataValidation allowBlank="1" showInputMessage="1" promptTitle="Edge Opacity" prompt="Enter an optional edge opacity between 0 (transparent) and 100 (opaque)." errorTitle="Invalid Edge Opacity" error="The optional edge opacity must be a whole number between 0 and 10." sqref="F3:F7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87">
      <formula1>ValidEdgeVisibilities</formula1>
    </dataValidation>
    <dataValidation allowBlank="1" showInputMessage="1" showErrorMessage="1" promptTitle="Vertex 1 Name" prompt="Enter the name of the edge's first vertex." sqref="A3:A787"/>
    <dataValidation allowBlank="1" showInputMessage="1" showErrorMessage="1" promptTitle="Vertex 2 Name" prompt="Enter the name of the edge's second vertex." sqref="B3:B787"/>
    <dataValidation allowBlank="1" showInputMessage="1" showErrorMessage="1" promptTitle="Edge Label" prompt="Enter an optional edge label." errorTitle="Invalid Edge Visibility" error="You have entered an unrecognized edge visibility.  Try selecting from the drop-down list instead." sqref="H3:H7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87"/>
  </dataValidations>
  <hyperlinks>
    <hyperlink ref="R778" r:id="rId1" display="https://www.eventbrite.com/e/virtual-send-conference-tickets-54347358412?aff=Twitter"/>
    <hyperlink ref="R65" r:id="rId2" display="https://twitter.com/senexchange/status/1104773476907450370"/>
    <hyperlink ref="R66" r:id="rId3" display="https://twitter.com/senexchange/status/1104773476907450370"/>
    <hyperlink ref="R786" r:id="rId4" display="https://twitter.com/senexchange/status/1104773476907450370"/>
    <hyperlink ref="R38" r:id="rId5" display="https://twitter.com/SENexchange/status/1105927644191825921"/>
    <hyperlink ref="R311" r:id="rId6" display="https://www.wellatschool.org/"/>
    <hyperlink ref="R779" r:id="rId7" display="https://www.wellatschool.org/"/>
    <hyperlink ref="R496" r:id="rId8" display="https://www.wellatschool.org/"/>
    <hyperlink ref="R217" r:id="rId9" display="https://www.releasingpotential.com/institute/conference-2019/"/>
    <hyperlink ref="R218" r:id="rId10" display="https://www.releasingpotential.com/institute/conference-2019/"/>
    <hyperlink ref="R42" r:id="rId11" display="https://www.myassignmenthelp.net/blog/tips-for-using-document-proofreading-and-editing-services-online/?platform=hootsuite"/>
    <hyperlink ref="R53" r:id="rId12" display="https://www.acamh.org/blog/inclusive-nature-bereavement/"/>
    <hyperlink ref="R227" r:id="rId13" display="https://www.eventbrite.co.uk/o/the-sensory-projects-9788075245"/>
    <hyperlink ref="R226" r:id="rId14" display="https://www.eventbrite.co.uk/o/the-sensory-projects-9788075245"/>
    <hyperlink ref="R228" r:id="rId15" display="https://www.eventbrite.co.uk/o/the-sensory-projects-9788075245"/>
    <hyperlink ref="R18" r:id="rId16" display="https://www.teachwire.net/news/against-the-clock"/>
    <hyperlink ref="R19" r:id="rId17" display="https://www.teachwire.net/news/against-the-clock"/>
    <hyperlink ref="R238" r:id="rId18" display="https://twitter.com/senexchange/status/1105906775050600448"/>
    <hyperlink ref="R59" r:id="rId19" display="http://backpocketteacher.co.uk/support"/>
    <hyperlink ref="R14" r:id="rId20" display="https://twitter.com/senexchange/status/1105921522621956097"/>
    <hyperlink ref="R15" r:id="rId21" display="https://twitter.com/SENexchange/status/1105924170809004035"/>
    <hyperlink ref="R16" r:id="rId22" display="https://twitter.com/SENexchange/status/1105927071879102465"/>
    <hyperlink ref="R25" r:id="rId23" display="https://www.teachwire.net/news/against-the-clock"/>
    <hyperlink ref="R185" r:id="rId24" display="https://twitter.com/senexchange/status/1105921522621956097"/>
    <hyperlink ref="R184" r:id="rId25" display="https://twitter.com/senexchange/status/1105924170809004035"/>
    <hyperlink ref="R186" r:id="rId26" display="https://twitter.com/senexchange/status/1105925140574060545"/>
    <hyperlink ref="R183" r:id="rId27" display="https://twitter.com/SENexchange/status/1105927644191825921"/>
    <hyperlink ref="R187" r:id="rId28" display="https://twitter.com/senexchange/status/1105928549096214528"/>
    <hyperlink ref="R123" r:id="rId29" display="https://twitter.com/senexchange/status/1105923112284155904"/>
    <hyperlink ref="R47" r:id="rId30" display="https://twitter.com/senexchange/status/1105923112284155904"/>
    <hyperlink ref="R723" r:id="rId31" display="https://twitter.com/SENexchange/status/1104773476907450370"/>
    <hyperlink ref="R95" r:id="rId32" display="https://twitter.com/SENexchange/status/1104773476907450370"/>
    <hyperlink ref="R92" r:id="rId33" display="https://twitter.com/SENexchange/status/1104773476907450370"/>
    <hyperlink ref="R96" r:id="rId34" display="https://twitter.com/senexchange/status/1105906775050600448"/>
    <hyperlink ref="R244" r:id="rId35" display="https://twitter.com/SENexchange/status/1104773476907450370"/>
    <hyperlink ref="R686" r:id="rId36" display="https://twitter.com/SENexchange/status/1104773476907450370"/>
    <hyperlink ref="R77" r:id="rId37" display="https://twitter.com/SLCA_Baumber/status/1083494198060482562?s=19"/>
    <hyperlink ref="R660" r:id="rId38" display="https://twitter.com/SLCA_Baumber/status/1083494198060482562?s=19"/>
    <hyperlink ref="R216" r:id="rId39" display="https://twitter.com/senexchange/status/1105927644191825921"/>
    <hyperlink ref="R137" r:id="rId40" display="https://twitter.com/senexchange/status/1104773476907450370"/>
    <hyperlink ref="R468" r:id="rId41" display="https://twitter.com/senexchange/status/1104773476907450370"/>
    <hyperlink ref="R441" r:id="rId42" display="https://twitter.com/SENexchange/status/1104773476907450370"/>
    <hyperlink ref="R442" r:id="rId43" display="https://twitter.com/senexchange/status/1105906775050600448"/>
    <hyperlink ref="R465" r:id="rId44" display="https://twitter.com/EPInsight/status/1105922735937593344"/>
    <hyperlink ref="R453" r:id="rId45" display="https://twitter.com/teachpmld/status/1105922598796439553"/>
    <hyperlink ref="R454" r:id="rId46" display="https://twitter.com/SENexchange/status/1105923112284155904"/>
    <hyperlink ref="R473" r:id="rId47" display="https://twitter.com/Mishwood1/status/1105923780570988544"/>
    <hyperlink ref="R475" r:id="rId48" display="https://twitter.com/BackPocketTeach/status/1105924118996754434"/>
    <hyperlink ref="R476" r:id="rId49" display="https://twitter.com/AllthingsSend/status/1105924175468859393"/>
    <hyperlink ref="R455" r:id="rId50" display="https://twitter.com/SENexchange/status/1105924170809004035"/>
    <hyperlink ref="R456" r:id="rId51" display="https://twitter.com/SENexchange/status/1105924170809004035"/>
    <hyperlink ref="R479" r:id="rId52" display="https://twitter.com/Mishwood1/status/1105924882544627712"/>
    <hyperlink ref="R472" r:id="rId53" display="https://twitter.com/teachPMLD/status/1105925124836986885"/>
    <hyperlink ref="R457" r:id="rId54" display="https://twitter.com/SENexchange/status/1105925140574060545"/>
    <hyperlink ref="R458" r:id="rId55" display="https://twitter.com/SENexchange/status/1105925140574060545"/>
    <hyperlink ref="R478" r:id="rId56" display="https://twitter.com/Claire_Ryan12/status/1105926033532956673"/>
    <hyperlink ref="R435" r:id="rId57" display="https://twitter.com/smsateaching/status/1105925816276475904"/>
    <hyperlink ref="R459" r:id="rId58" display="https://twitter.com/SENexchange/status/1105926357081604097"/>
    <hyperlink ref="R474" r:id="rId59" display="https://twitter.com/Accidentaleader/status/1105926930774188032"/>
    <hyperlink ref="R469" r:id="rId60" display="https://twitter.com/SENexchange/status/1105927071879102465"/>
    <hyperlink ref="R477" r:id="rId61" display="https://twitter.com/AllthingsSend/status/1105927847649177605"/>
    <hyperlink ref="R467" r:id="rId62" display="https://twitter.com/Accidentaleader/status/1105927930062868480"/>
    <hyperlink ref="R471" r:id="rId63" display="https://twitter.com/SENexchange/status/1105927644191825921"/>
    <hyperlink ref="R378" r:id="rId64" display="https://twitter.com/SENexchange/status/1105929648406441985"/>
    <hyperlink ref="R438" r:id="rId65" display="https://twitter.com/misstarbuck/status/1105929907153047552"/>
    <hyperlink ref="R461" r:id="rId66" display="https://twitter.com/AdeleDevine/status/1105930237320351744"/>
    <hyperlink ref="R470" r:id="rId67" display="https://twitter.com/mandyjwilding/status/1105930328353501187"/>
    <hyperlink ref="R466" r:id="rId68" display="https://twitter.com/AllthingsSend/status/1105930545689776134"/>
    <hyperlink ref="R523" r:id="rId69" display="https://twitter.com/SENexchange/status/1104773476907450370"/>
    <hyperlink ref="R526" r:id="rId70" display="https://twitter.com/SENexchange/status/1104773476907450370"/>
    <hyperlink ref="R692" r:id="rId71" display="https://twitter.com/SENexchange/status/1105927644191825921"/>
    <hyperlink ref="R562" r:id="rId72" display="https://twitter.com/epinsight/status/1105930996363468804"/>
    <hyperlink ref="R703" r:id="rId73" display="https://twitter.com/senexchange/status/1105906775050600448"/>
    <hyperlink ref="R701" r:id="rId74" display="https://twitter.com/reachoutasc/status/1105921904827908096"/>
    <hyperlink ref="R717" r:id="rId75" display="https://twitter.com/teachpmld/status/1105922598796439553"/>
    <hyperlink ref="R698" r:id="rId76" display="https://twitter.com/Mishwood1/status/1105923780570988544"/>
    <hyperlink ref="R704" r:id="rId77" display="https://twitter.com/jw_teach/status/1105925045921161216"/>
    <hyperlink ref="R699" r:id="rId78" display="https://twitter.com/teachpmld/status/1105925124836986885"/>
    <hyperlink ref="R714" r:id="rId79" display="https://twitter.com/sensorywand/status/1105925561904451586"/>
    <hyperlink ref="R697" r:id="rId80" display="https://twitter.com/smsateaching/status/1105925816276475904"/>
    <hyperlink ref="R700" r:id="rId81" display="https://twitter.com/misstarbuck/status/1105929907153047552"/>
    <hyperlink ref="R702" r:id="rId82" display="https://twitter.com/callum_send/status/1106288599757144064"/>
    <hyperlink ref="U778" r:id="rId83" display="https://pbs.twimg.com/ext_tw_video_thumb/1105918971495268354/pu/img/kZIZgKXvFs1rPs_Q.jpg"/>
    <hyperlink ref="U53" r:id="rId84" display="https://pbs.twimg.com/media/D1d-J1wWkAIPIDA.jpg"/>
    <hyperlink ref="U352" r:id="rId85" display="https://pbs.twimg.com/media/D14Zy4sWwAEiIYN.jpg"/>
    <hyperlink ref="U227" r:id="rId86" display="https://pbs.twimg.com/media/D1xquz3WwAA3JIB.jpg"/>
    <hyperlink ref="U226" r:id="rId87" display="https://pbs.twimg.com/media/D13KEoOWwAA4k9F.jpg"/>
    <hyperlink ref="U228" r:id="rId88" display="https://pbs.twimg.com/media/D13TdY9XgAAyVai.jpg"/>
    <hyperlink ref="U497" r:id="rId89" display="https://pbs.twimg.com/media/D14Zy4sWwAEiIYN.jpg"/>
    <hyperlink ref="U39" r:id="rId90" display="https://pbs.twimg.com/media/D14Zy4sWwAEiIYN.jpg"/>
    <hyperlink ref="U197" r:id="rId91" display="https://pbs.twimg.com/media/D14Zy4sWwAEiIYN.jpg"/>
    <hyperlink ref="U758" r:id="rId92" display="https://pbs.twimg.com/media/D14Zy4sWwAEiIYN.jpg"/>
    <hyperlink ref="U62" r:id="rId93" display="https://pbs.twimg.com/media/D14Zy4sWwAEiIYN.jpg"/>
    <hyperlink ref="U775" r:id="rId94" display="https://pbs.twimg.com/ext_tw_video_thumb/1107525903297466368/pu/img/dYzF0EsF44L0QrHz.jpg"/>
    <hyperlink ref="U59" r:id="rId95" display="https://pbs.twimg.com/media/D1e4HBDX4AAxJgH.jpg"/>
    <hyperlink ref="U58" r:id="rId96" display="https://pbs.twimg.com/media/D13uGTqXcAIx7Bu.jpg"/>
    <hyperlink ref="U169" r:id="rId97" display="https://pbs.twimg.com/media/D14Zy4sWwAEiIYN.jpg"/>
    <hyperlink ref="U258" r:id="rId98" display="https://pbs.twimg.com/media/D14Zy4sWwAEiIYN.jpg"/>
    <hyperlink ref="U443" r:id="rId99" display="https://pbs.twimg.com/media/D14Zy4sWwAEiIYN.jpg"/>
    <hyperlink ref="U212" r:id="rId100" display="https://pbs.twimg.com/media/D1kOK82X0AATYFX.jpg"/>
    <hyperlink ref="U596" r:id="rId101" display="https://pbs.twimg.com/tweet_video_thumb/D1kEGwzWsAAPZc1.jpg"/>
    <hyperlink ref="U591" r:id="rId102" display="https://pbs.twimg.com/tweet_video_thumb/D1kNJbRWkAAMwH7.jpg"/>
    <hyperlink ref="U716" r:id="rId103" display="https://pbs.twimg.com/tweet_video_thumb/D1kE3RxXgAAkr2R.jpg"/>
    <hyperlink ref="V230" r:id="rId104" display="http://pbs.twimg.com/profile_images/1034562218053066753/ovxTSCqs_normal.jpg"/>
    <hyperlink ref="V229" r:id="rId105" display="http://pbs.twimg.com/profile_images/1034562218053066753/ovxTSCqs_normal.jpg"/>
    <hyperlink ref="V781" r:id="rId106" display="http://pbs.twimg.com/profile_images/882365634436149248/bQ33kPal_normal.jpg"/>
    <hyperlink ref="V780" r:id="rId107" display="http://pbs.twimg.com/profile_images/882365634436149248/bQ33kPal_normal.jpg"/>
    <hyperlink ref="V89" r:id="rId108" display="http://pbs.twimg.com/profile_images/1005353445866594304/OL7M7JNu_normal.jpg"/>
    <hyperlink ref="V88" r:id="rId109" display="http://pbs.twimg.com/profile_images/1005353445866594304/OL7M7JNu_normal.jpg"/>
    <hyperlink ref="V347" r:id="rId110" display="http://pbs.twimg.com/profile_images/1051379582962728960/IKcllz-R_normal.jpg"/>
    <hyperlink ref="V346" r:id="rId111" display="http://pbs.twimg.com/profile_images/1051379582962728960/IKcllz-R_normal.jpg"/>
    <hyperlink ref="V778" r:id="rId112" display="https://pbs.twimg.com/ext_tw_video_thumb/1105918971495268354/pu/img/kZIZgKXvFs1rPs_Q.jpg"/>
    <hyperlink ref="V198" r:id="rId113" display="http://pbs.twimg.com/profile_images/921792196499697664/S-U9SQi6_normal.jpg"/>
    <hyperlink ref="V65" r:id="rId114" display="http://pbs.twimg.com/profile_images/932623931927859201/zwrH1jTw_normal.jpg"/>
    <hyperlink ref="V66" r:id="rId115" display="http://pbs.twimg.com/profile_images/932623931927859201/zwrH1jTw_normal.jpg"/>
    <hyperlink ref="V64" r:id="rId116" display="http://pbs.twimg.com/profile_images/932623931927859201/zwrH1jTw_normal.jpg"/>
    <hyperlink ref="V63" r:id="rId117" display="http://pbs.twimg.com/profile_images/932623931927859201/zwrH1jTw_normal.jpg"/>
    <hyperlink ref="V338" r:id="rId118" display="http://pbs.twimg.com/profile_images/866567264409194496/P0EElKKT_normal.jpg"/>
    <hyperlink ref="V339" r:id="rId119" display="http://pbs.twimg.com/profile_images/866567264409194496/P0EElKKT_normal.jpg"/>
    <hyperlink ref="V154" r:id="rId120" display="http://pbs.twimg.com/profile_images/914237659828154368/6_JOO67l_normal.jpg"/>
    <hyperlink ref="V786" r:id="rId121" display="http://pbs.twimg.com/profile_images/1020430414891175936/Q_izI796_normal.jpg"/>
    <hyperlink ref="V787" r:id="rId122" display="http://pbs.twimg.com/profile_images/1020430414891175936/Q_izI796_normal.jpg"/>
    <hyperlink ref="V785" r:id="rId123" display="http://pbs.twimg.com/profile_images/1020430414891175936/Q_izI796_normal.jpg"/>
    <hyperlink ref="V784" r:id="rId124" display="http://pbs.twimg.com/profile_images/1020430414891175936/Q_izI796_normal.jpg"/>
    <hyperlink ref="V205" r:id="rId125" display="http://pbs.twimg.com/profile_images/879382886717239296/8xhLlIYe_normal.jpg"/>
    <hyperlink ref="V204" r:id="rId126" display="http://pbs.twimg.com/profile_images/879382886717239296/8xhLlIYe_normal.jpg"/>
    <hyperlink ref="V353" r:id="rId127" display="http://pbs.twimg.com/profile_images/943945960534827008/WnZ5lCbW_normal.jpg"/>
    <hyperlink ref="V220" r:id="rId128" display="http://pbs.twimg.com/profile_images/1106099205997805573/-7GKxtFV_normal.jpg"/>
    <hyperlink ref="V221" r:id="rId129" display="http://pbs.twimg.com/profile_images/1106099205997805573/-7GKxtFV_normal.jpg"/>
    <hyperlink ref="V223" r:id="rId130" display="http://pbs.twimg.com/profile_images/1106099205997805573/-7GKxtFV_normal.jpg"/>
    <hyperlink ref="V222" r:id="rId131" display="http://pbs.twimg.com/profile_images/1106099205997805573/-7GKxtFV_normal.jpg"/>
    <hyperlink ref="V37" r:id="rId132" display="http://pbs.twimg.com/profile_images/902173848400936960/OUp_Ko_X_normal.jpg"/>
    <hyperlink ref="V36" r:id="rId133" display="http://pbs.twimg.com/profile_images/902173848400936960/OUp_Ko_X_normal.jpg"/>
    <hyperlink ref="V38" r:id="rId134" display="http://pbs.twimg.com/profile_images/902173848400936960/OUp_Ko_X_normal.jpg"/>
    <hyperlink ref="V195" r:id="rId135" display="http://pbs.twimg.com/profile_images/863071292198703104/JCApZF_p_normal.jpg"/>
    <hyperlink ref="V196" r:id="rId136" display="http://pbs.twimg.com/profile_images/863071292198703104/JCApZF_p_normal.jpg"/>
    <hyperlink ref="V311" r:id="rId137" display="http://pbs.twimg.com/profile_images/1062004962165710848/mlXVTyQS_normal.jpg"/>
    <hyperlink ref="V492" r:id="rId138" display="http://pbs.twimg.com/profile_images/540899459841130498/sqdxD8Zc_normal.jpeg"/>
    <hyperlink ref="V489" r:id="rId139" display="http://pbs.twimg.com/profile_images/540899459841130498/sqdxD8Zc_normal.jpeg"/>
    <hyperlink ref="V488" r:id="rId140" display="http://pbs.twimg.com/profile_images/540899459841130498/sqdxD8Zc_normal.jpeg"/>
    <hyperlink ref="V490" r:id="rId141" display="http://pbs.twimg.com/profile_images/540899459841130498/sqdxD8Zc_normal.jpeg"/>
    <hyperlink ref="V491" r:id="rId142" display="http://pbs.twimg.com/profile_images/540899459841130498/sqdxD8Zc_normal.jpeg"/>
    <hyperlink ref="V779" r:id="rId143" display="http://pbs.twimg.com/profile_images/722716760227627008/z3Ne0xrd_normal.jpg"/>
    <hyperlink ref="V496" r:id="rId144" display="http://abs.twimg.com/sticky/default_profile_images/default_profile_normal.png"/>
    <hyperlink ref="V354" r:id="rId145" display="http://pbs.twimg.com/profile_images/710132646580510721/VLRTEYXg_normal.jpg"/>
    <hyperlink ref="V322" r:id="rId146" display="http://pbs.twimg.com/profile_images/1107196369708699648/mF87W6M8_normal.jpg"/>
    <hyperlink ref="V318" r:id="rId147" display="http://pbs.twimg.com/profile_images/1107196369708699648/mF87W6M8_normal.jpg"/>
    <hyperlink ref="V315" r:id="rId148" display="http://pbs.twimg.com/profile_images/1107196369708699648/mF87W6M8_normal.jpg"/>
    <hyperlink ref="V324" r:id="rId149" display="http://pbs.twimg.com/profile_images/1107196369708699648/mF87W6M8_normal.jpg"/>
    <hyperlink ref="V321" r:id="rId150" display="http://pbs.twimg.com/profile_images/1107196369708699648/mF87W6M8_normal.jpg"/>
    <hyperlink ref="V313" r:id="rId151" display="http://pbs.twimg.com/profile_images/1107196369708699648/mF87W6M8_normal.jpg"/>
    <hyperlink ref="V319" r:id="rId152" display="http://pbs.twimg.com/profile_images/1107196369708699648/mF87W6M8_normal.jpg"/>
    <hyperlink ref="V316" r:id="rId153" display="http://pbs.twimg.com/profile_images/1107196369708699648/mF87W6M8_normal.jpg"/>
    <hyperlink ref="V317" r:id="rId154" display="http://pbs.twimg.com/profile_images/1107196369708699648/mF87W6M8_normal.jpg"/>
    <hyperlink ref="V314" r:id="rId155" display="http://pbs.twimg.com/profile_images/1107196369708699648/mF87W6M8_normal.jpg"/>
    <hyperlink ref="V320" r:id="rId156" display="http://pbs.twimg.com/profile_images/1107196369708699648/mF87W6M8_normal.jpg"/>
    <hyperlink ref="V323" r:id="rId157" display="http://pbs.twimg.com/profile_images/1107196369708699648/mF87W6M8_normal.jpg"/>
    <hyperlink ref="V279" r:id="rId158" display="http://pbs.twimg.com/profile_images/1098843636928794624/yO2H8LNm_normal.jpg"/>
    <hyperlink ref="V217" r:id="rId159" display="http://pbs.twimg.com/profile_images/1057202967353401344/h0gEEGm1_normal.jpg"/>
    <hyperlink ref="V218" r:id="rId160" display="http://pbs.twimg.com/profile_images/1057202967353401344/h0gEEGm1_normal.jpg"/>
    <hyperlink ref="V219" r:id="rId161" display="http://pbs.twimg.com/profile_images/1057202967353401344/h0gEEGm1_normal.jpg"/>
    <hyperlink ref="V340" r:id="rId162" display="http://pbs.twimg.com/profile_images/1105046499480821760/LHMH-mJi_normal.jpg"/>
    <hyperlink ref="V134" r:id="rId163" display="http://pbs.twimg.com/profile_images/724285970816864256/nYWxh1Ea_normal.jpg"/>
    <hyperlink ref="V42" r:id="rId164" display="http://pbs.twimg.com/profile_images/480544465610735616/Y_viD_Ii_normal.jpeg"/>
    <hyperlink ref="V370" r:id="rId165" display="http://pbs.twimg.com/profile_images/878634464418689024/e4DmTXCR_normal.jpg"/>
    <hyperlink ref="V495" r:id="rId166" display="http://pbs.twimg.com/profile_images/878515282406453248/QWHUzBw4_normal.jpg"/>
    <hyperlink ref="V61" r:id="rId167" display="http://abs.twimg.com/sticky/default_profile_images/default_profile_normal.png"/>
    <hyperlink ref="V53" r:id="rId168" display="https://pbs.twimg.com/media/D1d-J1wWkAIPIDA.jpg"/>
    <hyperlink ref="V157" r:id="rId169" display="http://pbs.twimg.com/profile_images/1107037464261263360/cJjXzRm8_normal.png"/>
    <hyperlink ref="V352" r:id="rId170" display="https://pbs.twimg.com/media/D14Zy4sWwAEiIYN.jpg"/>
    <hyperlink ref="V485" r:id="rId171" display="http://pbs.twimg.com/profile_images/1024363036558192640/_gC3sduW_normal.jpg"/>
    <hyperlink ref="V486" r:id="rId172" display="http://pbs.twimg.com/profile_images/1024363036558192640/_gC3sduW_normal.jpg"/>
    <hyperlink ref="V433" r:id="rId173" display="http://pbs.twimg.com/profile_images/1100792228031664128/MJV2a2Nq_normal.jpg"/>
    <hyperlink ref="V434" r:id="rId174" display="http://pbs.twimg.com/profile_images/1100792228031664128/MJV2a2Nq_normal.jpg"/>
    <hyperlink ref="V227" r:id="rId175" display="https://pbs.twimg.com/media/D1xquz3WwAA3JIB.jpg"/>
    <hyperlink ref="V226" r:id="rId176" display="https://pbs.twimg.com/media/D13KEoOWwAA4k9F.jpg"/>
    <hyperlink ref="V228" r:id="rId177" display="https://pbs.twimg.com/media/D13TdY9XgAAyVai.jpg"/>
    <hyperlink ref="V168" r:id="rId178" display="http://pbs.twimg.com/profile_images/962087516395458560/udOeypnq_normal.jpg"/>
    <hyperlink ref="V254" r:id="rId179" display="http://pbs.twimg.com/profile_images/1099672139232350211/zOpCI-vi_normal.jpg"/>
    <hyperlink ref="V436" r:id="rId180" display="http://pbs.twimg.com/profile_images/1100792228031664128/MJV2a2Nq_normal.jpg"/>
    <hyperlink ref="V497" r:id="rId181" display="https://pbs.twimg.com/media/D14Zy4sWwAEiIYN.jpg"/>
    <hyperlink ref="V39" r:id="rId182" display="https://pbs.twimg.com/media/D14Zy4sWwAEiIYN.jpg"/>
    <hyperlink ref="V197" r:id="rId183" display="https://pbs.twimg.com/media/D14Zy4sWwAEiIYN.jpg"/>
    <hyperlink ref="V758" r:id="rId184" display="https://pbs.twimg.com/media/D14Zy4sWwAEiIYN.jpg"/>
    <hyperlink ref="V62" r:id="rId185" display="https://pbs.twimg.com/media/D14Zy4sWwAEiIYN.jpg"/>
    <hyperlink ref="V487" r:id="rId186" display="http://pbs.twimg.com/profile_images/1018745795649007619/VOKfIpwf_normal.jpg"/>
    <hyperlink ref="V310" r:id="rId187" display="http://pbs.twimg.com/profile_images/1041702900815278080/VRo3XTP-_normal.jpg"/>
    <hyperlink ref="V312" r:id="rId188" display="http://pbs.twimg.com/profile_images/1096593775818878976/TFC2g42g_normal.jpg"/>
    <hyperlink ref="V775" r:id="rId189" display="https://pbs.twimg.com/ext_tw_video_thumb/1107525903297466368/pu/img/dYzF0EsF44L0QrHz.jpg"/>
    <hyperlink ref="V67" r:id="rId190" display="http://pbs.twimg.com/profile_images/1061739901010542592/aKI6zESA_normal.jpg"/>
    <hyperlink ref="V18" r:id="rId191" display="http://pbs.twimg.com/profile_images/628861919236112384/lru5TJMj_normal.jpg"/>
    <hyperlink ref="V766" r:id="rId192" display="http://pbs.twimg.com/profile_images/973501772277927936/Jj5lxcjl_normal.jpg"/>
    <hyperlink ref="V124" r:id="rId193" display="http://pbs.twimg.com/profile_images/1020311162469208071/tmtJiRpT_normal.jpg"/>
    <hyperlink ref="V19" r:id="rId194" display="http://pbs.twimg.com/profile_images/628861919236112384/lru5TJMj_normal.jpg"/>
    <hyperlink ref="V768" r:id="rId195" display="http://pbs.twimg.com/profile_images/973501772277927936/Jj5lxcjl_normal.jpg"/>
    <hyperlink ref="V767" r:id="rId196" display="http://pbs.twimg.com/profile_images/973501772277927936/Jj5lxcjl_normal.jpg"/>
    <hyperlink ref="V125" r:id="rId197" display="http://pbs.twimg.com/profile_images/1020311162469208071/tmtJiRpT_normal.jpg"/>
    <hyperlink ref="V131" r:id="rId198" display="http://pbs.twimg.com/profile_images/1020311162469208071/tmtJiRpT_normal.jpg"/>
    <hyperlink ref="V130" r:id="rId199" display="http://pbs.twimg.com/profile_images/1020311162469208071/tmtJiRpT_normal.jpg"/>
    <hyperlink ref="V129" r:id="rId200" display="http://pbs.twimg.com/profile_images/1020311162469208071/tmtJiRpT_normal.jpg"/>
    <hyperlink ref="V127" r:id="rId201" display="http://pbs.twimg.com/profile_images/1020311162469208071/tmtJiRpT_normal.jpg"/>
    <hyperlink ref="V128" r:id="rId202" display="http://pbs.twimg.com/profile_images/1020311162469208071/tmtJiRpT_normal.jpg"/>
    <hyperlink ref="V126" r:id="rId203" display="http://pbs.twimg.com/profile_images/1020311162469208071/tmtJiRpT_normal.jpg"/>
    <hyperlink ref="V281" r:id="rId204" display="http://pbs.twimg.com/profile_images/457403390436605953/-U1YhJ4h_normal.jpeg"/>
    <hyperlink ref="V280" r:id="rId205" display="http://pbs.twimg.com/profile_images/457403390436605953/-U1YhJ4h_normal.jpeg"/>
    <hyperlink ref="V545" r:id="rId206" display="http://pbs.twimg.com/profile_images/571253000754360320/cX5k8JHf_normal.jpeg"/>
    <hyperlink ref="V85" r:id="rId207" display="http://pbs.twimg.com/profile_images/834716708107583488/m5C4zAyW_normal.jpg"/>
    <hyperlink ref="V84" r:id="rId208" display="http://pbs.twimg.com/profile_images/834716708107583488/m5C4zAyW_normal.jpg"/>
    <hyperlink ref="V587" r:id="rId209" display="http://pbs.twimg.com/profile_images/571253000754360320/cX5k8JHf_normal.jpeg"/>
    <hyperlink ref="V760" r:id="rId210" display="http://pbs.twimg.com/profile_images/959121006450429952/CGSGqvrV_normal.jpg"/>
    <hyperlink ref="V759" r:id="rId211" display="http://pbs.twimg.com/profile_images/959121006450429952/CGSGqvrV_normal.jpg"/>
    <hyperlink ref="V584" r:id="rId212" display="http://pbs.twimg.com/profile_images/571253000754360320/cX5k8JHf_normal.jpeg"/>
    <hyperlink ref="V264" r:id="rId213" display="http://pbs.twimg.com/profile_images/949737631604203521/zfTmIU9l_normal.jpg"/>
    <hyperlink ref="V263" r:id="rId214" display="http://pbs.twimg.com/profile_images/949737631604203521/zfTmIU9l_normal.jpg"/>
    <hyperlink ref="V575" r:id="rId215" display="http://pbs.twimg.com/profile_images/571253000754360320/cX5k8JHf_normal.jpeg"/>
    <hyperlink ref="V361" r:id="rId216" display="http://pbs.twimg.com/profile_images/614421882000023553/6C37P511_normal.jpg"/>
    <hyperlink ref="V360" r:id="rId217" display="http://pbs.twimg.com/profile_images/614421882000023553/6C37P511_normal.jpg"/>
    <hyperlink ref="V579" r:id="rId218" display="http://pbs.twimg.com/profile_images/571253000754360320/cX5k8JHf_normal.jpeg"/>
    <hyperlink ref="V326" r:id="rId219" display="http://pbs.twimg.com/profile_images/1052558150451249152/CL3Cv0-V_normal.jpg"/>
    <hyperlink ref="V325" r:id="rId220" display="http://pbs.twimg.com/profile_images/1052558150451249152/CL3Cv0-V_normal.jpg"/>
    <hyperlink ref="V577" r:id="rId221" display="http://pbs.twimg.com/profile_images/571253000754360320/cX5k8JHf_normal.jpeg"/>
    <hyperlink ref="V494" r:id="rId222" display="http://pbs.twimg.com/profile_images/1034586406558031872/2jY99rAG_normal.jpg"/>
    <hyperlink ref="V493" r:id="rId223" display="http://pbs.twimg.com/profile_images/1034586406558031872/2jY99rAG_normal.jpg"/>
    <hyperlink ref="V552" r:id="rId224" display="http://pbs.twimg.com/profile_images/571253000754360320/cX5k8JHf_normal.jpeg"/>
    <hyperlink ref="V156" r:id="rId225" display="http://pbs.twimg.com/profile_images/972063985515319297/456t6mHd_normal.jpg"/>
    <hyperlink ref="V155" r:id="rId226" display="http://pbs.twimg.com/profile_images/972063985515319297/456t6mHd_normal.jpg"/>
    <hyperlink ref="V536" r:id="rId227" display="http://pbs.twimg.com/profile_images/571253000754360320/cX5k8JHf_normal.jpeg"/>
    <hyperlink ref="V41" r:id="rId228" display="http://pbs.twimg.com/profile_images/879866836724088832/T-YERAKm_normal.jpg"/>
    <hyperlink ref="V40" r:id="rId229" display="http://pbs.twimg.com/profile_images/879866836724088832/T-YERAKm_normal.jpg"/>
    <hyperlink ref="V533" r:id="rId230" display="http://pbs.twimg.com/profile_images/571253000754360320/cX5k8JHf_normal.jpeg"/>
    <hyperlink ref="V174" r:id="rId231" display="http://abs.twimg.com/sticky/default_profile_images/default_profile_normal.png"/>
    <hyperlink ref="V173" r:id="rId232" display="http://abs.twimg.com/sticky/default_profile_images/default_profile_normal.png"/>
    <hyperlink ref="V569" r:id="rId233" display="http://pbs.twimg.com/profile_images/571253000754360320/cX5k8JHf_normal.jpeg"/>
    <hyperlink ref="V482" r:id="rId234" display="http://pbs.twimg.com/profile_images/422482236647022592/c6xCTnoT_normal.png"/>
    <hyperlink ref="V481" r:id="rId235" display="http://pbs.twimg.com/profile_images/422482236647022592/c6xCTnoT_normal.png"/>
    <hyperlink ref="V231" r:id="rId236" display="http://pbs.twimg.com/profile_images/796414675365658624/sEvDOOdr_normal.jpg"/>
    <hyperlink ref="V560" r:id="rId237" display="http://pbs.twimg.com/profile_images/571253000754360320/cX5k8JHf_normal.jpeg"/>
    <hyperlink ref="V777" r:id="rId238" display="http://pbs.twimg.com/profile_images/1087450571781689346/lkUoGmXT_normal.jpg"/>
    <hyperlink ref="V776" r:id="rId239" display="http://pbs.twimg.com/profile_images/1087450571781689346/lkUoGmXT_normal.jpg"/>
    <hyperlink ref="V585" r:id="rId240" display="http://pbs.twimg.com/profile_images/571253000754360320/cX5k8JHf_normal.jpeg"/>
    <hyperlink ref="V286" r:id="rId241" display="http://pbs.twimg.com/profile_images/1107230944983949317/z1TKbofO_normal.jpg"/>
    <hyperlink ref="V285" r:id="rId242" display="http://pbs.twimg.com/profile_images/1107230944983949317/z1TKbofO_normal.jpg"/>
    <hyperlink ref="V586" r:id="rId243" display="http://pbs.twimg.com/profile_images/571253000754360320/cX5k8JHf_normal.jpeg"/>
    <hyperlink ref="V225" r:id="rId244" display="http://pbs.twimg.com/profile_images/742599967823532032/G_2gPI4t_normal.jpg"/>
    <hyperlink ref="V224" r:id="rId245" display="http://pbs.twimg.com/profile_images/742599967823532032/G_2gPI4t_normal.jpg"/>
    <hyperlink ref="V282" r:id="rId246" display="http://pbs.twimg.com/profile_images/1008096328147243011/Rya15OOR_normal.jpg"/>
    <hyperlink ref="V364" r:id="rId247" display="http://pbs.twimg.com/profile_images/717305317332221952/1-mjs0CX_normal.jpg"/>
    <hyperlink ref="V528" r:id="rId248" display="http://pbs.twimg.com/profile_images/571253000754360320/cX5k8JHf_normal.jpeg"/>
    <hyperlink ref="V283" r:id="rId249" display="http://pbs.twimg.com/profile_images/1008096328147243011/Rya15OOR_normal.jpg"/>
    <hyperlink ref="V367" r:id="rId250" display="http://pbs.twimg.com/profile_images/717305317332221952/1-mjs0CX_normal.jpg"/>
    <hyperlink ref="V365" r:id="rId251" display="http://pbs.twimg.com/profile_images/717305317332221952/1-mjs0CX_normal.jpg"/>
    <hyperlink ref="V366" r:id="rId252" display="http://pbs.twimg.com/profile_images/717305317332221952/1-mjs0CX_normal.jpg"/>
    <hyperlink ref="V368" r:id="rId253" display="http://pbs.twimg.com/profile_images/717305317332221952/1-mjs0CX_normal.jpg"/>
    <hyperlink ref="V369" r:id="rId254" display="http://pbs.twimg.com/profile_images/717305317332221952/1-mjs0CX_normal.jpg"/>
    <hyperlink ref="V529" r:id="rId255" display="http://pbs.twimg.com/profile_images/571253000754360320/cX5k8JHf_normal.jpeg"/>
    <hyperlink ref="V260" r:id="rId256" display="http://pbs.twimg.com/profile_images/783242849374597121/4DQGiX5p_normal.jpg"/>
    <hyperlink ref="V259" r:id="rId257" display="http://pbs.twimg.com/profile_images/783242849374597121/4DQGiX5p_normal.jpg"/>
    <hyperlink ref="V574" r:id="rId258" display="http://pbs.twimg.com/profile_images/571253000754360320/cX5k8JHf_normal.jpeg"/>
    <hyperlink ref="V484" r:id="rId259" display="http://pbs.twimg.com/profile_images/1102559450249027585/Xkbcu3SJ_normal.png"/>
    <hyperlink ref="V483" r:id="rId260" display="http://pbs.twimg.com/profile_images/1102559450249027585/Xkbcu3SJ_normal.png"/>
    <hyperlink ref="V551" r:id="rId261" display="http://pbs.twimg.com/profile_images/571253000754360320/cX5k8JHf_normal.jpeg"/>
    <hyperlink ref="V783" r:id="rId262" display="http://pbs.twimg.com/profile_images/1014141159562731520/zqTAp16b_normal.jpg"/>
    <hyperlink ref="V782" r:id="rId263" display="http://pbs.twimg.com/profile_images/1014141159562731520/zqTAp16b_normal.jpg"/>
    <hyperlink ref="V527" r:id="rId264" display="http://pbs.twimg.com/profile_images/571253000754360320/cX5k8JHf_normal.jpeg"/>
    <hyperlink ref="V133" r:id="rId265" display="http://pbs.twimg.com/profile_images/924240928939892737/4TcKDjZ7_normal.jpg"/>
    <hyperlink ref="V132" r:id="rId266" display="http://pbs.twimg.com/profile_images/924240928939892737/4TcKDjZ7_normal.jpg"/>
    <hyperlink ref="V566" r:id="rId267" display="http://pbs.twimg.com/profile_images/571253000754360320/cX5k8JHf_normal.jpeg"/>
    <hyperlink ref="V737" r:id="rId268" display="http://pbs.twimg.com/profile_images/3358009404/bee17e637b1182949731dbf450d4dfbd_normal.jpeg"/>
    <hyperlink ref="V736" r:id="rId269" display="http://pbs.twimg.com/profile_images/3358009404/bee17e637b1182949731dbf450d4dfbd_normal.jpeg"/>
    <hyperlink ref="V582" r:id="rId270" display="http://pbs.twimg.com/profile_images/571253000754360320/cX5k8JHf_normal.jpeg"/>
    <hyperlink ref="V355" r:id="rId271" display="http://pbs.twimg.com/profile_images/1060338321912709120/KeT4D2hc_normal.jpg"/>
    <hyperlink ref="V188" r:id="rId272" display="http://pbs.twimg.com/profile_images/1018535448740794368/QoIVn2EA_normal.jpg"/>
    <hyperlink ref="V507" r:id="rId273" display="http://pbs.twimg.com/profile_images/571253000754360320/cX5k8JHf_normal.jpeg"/>
    <hyperlink ref="V356" r:id="rId274" display="http://pbs.twimg.com/profile_images/1060338321912709120/KeT4D2hc_normal.jpg"/>
    <hyperlink ref="V189" r:id="rId275" display="http://pbs.twimg.com/profile_images/1018535448740794368/QoIVn2EA_normal.jpg"/>
    <hyperlink ref="V508" r:id="rId276" display="http://pbs.twimg.com/profile_images/571253000754360320/cX5k8JHf_normal.jpeg"/>
    <hyperlink ref="V357" r:id="rId277" display="http://pbs.twimg.com/profile_images/1060338321912709120/KeT4D2hc_normal.jpg"/>
    <hyperlink ref="V190" r:id="rId278" display="http://pbs.twimg.com/profile_images/1018535448740794368/QoIVn2EA_normal.jpg"/>
    <hyperlink ref="V509" r:id="rId279" display="http://pbs.twimg.com/profile_images/571253000754360320/cX5k8JHf_normal.jpeg"/>
    <hyperlink ref="V358" r:id="rId280" display="http://pbs.twimg.com/profile_images/1060338321912709120/KeT4D2hc_normal.jpg"/>
    <hyperlink ref="V192" r:id="rId281" display="http://pbs.twimg.com/profile_images/1018535448740794368/QoIVn2EA_normal.jpg"/>
    <hyperlink ref="V191" r:id="rId282" display="http://pbs.twimg.com/profile_images/1018535448740794368/QoIVn2EA_normal.jpg"/>
    <hyperlink ref="V510" r:id="rId283" display="http://pbs.twimg.com/profile_images/571253000754360320/cX5k8JHf_normal.jpeg"/>
    <hyperlink ref="V359" r:id="rId284" display="http://pbs.twimg.com/profile_images/1060338321912709120/KeT4D2hc_normal.jpg"/>
    <hyperlink ref="V616" r:id="rId285" display="http://pbs.twimg.com/profile_images/571253000754360320/cX5k8JHf_normal.jpeg"/>
    <hyperlink ref="V284" r:id="rId286" display="http://pbs.twimg.com/profile_images/1008096328147243011/Rya15OOR_normal.jpg"/>
    <hyperlink ref="V546" r:id="rId287" display="http://pbs.twimg.com/profile_images/571253000754360320/cX5k8JHf_normal.jpeg"/>
    <hyperlink ref="V87" r:id="rId288" display="http://pbs.twimg.com/profile_images/1024712537093402625/xP6llkTZ_normal.jpg"/>
    <hyperlink ref="V86" r:id="rId289" display="http://pbs.twimg.com/profile_images/1024712537093402625/xP6llkTZ_normal.jpg"/>
    <hyperlink ref="V565" r:id="rId290" display="http://pbs.twimg.com/profile_images/571253000754360320/cX5k8JHf_normal.jpeg"/>
    <hyperlink ref="V241" r:id="rId291" display="http://pbs.twimg.com/profile_images/1104366545025843200/61XqGkcz_normal.jpg"/>
    <hyperlink ref="V240" r:id="rId292" display="http://pbs.twimg.com/profile_images/1104366545025843200/61XqGkcz_normal.jpg"/>
    <hyperlink ref="V571" r:id="rId293" display="http://pbs.twimg.com/profile_images/571253000754360320/cX5k8JHf_normal.jpeg"/>
    <hyperlink ref="V568" r:id="rId294" display="http://pbs.twimg.com/profile_images/571253000754360320/cX5k8JHf_normal.jpeg"/>
    <hyperlink ref="V194" r:id="rId295" display="http://pbs.twimg.com/profile_images/964153490896556032/bqI5-VTx_normal.jpg"/>
    <hyperlink ref="V193" r:id="rId296" display="http://pbs.twimg.com/profile_images/964153490896556032/bqI5-VTx_normal.jpg"/>
    <hyperlink ref="V539" r:id="rId297" display="http://pbs.twimg.com/profile_images/571253000754360320/cX5k8JHf_normal.jpeg"/>
    <hyperlink ref="V763" r:id="rId298" display="http://pbs.twimg.com/profile_images/993849435187826689/esaw3bDF_normal.jpg"/>
    <hyperlink ref="V761" r:id="rId299" display="http://pbs.twimg.com/profile_images/993849435187826689/esaw3bDF_normal.jpg"/>
    <hyperlink ref="V764" r:id="rId300" display="http://pbs.twimg.com/profile_images/993849435187826689/esaw3bDF_normal.jpg"/>
    <hyperlink ref="V762" r:id="rId301" display="http://pbs.twimg.com/profile_images/993849435187826689/esaw3bDF_normal.jpg"/>
    <hyperlink ref="V765" r:id="rId302" display="http://pbs.twimg.com/profile_images/993849435187826689/esaw3bDF_normal.jpg"/>
    <hyperlink ref="V288" r:id="rId303" display="http://pbs.twimg.com/profile_images/549686349239156736/mQBIP9Fv_normal.jpeg"/>
    <hyperlink ref="V557" r:id="rId304" display="http://pbs.twimg.com/profile_images/571253000754360320/cX5k8JHf_normal.jpeg"/>
    <hyperlink ref="V163" r:id="rId305" display="http://pbs.twimg.com/profile_images/1094511886316507136/PSEN15rc_normal.jpg"/>
    <hyperlink ref="V162" r:id="rId306" display="http://pbs.twimg.com/profile_images/1094511886316507136/PSEN15rc_normal.jpg"/>
    <hyperlink ref="V538" r:id="rId307" display="http://pbs.twimg.com/profile_images/571253000754360320/cX5k8JHf_normal.jpeg"/>
    <hyperlink ref="V581" r:id="rId308" display="http://pbs.twimg.com/profile_images/571253000754360320/cX5k8JHf_normal.jpeg"/>
    <hyperlink ref="V235" r:id="rId309" display="http://pbs.twimg.com/profile_images/796414675365658624/sEvDOOdr_normal.jpg"/>
    <hyperlink ref="V304" r:id="rId310" display="http://pbs.twimg.com/profile_images/659499904205766656/yEGbeF0T_normal.jpg"/>
    <hyperlink ref="V303" r:id="rId311" display="http://pbs.twimg.com/profile_images/659499904205766656/yEGbeF0T_normal.jpg"/>
    <hyperlink ref="V307" r:id="rId312" display="http://pbs.twimg.com/profile_images/659499904205766656/yEGbeF0T_normal.jpg"/>
    <hyperlink ref="V308" r:id="rId313" display="http://pbs.twimg.com/profile_images/659499904205766656/yEGbeF0T_normal.jpg"/>
    <hyperlink ref="V306" r:id="rId314" display="http://pbs.twimg.com/profile_images/659499904205766656/yEGbeF0T_normal.jpg"/>
    <hyperlink ref="V305" r:id="rId315" display="http://pbs.twimg.com/profile_images/659499904205766656/yEGbeF0T_normal.jpg"/>
    <hyperlink ref="V309" r:id="rId316" display="http://pbs.twimg.com/profile_images/659499904205766656/yEGbeF0T_normal.jpg"/>
    <hyperlink ref="V727" r:id="rId317" display="http://pbs.twimg.com/profile_images/1103782997084569600/EpHDqxNI_normal.png"/>
    <hyperlink ref="V409" r:id="rId318" display="http://pbs.twimg.com/profile_images/1100792228031664128/MJV2a2Nq_normal.jpg"/>
    <hyperlink ref="V548" r:id="rId319" display="http://pbs.twimg.com/profile_images/571253000754360320/cX5k8JHf_normal.jpeg"/>
    <hyperlink ref="V614" r:id="rId320" display="http://pbs.twimg.com/profile_images/571253000754360320/cX5k8JHf_normal.jpeg"/>
    <hyperlink ref="V774" r:id="rId321" display="http://pbs.twimg.com/profile_images/907171137427308544/FDkQY2dH_normal.jpg"/>
    <hyperlink ref="V410" r:id="rId322" display="http://pbs.twimg.com/profile_images/1100792228031664128/MJV2a2Nq_normal.jpg"/>
    <hyperlink ref="V408" r:id="rId323" display="http://pbs.twimg.com/profile_images/1100792228031664128/MJV2a2Nq_normal.jpg"/>
    <hyperlink ref="V630" r:id="rId324" display="http://pbs.twimg.com/profile_images/571253000754360320/cX5k8JHf_normal.jpeg"/>
    <hyperlink ref="V627" r:id="rId325" display="http://pbs.twimg.com/profile_images/571253000754360320/cX5k8JHf_normal.jpeg"/>
    <hyperlink ref="V333" r:id="rId326" display="http://pbs.twimg.com/profile_images/1106596077761892352/zN6-rHJq_normal.jpg"/>
    <hyperlink ref="V327" r:id="rId327" display="http://pbs.twimg.com/profile_images/1106596077761892352/zN6-rHJq_normal.jpg"/>
    <hyperlink ref="V329" r:id="rId328" display="http://pbs.twimg.com/profile_images/1106596077761892352/zN6-rHJq_normal.jpg"/>
    <hyperlink ref="V330" r:id="rId329" display="http://pbs.twimg.com/profile_images/1106596077761892352/zN6-rHJq_normal.jpg"/>
    <hyperlink ref="V332" r:id="rId330" display="http://pbs.twimg.com/profile_images/1106596077761892352/zN6-rHJq_normal.jpg"/>
    <hyperlink ref="V331" r:id="rId331" display="http://pbs.twimg.com/profile_images/1106596077761892352/zN6-rHJq_normal.jpg"/>
    <hyperlink ref="V334" r:id="rId332" display="http://pbs.twimg.com/profile_images/1106596077761892352/zN6-rHJq_normal.jpg"/>
    <hyperlink ref="V328" r:id="rId333" display="http://pbs.twimg.com/profile_images/1106596077761892352/zN6-rHJq_normal.jpg"/>
    <hyperlink ref="V421" r:id="rId334" display="http://pbs.twimg.com/profile_images/1100792228031664128/MJV2a2Nq_normal.jpg"/>
    <hyperlink ref="V146" r:id="rId335" display="http://pbs.twimg.com/profile_images/1103031089319288832/9NScSZDJ_normal.jpg"/>
    <hyperlink ref="V629" r:id="rId336" display="http://pbs.twimg.com/profile_images/571253000754360320/cX5k8JHf_normal.jpeg"/>
    <hyperlink ref="V656" r:id="rId337" display="http://pbs.twimg.com/profile_images/571253000754360320/cX5k8JHf_normal.jpeg"/>
    <hyperlink ref="V655" r:id="rId338" display="http://pbs.twimg.com/profile_images/571253000754360320/cX5k8JHf_normal.jpeg"/>
    <hyperlink ref="V239" r:id="rId339" display="http://pbs.twimg.com/profile_images/796414675365658624/sEvDOOdr_normal.jpg"/>
    <hyperlink ref="V232" r:id="rId340" display="http://pbs.twimg.com/profile_images/796414675365658624/sEvDOOdr_normal.jpg"/>
    <hyperlink ref="V238" r:id="rId341" display="http://pbs.twimg.com/profile_images/796414675365658624/sEvDOOdr_normal.jpg"/>
    <hyperlink ref="V236" r:id="rId342" display="http://pbs.twimg.com/profile_images/796414675365658624/sEvDOOdr_normal.jpg"/>
    <hyperlink ref="V233" r:id="rId343" display="http://pbs.twimg.com/profile_images/796414675365658624/sEvDOOdr_normal.jpg"/>
    <hyperlink ref="V234" r:id="rId344" display="http://pbs.twimg.com/profile_images/796414675365658624/sEvDOOdr_normal.jpg"/>
    <hyperlink ref="V237" r:id="rId345" display="http://pbs.twimg.com/profile_images/796414675365658624/sEvDOOdr_normal.jpg"/>
    <hyperlink ref="V9" r:id="rId346" display="http://pbs.twimg.com/profile_images/1045821795150905344/K1xbriuy_normal.jpg"/>
    <hyperlink ref="V248" r:id="rId347" display="http://pbs.twimg.com/profile_images/1099672139232350211/zOpCI-vi_normal.jpg"/>
    <hyperlink ref="V673" r:id="rId348" display="http://pbs.twimg.com/profile_images/571253000754360320/cX5k8JHf_normal.jpeg"/>
    <hyperlink ref="V769" r:id="rId349" display="http://pbs.twimg.com/profile_images/909465518125518848/hE1sfgjU_normal.jpg"/>
    <hyperlink ref="V770" r:id="rId350" display="http://pbs.twimg.com/profile_images/909465518125518848/hE1sfgjU_normal.jpg"/>
    <hyperlink ref="V772" r:id="rId351" display="http://pbs.twimg.com/profile_images/909465518125518848/hE1sfgjU_normal.jpg"/>
    <hyperlink ref="V773" r:id="rId352" display="http://pbs.twimg.com/profile_images/909465518125518848/hE1sfgjU_normal.jpg"/>
    <hyperlink ref="V771" r:id="rId353" display="http://pbs.twimg.com/profile_images/909465518125518848/hE1sfgjU_normal.jpg"/>
    <hyperlink ref="V413" r:id="rId354" display="http://pbs.twimg.com/profile_images/1100792228031664128/MJV2a2Nq_normal.jpg"/>
    <hyperlink ref="V416" r:id="rId355" display="http://pbs.twimg.com/profile_images/1100792228031664128/MJV2a2Nq_normal.jpg"/>
    <hyperlink ref="V651" r:id="rId356" display="http://pbs.twimg.com/profile_images/571253000754360320/cX5k8JHf_normal.jpeg"/>
    <hyperlink ref="V643" r:id="rId357" display="http://pbs.twimg.com/profile_images/571253000754360320/cX5k8JHf_normal.jpeg"/>
    <hyperlink ref="V335" r:id="rId358" display="http://pbs.twimg.com/profile_images/1043469466242371584/j2rBwXqA_normal.jpg"/>
    <hyperlink ref="V336" r:id="rId359" display="http://pbs.twimg.com/profile_images/1043469466242371584/j2rBwXqA_normal.jpg"/>
    <hyperlink ref="V337" r:id="rId360" display="http://pbs.twimg.com/profile_images/1043469466242371584/j2rBwXqA_normal.jpg"/>
    <hyperlink ref="V635" r:id="rId361" display="http://pbs.twimg.com/profile_images/571253000754360320/cX5k8JHf_normal.jpeg"/>
    <hyperlink ref="V59" r:id="rId362" display="https://pbs.twimg.com/media/D1e4HBDX4AAxJgH.jpg"/>
    <hyperlink ref="V54" r:id="rId363" display="http://pbs.twimg.com/profile_images/877449902749605889/LwnByoM7_normal.jpg"/>
    <hyperlink ref="V55" r:id="rId364" display="http://pbs.twimg.com/profile_images/877449902749605889/LwnByoM7_normal.jpg"/>
    <hyperlink ref="V56" r:id="rId365" display="http://pbs.twimg.com/profile_images/877449902749605889/LwnByoM7_normal.jpg"/>
    <hyperlink ref="V60" r:id="rId366" display="http://pbs.twimg.com/profile_images/877449902749605889/LwnByoM7_normal.jpg"/>
    <hyperlink ref="V57" r:id="rId367" display="http://pbs.twimg.com/profile_images/877449902749605889/LwnByoM7_normal.jpg"/>
    <hyperlink ref="V58" r:id="rId368" display="https://pbs.twimg.com/media/D13uGTqXcAIx7Bu.jpg"/>
    <hyperlink ref="V430" r:id="rId369" display="http://pbs.twimg.com/profile_images/1100792228031664128/MJV2a2Nq_normal.jpg"/>
    <hyperlink ref="V432" r:id="rId370" display="http://pbs.twimg.com/profile_images/1100792228031664128/MJV2a2Nq_normal.jpg"/>
    <hyperlink ref="V696" r:id="rId371" display="http://pbs.twimg.com/profile_images/571253000754360320/cX5k8JHf_normal.jpeg"/>
    <hyperlink ref="V182" r:id="rId372" display="http://pbs.twimg.com/profile_images/724346728330211329/_eTPgaLz_normal.jpg"/>
    <hyperlink ref="V17" r:id="rId373" display="http://pbs.twimg.com/profile_images/1045821795150905344/K1xbriuy_normal.jpg"/>
    <hyperlink ref="V14" r:id="rId374" display="http://pbs.twimg.com/profile_images/1045821795150905344/K1xbriuy_normal.jpg"/>
    <hyperlink ref="V15" r:id="rId375" display="http://pbs.twimg.com/profile_images/1045821795150905344/K1xbriuy_normal.jpg"/>
    <hyperlink ref="V10" r:id="rId376" display="http://pbs.twimg.com/profile_images/1045821795150905344/K1xbriuy_normal.jpg"/>
    <hyperlink ref="V8" r:id="rId377" display="http://pbs.twimg.com/profile_images/1045821795150905344/K1xbriuy_normal.jpg"/>
    <hyperlink ref="V12" r:id="rId378" display="http://pbs.twimg.com/profile_images/1045821795150905344/K1xbriuy_normal.jpg"/>
    <hyperlink ref="V16" r:id="rId379" display="http://pbs.twimg.com/profile_images/1045821795150905344/K1xbriuy_normal.jpg"/>
    <hyperlink ref="V13" r:id="rId380" display="http://pbs.twimg.com/profile_images/1045821795150905344/K1xbriuy_normal.jpg"/>
    <hyperlink ref="V11" r:id="rId381" display="http://pbs.twimg.com/profile_images/1045821795150905344/K1xbriuy_normal.jpg"/>
    <hyperlink ref="V431" r:id="rId382" display="http://pbs.twimg.com/profile_images/1100792228031664128/MJV2a2Nq_normal.jpg"/>
    <hyperlink ref="V411" r:id="rId383" display="http://pbs.twimg.com/profile_images/1100792228031664128/MJV2a2Nq_normal.jpg"/>
    <hyperlink ref="V73" r:id="rId384" display="http://pbs.twimg.com/profile_images/1103678975124090885/e-8xUAkH_normal.jpg"/>
    <hyperlink ref="V676" r:id="rId385" display="http://pbs.twimg.com/profile_images/571253000754360320/cX5k8JHf_normal.jpeg"/>
    <hyperlink ref="V679" r:id="rId386" display="http://pbs.twimg.com/profile_images/571253000754360320/cX5k8JHf_normal.jpeg"/>
    <hyperlink ref="V684" r:id="rId387" display="http://pbs.twimg.com/profile_images/571253000754360320/cX5k8JHf_normal.jpeg"/>
    <hyperlink ref="V210" r:id="rId388" display="http://pbs.twimg.com/profile_images/879382886717239296/8xhLlIYe_normal.jpg"/>
    <hyperlink ref="V203" r:id="rId389" display="http://pbs.twimg.com/profile_images/879382886717239296/8xhLlIYe_normal.jpg"/>
    <hyperlink ref="V202" r:id="rId390" display="http://pbs.twimg.com/profile_images/879382886717239296/8xhLlIYe_normal.jpg"/>
    <hyperlink ref="V207" r:id="rId391" display="http://pbs.twimg.com/profile_images/879382886717239296/8xhLlIYe_normal.jpg"/>
    <hyperlink ref="V209" r:id="rId392" display="http://pbs.twimg.com/profile_images/879382886717239296/8xhLlIYe_normal.jpg"/>
    <hyperlink ref="V208" r:id="rId393" display="http://pbs.twimg.com/profile_images/879382886717239296/8xhLlIYe_normal.jpg"/>
    <hyperlink ref="V201" r:id="rId394" display="http://pbs.twimg.com/profile_images/879382886717239296/8xhLlIYe_normal.jpg"/>
    <hyperlink ref="V206" r:id="rId395" display="http://pbs.twimg.com/profile_images/879382886717239296/8xhLlIYe_normal.jpg"/>
    <hyperlink ref="V200" r:id="rId396" display="http://pbs.twimg.com/profile_images/879382886717239296/8xhLlIYe_normal.jpg"/>
    <hyperlink ref="V199" r:id="rId397" display="http://pbs.twimg.com/profile_images/879382886717239296/8xhLlIYe_normal.jpg"/>
    <hyperlink ref="V383" r:id="rId398" display="http://pbs.twimg.com/profile_images/1100792228031664128/MJV2a2Nq_normal.jpg"/>
    <hyperlink ref="V382" r:id="rId399" display="http://pbs.twimg.com/profile_images/1100792228031664128/MJV2a2Nq_normal.jpg"/>
    <hyperlink ref="V144" r:id="rId400" display="http://pbs.twimg.com/profile_images/1103031089319288832/9NScSZDJ_normal.jpg"/>
    <hyperlink ref="V570" r:id="rId401" display="http://pbs.twimg.com/profile_images/571253000754360320/cX5k8JHf_normal.jpeg"/>
    <hyperlink ref="V639" r:id="rId402" display="http://pbs.twimg.com/profile_images/571253000754360320/cX5k8JHf_normal.jpeg"/>
    <hyperlink ref="V608" r:id="rId403" display="http://pbs.twimg.com/profile_images/571253000754360320/cX5k8JHf_normal.jpeg"/>
    <hyperlink ref="V654" r:id="rId404" display="http://pbs.twimg.com/profile_images/571253000754360320/cX5k8JHf_normal.jpeg"/>
    <hyperlink ref="V645" r:id="rId405" display="http://pbs.twimg.com/profile_images/571253000754360320/cX5k8JHf_normal.jpeg"/>
    <hyperlink ref="V633" r:id="rId406" display="http://pbs.twimg.com/profile_images/571253000754360320/cX5k8JHf_normal.jpeg"/>
    <hyperlink ref="V35" r:id="rId407" display="http://pbs.twimg.com/profile_images/1084191302294618113/Sv4OG6np_normal.jpg"/>
    <hyperlink ref="V29" r:id="rId408" display="http://pbs.twimg.com/profile_images/1084191302294618113/Sv4OG6np_normal.jpg"/>
    <hyperlink ref="V31" r:id="rId409" display="http://pbs.twimg.com/profile_images/1084191302294618113/Sv4OG6np_normal.jpg"/>
    <hyperlink ref="V27" r:id="rId410" display="http://pbs.twimg.com/profile_images/1084191302294618113/Sv4OG6np_normal.jpg"/>
    <hyperlink ref="V30" r:id="rId411" display="http://pbs.twimg.com/profile_images/1084191302294618113/Sv4OG6np_normal.jpg"/>
    <hyperlink ref="V28" r:id="rId412" display="http://pbs.twimg.com/profile_images/1084191302294618113/Sv4OG6np_normal.jpg"/>
    <hyperlink ref="V34" r:id="rId413" display="http://pbs.twimg.com/profile_images/1084191302294618113/Sv4OG6np_normal.jpg"/>
    <hyperlink ref="V32" r:id="rId414" display="http://pbs.twimg.com/profile_images/1084191302294618113/Sv4OG6np_normal.jpg"/>
    <hyperlink ref="V33" r:id="rId415" display="http://pbs.twimg.com/profile_images/1084191302294618113/Sv4OG6np_normal.jpg"/>
    <hyperlink ref="V722" r:id="rId416" display="http://pbs.twimg.com/profile_images/1103782997084569600/EpHDqxNI_normal.png"/>
    <hyperlink ref="V113" r:id="rId417" display="http://pbs.twimg.com/profile_images/837202528467095553/QYBErUTP_normal.jpg"/>
    <hyperlink ref="V424" r:id="rId418" display="http://pbs.twimg.com/profile_images/1100792228031664128/MJV2a2Nq_normal.jpg"/>
    <hyperlink ref="V563" r:id="rId419" display="http://pbs.twimg.com/profile_images/571253000754360320/cX5k8JHf_normal.jpeg"/>
    <hyperlink ref="V658" r:id="rId420" display="http://pbs.twimg.com/profile_images/571253000754360320/cX5k8JHf_normal.jpeg"/>
    <hyperlink ref="V674" r:id="rId421" display="http://pbs.twimg.com/profile_images/571253000754360320/cX5k8JHf_normal.jpeg"/>
    <hyperlink ref="V599" r:id="rId422" display="http://pbs.twimg.com/profile_images/571253000754360320/cX5k8JHf_normal.jpeg"/>
    <hyperlink ref="V661" r:id="rId423" display="http://pbs.twimg.com/profile_images/571253000754360320/cX5k8JHf_normal.jpeg"/>
    <hyperlink ref="V512" r:id="rId424" display="http://pbs.twimg.com/profile_images/571253000754360320/cX5k8JHf_normal.jpeg"/>
    <hyperlink ref="V669" r:id="rId425" display="http://pbs.twimg.com/profile_images/571253000754360320/cX5k8JHf_normal.jpeg"/>
    <hyperlink ref="V725" r:id="rId426" display="http://pbs.twimg.com/profile_images/1103782997084569600/EpHDqxNI_normal.png"/>
    <hyperlink ref="V724" r:id="rId427" display="http://pbs.twimg.com/profile_images/1103782997084569600/EpHDqxNI_normal.png"/>
    <hyperlink ref="V21" r:id="rId428" display="http://pbs.twimg.com/profile_images/628861919236112384/lru5TJMj_normal.jpg"/>
    <hyperlink ref="V22" r:id="rId429" display="http://pbs.twimg.com/profile_images/628861919236112384/lru5TJMj_normal.jpg"/>
    <hyperlink ref="V23" r:id="rId430" display="http://pbs.twimg.com/profile_images/628861919236112384/lru5TJMj_normal.jpg"/>
    <hyperlink ref="V20" r:id="rId431" display="http://pbs.twimg.com/profile_images/628861919236112384/lru5TJMj_normal.jpg"/>
    <hyperlink ref="V26" r:id="rId432" display="http://pbs.twimg.com/profile_images/628861919236112384/lru5TJMj_normal.jpg"/>
    <hyperlink ref="V24" r:id="rId433" display="http://pbs.twimg.com/profile_images/628861919236112384/lru5TJMj_normal.jpg"/>
    <hyperlink ref="V25" r:id="rId434" display="http://pbs.twimg.com/profile_images/628861919236112384/lru5TJMj_normal.jpg"/>
    <hyperlink ref="V425" r:id="rId435" display="http://pbs.twimg.com/profile_images/1100792228031664128/MJV2a2Nq_normal.jpg"/>
    <hyperlink ref="V426" r:id="rId436" display="http://pbs.twimg.com/profile_images/1100792228031664128/MJV2a2Nq_normal.jpg"/>
    <hyperlink ref="V374" r:id="rId437" display="http://pbs.twimg.com/profile_images/1100792228031664128/MJV2a2Nq_normal.jpg"/>
    <hyperlink ref="V662" r:id="rId438" display="http://pbs.twimg.com/profile_images/571253000754360320/cX5k8JHf_normal.jpeg"/>
    <hyperlink ref="V663" r:id="rId439" display="http://pbs.twimg.com/profile_images/571253000754360320/cX5k8JHf_normal.jpeg"/>
    <hyperlink ref="V664" r:id="rId440" display="http://pbs.twimg.com/profile_images/571253000754360320/cX5k8JHf_normal.jpeg"/>
    <hyperlink ref="V665" r:id="rId441" display="http://pbs.twimg.com/profile_images/571253000754360320/cX5k8JHf_normal.jpeg"/>
    <hyperlink ref="V185" r:id="rId442" display="http://pbs.twimg.com/profile_images/724346728330211329/_eTPgaLz_normal.jpg"/>
    <hyperlink ref="V184" r:id="rId443" display="http://pbs.twimg.com/profile_images/724346728330211329/_eTPgaLz_normal.jpg"/>
    <hyperlink ref="V179" r:id="rId444" display="http://pbs.twimg.com/profile_images/724346728330211329/_eTPgaLz_normal.jpg"/>
    <hyperlink ref="V180" r:id="rId445" display="http://pbs.twimg.com/profile_images/724346728330211329/_eTPgaLz_normal.jpg"/>
    <hyperlink ref="V186" r:id="rId446" display="http://pbs.twimg.com/profile_images/724346728330211329/_eTPgaLz_normal.jpg"/>
    <hyperlink ref="V183" r:id="rId447" display="http://pbs.twimg.com/profile_images/724346728330211329/_eTPgaLz_normal.jpg"/>
    <hyperlink ref="V187" r:id="rId448" display="http://pbs.twimg.com/profile_images/724346728330211329/_eTPgaLz_normal.jpg"/>
    <hyperlink ref="V178" r:id="rId449" display="http://pbs.twimg.com/profile_images/724346728330211329/_eTPgaLz_normal.jpg"/>
    <hyperlink ref="V176" r:id="rId450" display="http://pbs.twimg.com/profile_images/724346728330211329/_eTPgaLz_normal.jpg"/>
    <hyperlink ref="V181" r:id="rId451" display="http://pbs.twimg.com/profile_images/724346728330211329/_eTPgaLz_normal.jpg"/>
    <hyperlink ref="V177" r:id="rId452" display="http://pbs.twimg.com/profile_images/724346728330211329/_eTPgaLz_normal.jpg"/>
    <hyperlink ref="V175" r:id="rId453" display="http://pbs.twimg.com/profile_images/724346728330211329/_eTPgaLz_normal.jpg"/>
    <hyperlink ref="V449" r:id="rId454" display="http://pbs.twimg.com/profile_images/1100792228031664128/MJV2a2Nq_normal.jpg"/>
    <hyperlink ref="V429" r:id="rId455" display="http://pbs.twimg.com/profile_images/1100792228031664128/MJV2a2Nq_normal.jpg"/>
    <hyperlink ref="V450" r:id="rId456" display="http://pbs.twimg.com/profile_images/1100792228031664128/MJV2a2Nq_normal.jpg"/>
    <hyperlink ref="V52" r:id="rId457" display="http://pbs.twimg.com/profile_images/672165125336338432/Epv7aDTp_normal.jpg"/>
    <hyperlink ref="V51" r:id="rId458" display="http://pbs.twimg.com/profile_images/672165125336338432/Epv7aDTp_normal.jpg"/>
    <hyperlink ref="V149" r:id="rId459" display="http://pbs.twimg.com/profile_images/1103031089319288832/9NScSZDJ_normal.jpg"/>
    <hyperlink ref="V152" r:id="rId460" display="http://pbs.twimg.com/profile_images/1103031089319288832/9NScSZDJ_normal.jpg"/>
    <hyperlink ref="V688" r:id="rId461" display="http://pbs.twimg.com/profile_images/571253000754360320/cX5k8JHf_normal.jpeg"/>
    <hyperlink ref="V607" r:id="rId462" display="http://pbs.twimg.com/profile_images/571253000754360320/cX5k8JHf_normal.jpeg"/>
    <hyperlink ref="V685" r:id="rId463" display="http://pbs.twimg.com/profile_images/571253000754360320/cX5k8JHf_normal.jpeg"/>
    <hyperlink ref="V694" r:id="rId464" display="http://pbs.twimg.com/profile_images/571253000754360320/cX5k8JHf_normal.jpeg"/>
    <hyperlink ref="V675" r:id="rId465" display="http://pbs.twimg.com/profile_images/571253000754360320/cX5k8JHf_normal.jpeg"/>
    <hyperlink ref="V695" r:id="rId466" display="http://pbs.twimg.com/profile_images/571253000754360320/cX5k8JHf_normal.jpeg"/>
    <hyperlink ref="V511" r:id="rId467" display="http://pbs.twimg.com/profile_images/571253000754360320/cX5k8JHf_normal.jpeg"/>
    <hyperlink ref="V726" r:id="rId468" display="http://pbs.twimg.com/profile_images/1103782997084569600/EpHDqxNI_normal.png"/>
    <hyperlink ref="V109" r:id="rId469" display="http://pbs.twimg.com/profile_images/837202528467095553/QYBErUTP_normal.jpg"/>
    <hyperlink ref="V116" r:id="rId470" display="http://pbs.twimg.com/profile_images/837202528467095553/QYBErUTP_normal.jpg"/>
    <hyperlink ref="V123" r:id="rId471" display="http://pbs.twimg.com/profile_images/837202528467095553/QYBErUTP_normal.jpg"/>
    <hyperlink ref="V120" r:id="rId472" display="http://pbs.twimg.com/profile_images/837202528467095553/QYBErUTP_normal.jpg"/>
    <hyperlink ref="V107" r:id="rId473" display="http://pbs.twimg.com/profile_images/837202528467095553/QYBErUTP_normal.jpg"/>
    <hyperlink ref="V108" r:id="rId474" display="http://pbs.twimg.com/profile_images/837202528467095553/QYBErUTP_normal.jpg"/>
    <hyperlink ref="V114" r:id="rId475" display="http://pbs.twimg.com/profile_images/837202528467095553/QYBErUTP_normal.jpg"/>
    <hyperlink ref="V119" r:id="rId476" display="http://pbs.twimg.com/profile_images/837202528467095553/QYBErUTP_normal.jpg"/>
    <hyperlink ref="V115" r:id="rId477" display="http://pbs.twimg.com/profile_images/837202528467095553/QYBErUTP_normal.jpg"/>
    <hyperlink ref="V117" r:id="rId478" display="http://pbs.twimg.com/profile_images/837202528467095553/QYBErUTP_normal.jpg"/>
    <hyperlink ref="V118" r:id="rId479" display="http://pbs.twimg.com/profile_images/837202528467095553/QYBErUTP_normal.jpg"/>
    <hyperlink ref="V121" r:id="rId480" display="http://pbs.twimg.com/profile_images/837202528467095553/QYBErUTP_normal.jpg"/>
    <hyperlink ref="V106" r:id="rId481" display="http://pbs.twimg.com/profile_images/837202528467095553/QYBErUTP_normal.jpg"/>
    <hyperlink ref="V110" r:id="rId482" display="http://pbs.twimg.com/profile_images/837202528467095553/QYBErUTP_normal.jpg"/>
    <hyperlink ref="V122" r:id="rId483" display="http://pbs.twimg.com/profile_images/837202528467095553/QYBErUTP_normal.jpg"/>
    <hyperlink ref="V104" r:id="rId484" display="http://pbs.twimg.com/profile_images/837202528467095553/QYBErUTP_normal.jpg"/>
    <hyperlink ref="V105" r:id="rId485" display="http://pbs.twimg.com/profile_images/837202528467095553/QYBErUTP_normal.jpg"/>
    <hyperlink ref="V112" r:id="rId486" display="http://pbs.twimg.com/profile_images/837202528467095553/QYBErUTP_normal.jpg"/>
    <hyperlink ref="V101" r:id="rId487" display="http://pbs.twimg.com/profile_images/837202528467095553/QYBErUTP_normal.jpg"/>
    <hyperlink ref="V102" r:id="rId488" display="http://pbs.twimg.com/profile_images/837202528467095553/QYBErUTP_normal.jpg"/>
    <hyperlink ref="V103" r:id="rId489" display="http://pbs.twimg.com/profile_images/837202528467095553/QYBErUTP_normal.jpg"/>
    <hyperlink ref="V111" r:id="rId490" display="http://pbs.twimg.com/profile_images/837202528467095553/QYBErUTP_normal.jpg"/>
    <hyperlink ref="V7" r:id="rId491" display="http://pbs.twimg.com/profile_images/508345714943197185/0NR-FMI0_normal.jpeg"/>
    <hyperlink ref="V412" r:id="rId492" display="http://pbs.twimg.com/profile_images/1100792228031664128/MJV2a2Nq_normal.jpg"/>
    <hyperlink ref="V419" r:id="rId493" display="http://pbs.twimg.com/profile_images/1100792228031664128/MJV2a2Nq_normal.jpg"/>
    <hyperlink ref="V418" r:id="rId494" display="http://pbs.twimg.com/profile_images/1100792228031664128/MJV2a2Nq_normal.jpg"/>
    <hyperlink ref="V417" r:id="rId495" display="http://pbs.twimg.com/profile_images/1100792228031664128/MJV2a2Nq_normal.jpg"/>
    <hyperlink ref="V47" r:id="rId496" display="http://pbs.twimg.com/profile_images/672165125336338432/Epv7aDTp_normal.jpg"/>
    <hyperlink ref="V298" r:id="rId497" display="http://pbs.twimg.com/profile_images/549686349239156736/mQBIP9Fv_normal.jpeg"/>
    <hyperlink ref="V297" r:id="rId498" display="http://pbs.twimg.com/profile_images/549686349239156736/mQBIP9Fv_normal.jpeg"/>
    <hyperlink ref="V637" r:id="rId499" display="http://pbs.twimg.com/profile_images/571253000754360320/cX5k8JHf_normal.jpeg"/>
    <hyperlink ref="V604" r:id="rId500" display="http://pbs.twimg.com/profile_images/571253000754360320/cX5k8JHf_normal.jpeg"/>
    <hyperlink ref="V649" r:id="rId501" display="http://pbs.twimg.com/profile_images/571253000754360320/cX5k8JHf_normal.jpeg"/>
    <hyperlink ref="V631" r:id="rId502" display="http://pbs.twimg.com/profile_images/571253000754360320/cX5k8JHf_normal.jpeg"/>
    <hyperlink ref="V513" r:id="rId503" display="http://pbs.twimg.com/profile_images/571253000754360320/cX5k8JHf_normal.jpeg"/>
    <hyperlink ref="V648" r:id="rId504" display="http://pbs.twimg.com/profile_images/571253000754360320/cX5k8JHf_normal.jpeg"/>
    <hyperlink ref="V640" r:id="rId505" display="http://pbs.twimg.com/profile_images/571253000754360320/cX5k8JHf_normal.jpeg"/>
    <hyperlink ref="V605" r:id="rId506" display="http://pbs.twimg.com/profile_images/571253000754360320/cX5k8JHf_normal.jpeg"/>
    <hyperlink ref="V647" r:id="rId507" display="http://pbs.twimg.com/profile_images/571253000754360320/cX5k8JHf_normal.jpeg"/>
    <hyperlink ref="V652" r:id="rId508" display="http://pbs.twimg.com/profile_images/571253000754360320/cX5k8JHf_normal.jpeg"/>
    <hyperlink ref="V628" r:id="rId509" display="http://pbs.twimg.com/profile_images/571253000754360320/cX5k8JHf_normal.jpeg"/>
    <hyperlink ref="V723" r:id="rId510" display="http://pbs.twimg.com/profile_images/1103782997084569600/EpHDqxNI_normal.png"/>
    <hyperlink ref="V731" r:id="rId511" display="http://pbs.twimg.com/profile_images/1103782997084569600/EpHDqxNI_normal.png"/>
    <hyperlink ref="V733" r:id="rId512" display="http://pbs.twimg.com/profile_images/1103782997084569600/EpHDqxNI_normal.png"/>
    <hyperlink ref="V719" r:id="rId513" display="http://pbs.twimg.com/profile_images/1103782997084569600/EpHDqxNI_normal.png"/>
    <hyperlink ref="V734" r:id="rId514" display="http://pbs.twimg.com/profile_images/1103782997084569600/EpHDqxNI_normal.png"/>
    <hyperlink ref="V732" r:id="rId515" display="http://pbs.twimg.com/profile_images/1103782997084569600/EpHDqxNI_normal.png"/>
    <hyperlink ref="V735" r:id="rId516" display="http://pbs.twimg.com/profile_images/1103782997084569600/EpHDqxNI_normal.png"/>
    <hyperlink ref="V730" r:id="rId517" display="http://pbs.twimg.com/profile_images/1103782997084569600/EpHDqxNI_normal.png"/>
    <hyperlink ref="V729" r:id="rId518" display="http://pbs.twimg.com/profile_images/1103782997084569600/EpHDqxNI_normal.png"/>
    <hyperlink ref="V718" r:id="rId519" display="http://pbs.twimg.com/profile_images/1103782997084569600/EpHDqxNI_normal.png"/>
    <hyperlink ref="V720" r:id="rId520" display="http://pbs.twimg.com/profile_images/1103782997084569600/EpHDqxNI_normal.png"/>
    <hyperlink ref="V721" r:id="rId521" display="http://pbs.twimg.com/profile_images/1103782997084569600/EpHDqxNI_normal.png"/>
    <hyperlink ref="V728" r:id="rId522" display="http://pbs.twimg.com/profile_images/1103782997084569600/EpHDqxNI_normal.png"/>
    <hyperlink ref="V3" r:id="rId523" display="http://pbs.twimg.com/profile_images/508345714943197185/0NR-FMI0_normal.jpeg"/>
    <hyperlink ref="V420" r:id="rId524" display="http://pbs.twimg.com/profile_images/1100792228031664128/MJV2a2Nq_normal.jpg"/>
    <hyperlink ref="V406" r:id="rId525" display="http://pbs.twimg.com/profile_images/1100792228031664128/MJV2a2Nq_normal.jpg"/>
    <hyperlink ref="V423" r:id="rId526" display="http://pbs.twimg.com/profile_images/1100792228031664128/MJV2a2Nq_normal.jpg"/>
    <hyperlink ref="V623" r:id="rId527" display="http://pbs.twimg.com/profile_images/571253000754360320/cX5k8JHf_normal.jpeg"/>
    <hyperlink ref="V553" r:id="rId528" display="http://pbs.twimg.com/profile_images/571253000754360320/cX5k8JHf_normal.jpeg"/>
    <hyperlink ref="V650" r:id="rId529" display="http://pbs.twimg.com/profile_images/571253000754360320/cX5k8JHf_normal.jpeg"/>
    <hyperlink ref="V625" r:id="rId530" display="http://pbs.twimg.com/profile_images/571253000754360320/cX5k8JHf_normal.jpeg"/>
    <hyperlink ref="V624" r:id="rId531" display="http://pbs.twimg.com/profile_images/571253000754360320/cX5k8JHf_normal.jpeg"/>
    <hyperlink ref="V501" r:id="rId532" display="http://pbs.twimg.com/profile_images/571253000754360320/cX5k8JHf_normal.jpeg"/>
    <hyperlink ref="V672" r:id="rId533" display="http://pbs.twimg.com/profile_images/571253000754360320/cX5k8JHf_normal.jpeg"/>
    <hyperlink ref="V634" r:id="rId534" display="http://pbs.twimg.com/profile_images/571253000754360320/cX5k8JHf_normal.jpeg"/>
    <hyperlink ref="V500" r:id="rId535" display="http://pbs.twimg.com/profile_images/571253000754360320/cX5k8JHf_normal.jpeg"/>
    <hyperlink ref="V6" r:id="rId536" display="http://pbs.twimg.com/profile_images/508345714943197185/0NR-FMI0_normal.jpeg"/>
    <hyperlink ref="V4" r:id="rId537" display="http://pbs.twimg.com/profile_images/508345714943197185/0NR-FMI0_normal.jpeg"/>
    <hyperlink ref="V5" r:id="rId538" display="http://pbs.twimg.com/profile_images/508345714943197185/0NR-FMI0_normal.jpeg"/>
    <hyperlink ref="V598" r:id="rId539" display="http://pbs.twimg.com/profile_images/571253000754360320/cX5k8JHf_normal.jpeg"/>
    <hyperlink ref="V499" r:id="rId540" display="http://pbs.twimg.com/profile_images/1088123746731343872/3qIUmHXb_normal.jpg"/>
    <hyperlink ref="V498" r:id="rId541" display="http://pbs.twimg.com/profile_images/1088123746731343872/3qIUmHXb_normal.jpg"/>
    <hyperlink ref="V554" r:id="rId542" display="http://pbs.twimg.com/profile_images/571253000754360320/cX5k8JHf_normal.jpeg"/>
    <hyperlink ref="V739" r:id="rId543" display="http://pbs.twimg.com/profile_images/853539877639655429/bOQdXWx-_normal.jpg"/>
    <hyperlink ref="V738" r:id="rId544" display="http://pbs.twimg.com/profile_images/853539877639655429/bOQdXWx-_normal.jpg"/>
    <hyperlink ref="V555" r:id="rId545" display="http://pbs.twimg.com/profile_images/571253000754360320/cX5k8JHf_normal.jpeg"/>
    <hyperlink ref="V753" r:id="rId546" display="http://pbs.twimg.com/profile_images/1062084439042412545/F9vCukRj_normal.jpg"/>
    <hyperlink ref="V751" r:id="rId547" display="http://pbs.twimg.com/profile_images/1062084439042412545/F9vCukRj_normal.jpg"/>
    <hyperlink ref="V745" r:id="rId548" display="http://pbs.twimg.com/profile_images/1062084439042412545/F9vCukRj_normal.jpg"/>
    <hyperlink ref="V748" r:id="rId549" display="http://pbs.twimg.com/profile_images/1062084439042412545/F9vCukRj_normal.jpg"/>
    <hyperlink ref="V749" r:id="rId550" display="http://pbs.twimg.com/profile_images/1062084439042412545/F9vCukRj_normal.jpg"/>
    <hyperlink ref="V750" r:id="rId551" display="http://pbs.twimg.com/profile_images/1062084439042412545/F9vCukRj_normal.jpg"/>
    <hyperlink ref="V744" r:id="rId552" display="http://pbs.twimg.com/profile_images/1062084439042412545/F9vCukRj_normal.jpg"/>
    <hyperlink ref="V747" r:id="rId553" display="http://pbs.twimg.com/profile_images/1062084439042412545/F9vCukRj_normal.jpg"/>
    <hyperlink ref="V752" r:id="rId554" display="http://pbs.twimg.com/profile_images/1062084439042412545/F9vCukRj_normal.jpg"/>
    <hyperlink ref="V746" r:id="rId555" display="http://pbs.twimg.com/profile_images/1062084439042412545/F9vCukRj_normal.jpg"/>
    <hyperlink ref="V407" r:id="rId556" display="http://pbs.twimg.com/profile_images/1100792228031664128/MJV2a2Nq_normal.jpg"/>
    <hyperlink ref="V427" r:id="rId557" display="http://pbs.twimg.com/profile_images/1100792228031664128/MJV2a2Nq_normal.jpg"/>
    <hyperlink ref="V147" r:id="rId558" display="http://pbs.twimg.com/profile_images/1103031089319288832/9NScSZDJ_normal.jpg"/>
    <hyperlink ref="V558" r:id="rId559" display="http://pbs.twimg.com/profile_images/571253000754360320/cX5k8JHf_normal.jpeg"/>
    <hyperlink ref="V588" r:id="rId560" display="http://pbs.twimg.com/profile_images/571253000754360320/cX5k8JHf_normal.jpeg"/>
    <hyperlink ref="V667" r:id="rId561" display="http://pbs.twimg.com/profile_images/571253000754360320/cX5k8JHf_normal.jpeg"/>
    <hyperlink ref="V670" r:id="rId562" display="http://pbs.twimg.com/profile_images/571253000754360320/cX5k8JHf_normal.jpeg"/>
    <hyperlink ref="V657" r:id="rId563" display="http://pbs.twimg.com/profile_images/571253000754360320/cX5k8JHf_normal.jpeg"/>
    <hyperlink ref="V595" r:id="rId564" display="http://pbs.twimg.com/profile_images/571253000754360320/cX5k8JHf_normal.jpeg"/>
    <hyperlink ref="V756" r:id="rId565" display="http://pbs.twimg.com/profile_images/1850605956/SD_SMALL_WEB_LOGO_normal.png"/>
    <hyperlink ref="V754" r:id="rId566" display="http://pbs.twimg.com/profile_images/1850605956/SD_SMALL_WEB_LOGO_normal.png"/>
    <hyperlink ref="V757" r:id="rId567" display="http://pbs.twimg.com/profile_images/1850605956/SD_SMALL_WEB_LOGO_normal.png"/>
    <hyperlink ref="V755" r:id="rId568" display="http://pbs.twimg.com/profile_images/1850605956/SD_SMALL_WEB_LOGO_normal.png"/>
    <hyperlink ref="V583" r:id="rId569" display="http://pbs.twimg.com/profile_images/571253000754360320/cX5k8JHf_normal.jpeg"/>
    <hyperlink ref="V556" r:id="rId570" display="http://pbs.twimg.com/profile_images/571253000754360320/cX5k8JHf_normal.jpeg"/>
    <hyperlink ref="V171" r:id="rId571" display="http://pbs.twimg.com/profile_images/962087516395458560/udOeypnq_normal.jpg"/>
    <hyperlink ref="V166" r:id="rId572" display="http://pbs.twimg.com/profile_images/962087516395458560/udOeypnq_normal.jpg"/>
    <hyperlink ref="V164" r:id="rId573" display="http://pbs.twimg.com/profile_images/962087516395458560/udOeypnq_normal.jpg"/>
    <hyperlink ref="V167" r:id="rId574" display="http://pbs.twimg.com/profile_images/962087516395458560/udOeypnq_normal.jpg"/>
    <hyperlink ref="V172" r:id="rId575" display="http://pbs.twimg.com/profile_images/962087516395458560/udOeypnq_normal.jpg"/>
    <hyperlink ref="V170" r:id="rId576" display="http://pbs.twimg.com/profile_images/962087516395458560/udOeypnq_normal.jpg"/>
    <hyperlink ref="V165" r:id="rId577" display="http://pbs.twimg.com/profile_images/962087516395458560/udOeypnq_normal.jpg"/>
    <hyperlink ref="V169" r:id="rId578" display="https://pbs.twimg.com/media/D14Zy4sWwAEiIYN.jpg"/>
    <hyperlink ref="V414" r:id="rId579" display="http://pbs.twimg.com/profile_images/1100792228031664128/MJV2a2Nq_normal.jpg"/>
    <hyperlink ref="V381" r:id="rId580" display="http://pbs.twimg.com/profile_images/1100792228031664128/MJV2a2Nq_normal.jpg"/>
    <hyperlink ref="V638" r:id="rId581" display="http://pbs.twimg.com/profile_images/571253000754360320/cX5k8JHf_normal.jpeg"/>
    <hyperlink ref="V606" r:id="rId582" display="http://pbs.twimg.com/profile_images/571253000754360320/cX5k8JHf_normal.jpeg"/>
    <hyperlink ref="V594" r:id="rId583" display="http://pbs.twimg.com/profile_images/571253000754360320/cX5k8JHf_normal.jpeg"/>
    <hyperlink ref="V502" r:id="rId584" display="http://pbs.twimg.com/profile_images/571253000754360320/cX5k8JHf_normal.jpeg"/>
    <hyperlink ref="V601" r:id="rId585" display="http://pbs.twimg.com/profile_images/571253000754360320/cX5k8JHf_normal.jpeg"/>
    <hyperlink ref="V274" r:id="rId586" display="http://abs.twimg.com/sticky/default_profile_images/default_profile_normal.png"/>
    <hyperlink ref="V273" r:id="rId587" display="http://abs.twimg.com/sticky/default_profile_images/default_profile_normal.png"/>
    <hyperlink ref="V612" r:id="rId588" display="http://pbs.twimg.com/profile_images/571253000754360320/cX5k8JHf_normal.jpeg"/>
    <hyperlink ref="V98" r:id="rId589" display="http://pbs.twimg.com/profile_images/849246152277061632/CmoveISU_normal.jpg"/>
    <hyperlink ref="V97" r:id="rId590" display="http://pbs.twimg.com/profile_images/849246152277061632/CmoveISU_normal.jpg"/>
    <hyperlink ref="V93" r:id="rId591" display="http://pbs.twimg.com/profile_images/849246152277061632/CmoveISU_normal.jpg"/>
    <hyperlink ref="V95" r:id="rId592" display="http://pbs.twimg.com/profile_images/849246152277061632/CmoveISU_normal.jpg"/>
    <hyperlink ref="V92" r:id="rId593" display="http://pbs.twimg.com/profile_images/849246152277061632/CmoveISU_normal.jpg"/>
    <hyperlink ref="V91" r:id="rId594" display="http://pbs.twimg.com/profile_images/849246152277061632/CmoveISU_normal.jpg"/>
    <hyperlink ref="V94" r:id="rId595" display="http://pbs.twimg.com/profile_images/849246152277061632/CmoveISU_normal.jpg"/>
    <hyperlink ref="V90" r:id="rId596" display="http://pbs.twimg.com/profile_images/849246152277061632/CmoveISU_normal.jpg"/>
    <hyperlink ref="V96" r:id="rId597" display="http://pbs.twimg.com/profile_images/849246152277061632/CmoveISU_normal.jpg"/>
    <hyperlink ref="V100" r:id="rId598" display="http://pbs.twimg.com/profile_images/849246152277061632/CmoveISU_normal.jpg"/>
    <hyperlink ref="V99" r:id="rId599" display="http://pbs.twimg.com/profile_images/849246152277061632/CmoveISU_normal.jpg"/>
    <hyperlink ref="V440" r:id="rId600" display="http://pbs.twimg.com/profile_images/1100792228031664128/MJV2a2Nq_normal.jpg"/>
    <hyperlink ref="V380" r:id="rId601" display="http://pbs.twimg.com/profile_images/1100792228031664128/MJV2a2Nq_normal.jpg"/>
    <hyperlink ref="V377" r:id="rId602" display="http://pbs.twimg.com/profile_images/1100792228031664128/MJV2a2Nq_normal.jpg"/>
    <hyperlink ref="V603" r:id="rId603" display="http://pbs.twimg.com/profile_images/571253000754360320/cX5k8JHf_normal.jpeg"/>
    <hyperlink ref="V522" r:id="rId604" display="http://pbs.twimg.com/profile_images/571253000754360320/cX5k8JHf_normal.jpeg"/>
    <hyperlink ref="V602" r:id="rId605" display="http://pbs.twimg.com/profile_images/571253000754360320/cX5k8JHf_normal.jpeg"/>
    <hyperlink ref="V506" r:id="rId606" display="http://pbs.twimg.com/profile_images/571253000754360320/cX5k8JHf_normal.jpeg"/>
    <hyperlink ref="V244" r:id="rId607" display="http://pbs.twimg.com/profile_images/1099672139232350211/zOpCI-vi_normal.jpg"/>
    <hyperlink ref="V255" r:id="rId608" display="http://pbs.twimg.com/profile_images/1099672139232350211/zOpCI-vi_normal.jpg"/>
    <hyperlink ref="V245" r:id="rId609" display="http://pbs.twimg.com/profile_images/1099672139232350211/zOpCI-vi_normal.jpg"/>
    <hyperlink ref="V257" r:id="rId610" display="http://pbs.twimg.com/profile_images/1099672139232350211/zOpCI-vi_normal.jpg"/>
    <hyperlink ref="V247" r:id="rId611" display="http://pbs.twimg.com/profile_images/1099672139232350211/zOpCI-vi_normal.jpg"/>
    <hyperlink ref="V243" r:id="rId612" display="http://pbs.twimg.com/profile_images/1099672139232350211/zOpCI-vi_normal.jpg"/>
    <hyperlink ref="V250" r:id="rId613" display="http://pbs.twimg.com/profile_images/1099672139232350211/zOpCI-vi_normal.jpg"/>
    <hyperlink ref="V251" r:id="rId614" display="http://pbs.twimg.com/profile_images/1099672139232350211/zOpCI-vi_normal.jpg"/>
    <hyperlink ref="V253" r:id="rId615" display="http://pbs.twimg.com/profile_images/1099672139232350211/zOpCI-vi_normal.jpg"/>
    <hyperlink ref="V249" r:id="rId616" display="http://pbs.twimg.com/profile_images/1099672139232350211/zOpCI-vi_normal.jpg"/>
    <hyperlink ref="V252" r:id="rId617" display="http://pbs.twimg.com/profile_images/1099672139232350211/zOpCI-vi_normal.jpg"/>
    <hyperlink ref="V242" r:id="rId618" display="http://pbs.twimg.com/profile_images/1099672139232350211/zOpCI-vi_normal.jpg"/>
    <hyperlink ref="V258" r:id="rId619" display="https://pbs.twimg.com/media/D14Zy4sWwAEiIYN.jpg"/>
    <hyperlink ref="V256" r:id="rId620" display="http://pbs.twimg.com/profile_images/1099672139232350211/zOpCI-vi_normal.jpg"/>
    <hyperlink ref="V246" r:id="rId621" display="http://pbs.twimg.com/profile_images/1099672139232350211/zOpCI-vi_normal.jpg"/>
    <hyperlink ref="V415" r:id="rId622" display="http://pbs.twimg.com/profile_images/1100792228031664128/MJV2a2Nq_normal.jpg"/>
    <hyperlink ref="V443" r:id="rId623" display="https://pbs.twimg.com/media/D14Zy4sWwAEiIYN.jpg"/>
    <hyperlink ref="V686" r:id="rId624" display="http://pbs.twimg.com/profile_images/571253000754360320/cX5k8JHf_normal.jpeg"/>
    <hyperlink ref="V609" r:id="rId625" display="http://pbs.twimg.com/profile_images/571253000754360320/cX5k8JHf_normal.jpeg"/>
    <hyperlink ref="V573" r:id="rId626" display="http://pbs.twimg.com/profile_images/571253000754360320/cX5k8JHf_normal.jpeg"/>
    <hyperlink ref="V636" r:id="rId627" display="http://pbs.twimg.com/profile_images/571253000754360320/cX5k8JHf_normal.jpeg"/>
    <hyperlink ref="V668" r:id="rId628" display="http://pbs.twimg.com/profile_images/571253000754360320/cX5k8JHf_normal.jpeg"/>
    <hyperlink ref="V641" r:id="rId629" display="http://pbs.twimg.com/profile_images/571253000754360320/cX5k8JHf_normal.jpeg"/>
    <hyperlink ref="V572" r:id="rId630" display="http://pbs.twimg.com/profile_images/571253000754360320/cX5k8JHf_normal.jpeg"/>
    <hyperlink ref="V267" r:id="rId631" display="http://pbs.twimg.com/profile_images/999358565587415040/I5smbrGe_normal.jpg"/>
    <hyperlink ref="V81" r:id="rId632" display="http://pbs.twimg.com/profile_images/1103678975124090885/e-8xUAkH_normal.jpg"/>
    <hyperlink ref="V71" r:id="rId633" display="http://pbs.twimg.com/profile_images/1103678975124090885/e-8xUAkH_normal.jpg"/>
    <hyperlink ref="V83" r:id="rId634" display="http://pbs.twimg.com/profile_images/1103678975124090885/e-8xUAkH_normal.jpg"/>
    <hyperlink ref="V69" r:id="rId635" display="http://pbs.twimg.com/profile_images/1103678975124090885/e-8xUAkH_normal.jpg"/>
    <hyperlink ref="V74" r:id="rId636" display="http://pbs.twimg.com/profile_images/1103678975124090885/e-8xUAkH_normal.jpg"/>
    <hyperlink ref="V80" r:id="rId637" display="http://pbs.twimg.com/profile_images/1103678975124090885/e-8xUAkH_normal.jpg"/>
    <hyperlink ref="V79" r:id="rId638" display="http://pbs.twimg.com/profile_images/1103678975124090885/e-8xUAkH_normal.jpg"/>
    <hyperlink ref="V77" r:id="rId639" display="http://pbs.twimg.com/profile_images/1103678975124090885/e-8xUAkH_normal.jpg"/>
    <hyperlink ref="V75" r:id="rId640" display="http://pbs.twimg.com/profile_images/1103678975124090885/e-8xUAkH_normal.jpg"/>
    <hyperlink ref="V76" r:id="rId641" display="http://pbs.twimg.com/profile_images/1103678975124090885/e-8xUAkH_normal.jpg"/>
    <hyperlink ref="V78" r:id="rId642" display="http://pbs.twimg.com/profile_images/1103678975124090885/e-8xUAkH_normal.jpg"/>
    <hyperlink ref="V70" r:id="rId643" display="http://pbs.twimg.com/profile_images/1103678975124090885/e-8xUAkH_normal.jpg"/>
    <hyperlink ref="V68" r:id="rId644" display="http://pbs.twimg.com/profile_images/1103678975124090885/e-8xUAkH_normal.jpg"/>
    <hyperlink ref="V82" r:id="rId645" display="http://pbs.twimg.com/profile_images/1103678975124090885/e-8xUAkH_normal.jpg"/>
    <hyperlink ref="V72" r:id="rId646" display="http://pbs.twimg.com/profile_images/1103678975124090885/e-8xUAkH_normal.jpg"/>
    <hyperlink ref="V564" r:id="rId647" display="http://pbs.twimg.com/profile_images/571253000754360320/cX5k8JHf_normal.jpeg"/>
    <hyperlink ref="V660" r:id="rId648" display="http://pbs.twimg.com/profile_images/571253000754360320/cX5k8JHf_normal.jpeg"/>
    <hyperlink ref="V666" r:id="rId649" display="http://pbs.twimg.com/profile_images/571253000754360320/cX5k8JHf_normal.jpeg"/>
    <hyperlink ref="V542" r:id="rId650" display="http://pbs.twimg.com/profile_images/571253000754360320/cX5k8JHf_normal.jpeg"/>
    <hyperlink ref="V262" r:id="rId651" display="http://pbs.twimg.com/profile_images/762963139159785473/_0jATM5N_normal.jpg"/>
    <hyperlink ref="V261" r:id="rId652" display="http://pbs.twimg.com/profile_images/762963139159785473/_0jATM5N_normal.jpg"/>
    <hyperlink ref="V543" r:id="rId653" display="http://pbs.twimg.com/profile_images/571253000754360320/cX5k8JHf_normal.jpeg"/>
    <hyperlink ref="V350" r:id="rId654" display="http://pbs.twimg.com/profile_images/977449366695882752/6vTbwiuX_normal.jpg"/>
    <hyperlink ref="V348" r:id="rId655" display="http://pbs.twimg.com/profile_images/977449366695882752/6vTbwiuX_normal.jpg"/>
    <hyperlink ref="V351" r:id="rId656" display="http://pbs.twimg.com/profile_images/977449366695882752/6vTbwiuX_normal.jpg"/>
    <hyperlink ref="V349" r:id="rId657" display="http://pbs.twimg.com/profile_images/977449366695882752/6vTbwiuX_normal.jpg"/>
    <hyperlink ref="V549" r:id="rId658" display="http://pbs.twimg.com/profile_images/571253000754360320/cX5k8JHf_normal.jpeg"/>
    <hyperlink ref="V615" r:id="rId659" display="http://pbs.twimg.com/profile_images/571253000754360320/cX5k8JHf_normal.jpeg"/>
    <hyperlink ref="V277" r:id="rId660" display="http://pbs.twimg.com/profile_images/1009463814935465984/1zRxJerJ_normal.jpg"/>
    <hyperlink ref="V275" r:id="rId661" display="http://pbs.twimg.com/profile_images/1009463814935465984/1zRxJerJ_normal.jpg"/>
    <hyperlink ref="V278" r:id="rId662" display="http://pbs.twimg.com/profile_images/1009463814935465984/1zRxJerJ_normal.jpg"/>
    <hyperlink ref="V276" r:id="rId663" display="http://pbs.twimg.com/profile_images/1009463814935465984/1zRxJerJ_normal.jpg"/>
    <hyperlink ref="V561" r:id="rId664" display="http://pbs.twimg.com/profile_images/571253000754360320/cX5k8JHf_normal.jpeg"/>
    <hyperlink ref="V544" r:id="rId665" display="http://pbs.twimg.com/profile_images/571253000754360320/cX5k8JHf_normal.jpeg"/>
    <hyperlink ref="V49" r:id="rId666" display="http://pbs.twimg.com/profile_images/672165125336338432/Epv7aDTp_normal.jpg"/>
    <hyperlink ref="V44" r:id="rId667" display="http://pbs.twimg.com/profile_images/672165125336338432/Epv7aDTp_normal.jpg"/>
    <hyperlink ref="V48" r:id="rId668" display="http://pbs.twimg.com/profile_images/672165125336338432/Epv7aDTp_normal.jpg"/>
    <hyperlink ref="V43" r:id="rId669" display="http://pbs.twimg.com/profile_images/672165125336338432/Epv7aDTp_normal.jpg"/>
    <hyperlink ref="V50" r:id="rId670" display="http://pbs.twimg.com/profile_images/672165125336338432/Epv7aDTp_normal.jpg"/>
    <hyperlink ref="V45" r:id="rId671" display="http://pbs.twimg.com/profile_images/672165125336338432/Epv7aDTp_normal.jpg"/>
    <hyperlink ref="V46" r:id="rId672" display="http://pbs.twimg.com/profile_images/672165125336338432/Epv7aDTp_normal.jpg"/>
    <hyperlink ref="V530" r:id="rId673" display="http://pbs.twimg.com/profile_images/571253000754360320/cX5k8JHf_normal.jpeg"/>
    <hyperlink ref="V600" r:id="rId674" display="http://pbs.twimg.com/profile_images/571253000754360320/cX5k8JHf_normal.jpeg"/>
    <hyperlink ref="V160" r:id="rId675" display="http://pbs.twimg.com/profile_images/1018951063196577793/6y52Ygtv_normal.jpg"/>
    <hyperlink ref="V158" r:id="rId676" display="http://pbs.twimg.com/profile_images/1018951063196577793/6y52Ygtv_normal.jpg"/>
    <hyperlink ref="V161" r:id="rId677" display="http://pbs.twimg.com/profile_images/1018951063196577793/6y52Ygtv_normal.jpg"/>
    <hyperlink ref="V159" r:id="rId678" display="http://pbs.twimg.com/profile_images/1018951063196577793/6y52Ygtv_normal.jpg"/>
    <hyperlink ref="V537" r:id="rId679" display="http://pbs.twimg.com/profile_images/571253000754360320/cX5k8JHf_normal.jpeg"/>
    <hyperlink ref="V540" r:id="rId680" display="http://pbs.twimg.com/profile_images/571253000754360320/cX5k8JHf_normal.jpeg"/>
    <hyperlink ref="V385" r:id="rId681" display="http://pbs.twimg.com/profile_images/1100792228031664128/MJV2a2Nq_normal.jpg"/>
    <hyperlink ref="V384" r:id="rId682" display="http://pbs.twimg.com/profile_images/1100792228031664128/MJV2a2Nq_normal.jpg"/>
    <hyperlink ref="V216" r:id="rId683" display="http://pbs.twimg.com/profile_images/1099692288123588608/9Kx4TUaB_normal.jpg"/>
    <hyperlink ref="V214" r:id="rId684" display="http://pbs.twimg.com/profile_images/1099692288123588608/9Kx4TUaB_normal.jpg"/>
    <hyperlink ref="V212" r:id="rId685" display="https://pbs.twimg.com/media/D1kOK82X0AATYFX.jpg"/>
    <hyperlink ref="V213" r:id="rId686" display="http://pbs.twimg.com/profile_images/1099692288123588608/9Kx4TUaB_normal.jpg"/>
    <hyperlink ref="V215" r:id="rId687" display="http://pbs.twimg.com/profile_images/1099692288123588608/9Kx4TUaB_normal.jpg"/>
    <hyperlink ref="V211" r:id="rId688" display="http://pbs.twimg.com/profile_images/1099692288123588608/9Kx4TUaB_normal.jpg"/>
    <hyperlink ref="V689" r:id="rId689" display="http://pbs.twimg.com/profile_images/571253000754360320/cX5k8JHf_normal.jpeg"/>
    <hyperlink ref="V642" r:id="rId690" display="http://pbs.twimg.com/profile_images/571253000754360320/cX5k8JHf_normal.jpeg"/>
    <hyperlink ref="V541" r:id="rId691" display="http://pbs.twimg.com/profile_images/571253000754360320/cX5k8JHf_normal.jpeg"/>
    <hyperlink ref="V363" r:id="rId692" display="http://pbs.twimg.com/profile_images/968938494465904640/Qh7vEK_z_normal.jpg"/>
    <hyperlink ref="V362" r:id="rId693" display="http://pbs.twimg.com/profile_images/968938494465904640/Qh7vEK_z_normal.jpg"/>
    <hyperlink ref="V534" r:id="rId694" display="http://pbs.twimg.com/profile_images/571253000754360320/cX5k8JHf_normal.jpeg"/>
    <hyperlink ref="V137" r:id="rId695" display="http://pbs.twimg.com/profile_images/1103031089319288832/9NScSZDJ_normal.jpg"/>
    <hyperlink ref="V150" r:id="rId696" display="http://pbs.twimg.com/profile_images/1103031089319288832/9NScSZDJ_normal.jpg"/>
    <hyperlink ref="V136" r:id="rId697" display="http://pbs.twimg.com/profile_images/1103031089319288832/9NScSZDJ_normal.jpg"/>
    <hyperlink ref="V153" r:id="rId698" display="http://pbs.twimg.com/profile_images/1103031089319288832/9NScSZDJ_normal.jpg"/>
    <hyperlink ref="V139" r:id="rId699" display="http://pbs.twimg.com/profile_images/1103031089319288832/9NScSZDJ_normal.jpg"/>
    <hyperlink ref="V148" r:id="rId700" display="http://pbs.twimg.com/profile_images/1103031089319288832/9NScSZDJ_normal.jpg"/>
    <hyperlink ref="V140" r:id="rId701" display="http://pbs.twimg.com/profile_images/1103031089319288832/9NScSZDJ_normal.jpg"/>
    <hyperlink ref="V145" r:id="rId702" display="http://pbs.twimg.com/profile_images/1103031089319288832/9NScSZDJ_normal.jpg"/>
    <hyperlink ref="V141" r:id="rId703" display="http://pbs.twimg.com/profile_images/1103031089319288832/9NScSZDJ_normal.jpg"/>
    <hyperlink ref="V142" r:id="rId704" display="http://pbs.twimg.com/profile_images/1103031089319288832/9NScSZDJ_normal.jpg"/>
    <hyperlink ref="V135" r:id="rId705" display="http://pbs.twimg.com/profile_images/1103031089319288832/9NScSZDJ_normal.jpg"/>
    <hyperlink ref="V143" r:id="rId706" display="http://pbs.twimg.com/profile_images/1103031089319288832/9NScSZDJ_normal.jpg"/>
    <hyperlink ref="V151" r:id="rId707" display="http://pbs.twimg.com/profile_images/1103031089319288832/9NScSZDJ_normal.jpg"/>
    <hyperlink ref="V138" r:id="rId708" display="http://pbs.twimg.com/profile_images/1103031089319288832/9NScSZDJ_normal.jpg"/>
    <hyperlink ref="V567" r:id="rId709" display="http://pbs.twimg.com/profile_images/571253000754360320/cX5k8JHf_normal.jpeg"/>
    <hyperlink ref="V535" r:id="rId710" display="http://pbs.twimg.com/profile_images/571253000754360320/cX5k8JHf_normal.jpeg"/>
    <hyperlink ref="V422" r:id="rId711" display="http://pbs.twimg.com/profile_images/1100792228031664128/MJV2a2Nq_normal.jpg"/>
    <hyperlink ref="V302" r:id="rId712" display="http://pbs.twimg.com/profile_images/549686349239156736/mQBIP9Fv_normal.jpeg"/>
    <hyperlink ref="V299" r:id="rId713" display="http://pbs.twimg.com/profile_images/549686349239156736/mQBIP9Fv_normal.jpeg"/>
    <hyperlink ref="V287" r:id="rId714" display="http://pbs.twimg.com/profile_images/549686349239156736/mQBIP9Fv_normal.jpeg"/>
    <hyperlink ref="V300" r:id="rId715" display="http://pbs.twimg.com/profile_images/549686349239156736/mQBIP9Fv_normal.jpeg"/>
    <hyperlink ref="V294" r:id="rId716" display="http://pbs.twimg.com/profile_images/549686349239156736/mQBIP9Fv_normal.jpeg"/>
    <hyperlink ref="V292" r:id="rId717" display="http://pbs.twimg.com/profile_images/549686349239156736/mQBIP9Fv_normal.jpeg"/>
    <hyperlink ref="V295" r:id="rId718" display="http://pbs.twimg.com/profile_images/549686349239156736/mQBIP9Fv_normal.jpeg"/>
    <hyperlink ref="V291" r:id="rId719" display="http://pbs.twimg.com/profile_images/549686349239156736/mQBIP9Fv_normal.jpeg"/>
    <hyperlink ref="V296" r:id="rId720" display="http://pbs.twimg.com/profile_images/549686349239156736/mQBIP9Fv_normal.jpeg"/>
    <hyperlink ref="V290" r:id="rId721" display="http://pbs.twimg.com/profile_images/549686349239156736/mQBIP9Fv_normal.jpeg"/>
    <hyperlink ref="V293" r:id="rId722" display="http://pbs.twimg.com/profile_images/549686349239156736/mQBIP9Fv_normal.jpeg"/>
    <hyperlink ref="V301" r:id="rId723" display="http://pbs.twimg.com/profile_images/549686349239156736/mQBIP9Fv_normal.jpeg"/>
    <hyperlink ref="V289" r:id="rId724" display="http://pbs.twimg.com/profile_images/549686349239156736/mQBIP9Fv_normal.jpeg"/>
    <hyperlink ref="V559" r:id="rId725" display="http://pbs.twimg.com/profile_images/571253000754360320/cX5k8JHf_normal.jpeg"/>
    <hyperlink ref="V547" r:id="rId726" display="http://pbs.twimg.com/profile_images/571253000754360320/cX5k8JHf_normal.jpeg"/>
    <hyperlink ref="V659" r:id="rId727" display="http://pbs.twimg.com/profile_images/571253000754360320/cX5k8JHf_normal.jpeg"/>
    <hyperlink ref="V671" r:id="rId728" display="http://pbs.twimg.com/profile_images/571253000754360320/cX5k8JHf_normal.jpeg"/>
    <hyperlink ref="V646" r:id="rId729" display="http://pbs.twimg.com/profile_images/571253000754360320/cX5k8JHf_normal.jpeg"/>
    <hyperlink ref="V613" r:id="rId730" display="http://pbs.twimg.com/profile_images/571253000754360320/cX5k8JHf_normal.jpeg"/>
    <hyperlink ref="V592" r:id="rId731" display="http://pbs.twimg.com/profile_images/571253000754360320/cX5k8JHf_normal.jpeg"/>
    <hyperlink ref="V343" r:id="rId732" display="http://pbs.twimg.com/profile_images/1104614756709588992/ucls5rfp_normal.jpg"/>
    <hyperlink ref="V341" r:id="rId733" display="http://pbs.twimg.com/profile_images/1104614756709588992/ucls5rfp_normal.jpg"/>
    <hyperlink ref="V344" r:id="rId734" display="http://pbs.twimg.com/profile_images/1104614756709588992/ucls5rfp_normal.jpg"/>
    <hyperlink ref="V345" r:id="rId735" display="http://pbs.twimg.com/profile_images/1104614756709588992/ucls5rfp_normal.jpg"/>
    <hyperlink ref="V342" r:id="rId736" display="http://pbs.twimg.com/profile_images/1104614756709588992/ucls5rfp_normal.jpg"/>
    <hyperlink ref="V578" r:id="rId737" display="http://pbs.twimg.com/profile_images/571253000754360320/cX5k8JHf_normal.jpeg"/>
    <hyperlink ref="V593" r:id="rId738" display="http://pbs.twimg.com/profile_images/571253000754360320/cX5k8JHf_normal.jpeg"/>
    <hyperlink ref="V521" r:id="rId739" display="http://pbs.twimg.com/profile_images/571253000754360320/cX5k8JHf_normal.jpeg"/>
    <hyperlink ref="V626" r:id="rId740" display="http://pbs.twimg.com/profile_images/571253000754360320/cX5k8JHf_normal.jpeg"/>
    <hyperlink ref="V266" r:id="rId741" display="http://pbs.twimg.com/profile_images/999358565587415040/I5smbrGe_normal.jpg"/>
    <hyperlink ref="V268" r:id="rId742" display="http://pbs.twimg.com/profile_images/999358565587415040/I5smbrGe_normal.jpg"/>
    <hyperlink ref="V468" r:id="rId743" display="http://pbs.twimg.com/profile_images/1100792228031664128/MJV2a2Nq_normal.jpg"/>
    <hyperlink ref="V444" r:id="rId744" display="http://pbs.twimg.com/profile_images/1100792228031664128/MJV2a2Nq_normal.jpg"/>
    <hyperlink ref="V441" r:id="rId745" display="http://pbs.twimg.com/profile_images/1100792228031664128/MJV2a2Nq_normal.jpg"/>
    <hyperlink ref="V437" r:id="rId746" display="http://pbs.twimg.com/profile_images/1100792228031664128/MJV2a2Nq_normal.jpg"/>
    <hyperlink ref="V439" r:id="rId747" display="http://pbs.twimg.com/profile_images/1100792228031664128/MJV2a2Nq_normal.jpg"/>
    <hyperlink ref="V442" r:id="rId748" display="http://pbs.twimg.com/profile_images/1100792228031664128/MJV2a2Nq_normal.jpg"/>
    <hyperlink ref="V451" r:id="rId749" display="http://pbs.twimg.com/profile_images/1100792228031664128/MJV2a2Nq_normal.jpg"/>
    <hyperlink ref="V395" r:id="rId750" display="http://pbs.twimg.com/profile_images/1100792228031664128/MJV2a2Nq_normal.jpg"/>
    <hyperlink ref="V452" r:id="rId751" display="http://pbs.twimg.com/profile_images/1100792228031664128/MJV2a2Nq_normal.jpg"/>
    <hyperlink ref="V373" r:id="rId752" display="http://pbs.twimg.com/profile_images/1100792228031664128/MJV2a2Nq_normal.jpg"/>
    <hyperlink ref="V480" r:id="rId753" display="http://pbs.twimg.com/profile_images/1100792228031664128/MJV2a2Nq_normal.jpg"/>
    <hyperlink ref="V387" r:id="rId754" display="http://pbs.twimg.com/profile_images/1100792228031664128/MJV2a2Nq_normal.jpg"/>
    <hyperlink ref="V465" r:id="rId755" display="http://pbs.twimg.com/profile_images/1100792228031664128/MJV2a2Nq_normal.jpg"/>
    <hyperlink ref="V388" r:id="rId756" display="http://pbs.twimg.com/profile_images/1100792228031664128/MJV2a2Nq_normal.jpg"/>
    <hyperlink ref="V453" r:id="rId757" display="http://pbs.twimg.com/profile_images/1100792228031664128/MJV2a2Nq_normal.jpg"/>
    <hyperlink ref="V454" r:id="rId758" display="http://pbs.twimg.com/profile_images/1100792228031664128/MJV2a2Nq_normal.jpg"/>
    <hyperlink ref="V428" r:id="rId759" display="http://pbs.twimg.com/profile_images/1100792228031664128/MJV2a2Nq_normal.jpg"/>
    <hyperlink ref="V386" r:id="rId760" display="http://pbs.twimg.com/profile_images/1100792228031664128/MJV2a2Nq_normal.jpg"/>
    <hyperlink ref="V371" r:id="rId761" display="http://pbs.twimg.com/profile_images/1100792228031664128/MJV2a2Nq_normal.jpg"/>
    <hyperlink ref="V473" r:id="rId762" display="http://pbs.twimg.com/profile_images/1100792228031664128/MJV2a2Nq_normal.jpg"/>
    <hyperlink ref="V397" r:id="rId763" display="http://pbs.twimg.com/profile_images/1100792228031664128/MJV2a2Nq_normal.jpg"/>
    <hyperlink ref="V475" r:id="rId764" display="http://pbs.twimg.com/profile_images/1100792228031664128/MJV2a2Nq_normal.jpg"/>
    <hyperlink ref="V404" r:id="rId765" display="http://pbs.twimg.com/profile_images/1100792228031664128/MJV2a2Nq_normal.jpg"/>
    <hyperlink ref="V476" r:id="rId766" display="http://pbs.twimg.com/profile_images/1100792228031664128/MJV2a2Nq_normal.jpg"/>
    <hyperlink ref="V455" r:id="rId767" display="http://pbs.twimg.com/profile_images/1100792228031664128/MJV2a2Nq_normal.jpg"/>
    <hyperlink ref="V456" r:id="rId768" display="http://pbs.twimg.com/profile_images/1100792228031664128/MJV2a2Nq_normal.jpg"/>
    <hyperlink ref="V479" r:id="rId769" display="http://pbs.twimg.com/profile_images/1100792228031664128/MJV2a2Nq_normal.jpg"/>
    <hyperlink ref="V389" r:id="rId770" display="http://pbs.twimg.com/profile_images/1100792228031664128/MJV2a2Nq_normal.jpg"/>
    <hyperlink ref="V472" r:id="rId771" display="http://pbs.twimg.com/profile_images/1100792228031664128/MJV2a2Nq_normal.jpg"/>
    <hyperlink ref="V457" r:id="rId772" display="http://pbs.twimg.com/profile_images/1100792228031664128/MJV2a2Nq_normal.jpg"/>
    <hyperlink ref="V458" r:id="rId773" display="http://pbs.twimg.com/profile_images/1100792228031664128/MJV2a2Nq_normal.jpg"/>
    <hyperlink ref="V445" r:id="rId774" display="http://pbs.twimg.com/profile_images/1100792228031664128/MJV2a2Nq_normal.jpg"/>
    <hyperlink ref="V394" r:id="rId775" display="http://pbs.twimg.com/profile_images/1100792228031664128/MJV2a2Nq_normal.jpg"/>
    <hyperlink ref="V478" r:id="rId776" display="http://pbs.twimg.com/profile_images/1100792228031664128/MJV2a2Nq_normal.jpg"/>
    <hyperlink ref="V396" r:id="rId777" display="http://pbs.twimg.com/profile_images/1100792228031664128/MJV2a2Nq_normal.jpg"/>
    <hyperlink ref="V464" r:id="rId778" display="http://pbs.twimg.com/profile_images/1100792228031664128/MJV2a2Nq_normal.jpg"/>
    <hyperlink ref="V435" r:id="rId779" display="http://pbs.twimg.com/profile_images/1100792228031664128/MJV2a2Nq_normal.jpg"/>
    <hyperlink ref="V376" r:id="rId780" display="http://pbs.twimg.com/profile_images/1100792228031664128/MJV2a2Nq_normal.jpg"/>
    <hyperlink ref="V459" r:id="rId781" display="http://pbs.twimg.com/profile_images/1100792228031664128/MJV2a2Nq_normal.jpg"/>
    <hyperlink ref="V446" r:id="rId782" display="http://pbs.twimg.com/profile_images/1100792228031664128/MJV2a2Nq_normal.jpg"/>
    <hyperlink ref="V402" r:id="rId783" display="http://pbs.twimg.com/profile_images/1100792228031664128/MJV2a2Nq_normal.jpg"/>
    <hyperlink ref="V390" r:id="rId784" display="http://pbs.twimg.com/profile_images/1100792228031664128/MJV2a2Nq_normal.jpg"/>
    <hyperlink ref="V462" r:id="rId785" display="http://pbs.twimg.com/profile_images/1100792228031664128/MJV2a2Nq_normal.jpg"/>
    <hyperlink ref="V372" r:id="rId786" display="http://pbs.twimg.com/profile_images/1100792228031664128/MJV2a2Nq_normal.jpg"/>
    <hyperlink ref="V398" r:id="rId787" display="http://pbs.twimg.com/profile_images/1100792228031664128/MJV2a2Nq_normal.jpg"/>
    <hyperlink ref="V405" r:id="rId788" display="http://pbs.twimg.com/profile_images/1100792228031664128/MJV2a2Nq_normal.jpg"/>
    <hyperlink ref="V474" r:id="rId789" display="http://pbs.twimg.com/profile_images/1100792228031664128/MJV2a2Nq_normal.jpg"/>
    <hyperlink ref="V469" r:id="rId790" display="http://pbs.twimg.com/profile_images/1100792228031664128/MJV2a2Nq_normal.jpg"/>
    <hyperlink ref="V447" r:id="rId791" display="http://pbs.twimg.com/profile_images/1100792228031664128/MJV2a2Nq_normal.jpg"/>
    <hyperlink ref="V403" r:id="rId792" display="http://pbs.twimg.com/profile_images/1100792228031664128/MJV2a2Nq_normal.jpg"/>
    <hyperlink ref="V393" r:id="rId793" display="http://pbs.twimg.com/profile_images/1100792228031664128/MJV2a2Nq_normal.jpg"/>
    <hyperlink ref="V463" r:id="rId794" display="http://pbs.twimg.com/profile_images/1100792228031664128/MJV2a2Nq_normal.jpg"/>
    <hyperlink ref="V477" r:id="rId795" display="http://pbs.twimg.com/profile_images/1100792228031664128/MJV2a2Nq_normal.jpg"/>
    <hyperlink ref="V375" r:id="rId796" display="http://pbs.twimg.com/profile_images/1100792228031664128/MJV2a2Nq_normal.jpg"/>
    <hyperlink ref="V467" r:id="rId797" display="http://pbs.twimg.com/profile_images/1100792228031664128/MJV2a2Nq_normal.jpg"/>
    <hyperlink ref="V471" r:id="rId798" display="http://pbs.twimg.com/profile_images/1100792228031664128/MJV2a2Nq_normal.jpg"/>
    <hyperlink ref="V400" r:id="rId799" display="http://pbs.twimg.com/profile_images/1100792228031664128/MJV2a2Nq_normal.jpg"/>
    <hyperlink ref="V460" r:id="rId800" display="http://pbs.twimg.com/profile_images/1100792228031664128/MJV2a2Nq_normal.jpg"/>
    <hyperlink ref="V401" r:id="rId801" display="http://pbs.twimg.com/profile_images/1100792228031664128/MJV2a2Nq_normal.jpg"/>
    <hyperlink ref="V391" r:id="rId802" display="http://pbs.twimg.com/profile_images/1100792228031664128/MJV2a2Nq_normal.jpg"/>
    <hyperlink ref="V392" r:id="rId803" display="http://pbs.twimg.com/profile_images/1100792228031664128/MJV2a2Nq_normal.jpg"/>
    <hyperlink ref="V378" r:id="rId804" display="http://pbs.twimg.com/profile_images/1100792228031664128/MJV2a2Nq_normal.jpg"/>
    <hyperlink ref="V399" r:id="rId805" display="http://pbs.twimg.com/profile_images/1100792228031664128/MJV2a2Nq_normal.jpg"/>
    <hyperlink ref="V438" r:id="rId806" display="http://pbs.twimg.com/profile_images/1100792228031664128/MJV2a2Nq_normal.jpg"/>
    <hyperlink ref="V461" r:id="rId807" display="http://pbs.twimg.com/profile_images/1100792228031664128/MJV2a2Nq_normal.jpg"/>
    <hyperlink ref="V470" r:id="rId808" display="http://pbs.twimg.com/profile_images/1100792228031664128/MJV2a2Nq_normal.jpg"/>
    <hyperlink ref="V466" r:id="rId809" display="http://pbs.twimg.com/profile_images/1100792228031664128/MJV2a2Nq_normal.jpg"/>
    <hyperlink ref="V448" r:id="rId810" display="http://pbs.twimg.com/profile_images/1100792228031664128/MJV2a2Nq_normal.jpg"/>
    <hyperlink ref="V379" r:id="rId811" display="http://pbs.twimg.com/profile_images/1100792228031664128/MJV2a2Nq_normal.jpg"/>
    <hyperlink ref="V532" r:id="rId812" display="http://pbs.twimg.com/profile_images/571253000754360320/cX5k8JHf_normal.jpeg"/>
    <hyperlink ref="V621" r:id="rId813" display="http://pbs.twimg.com/profile_images/571253000754360320/cX5k8JHf_normal.jpeg"/>
    <hyperlink ref="V550" r:id="rId814" display="http://pbs.twimg.com/profile_images/571253000754360320/cX5k8JHf_normal.jpeg"/>
    <hyperlink ref="V523" r:id="rId815" display="http://pbs.twimg.com/profile_images/571253000754360320/cX5k8JHf_normal.jpeg"/>
    <hyperlink ref="V505" r:id="rId816" display="http://pbs.twimg.com/profile_images/571253000754360320/cX5k8JHf_normal.jpeg"/>
    <hyperlink ref="V520" r:id="rId817" display="http://pbs.twimg.com/profile_images/571253000754360320/cX5k8JHf_normal.jpeg"/>
    <hyperlink ref="V526" r:id="rId818" display="http://pbs.twimg.com/profile_images/571253000754360320/cX5k8JHf_normal.jpeg"/>
    <hyperlink ref="V524" r:id="rId819" display="http://pbs.twimg.com/profile_images/571253000754360320/cX5k8JHf_normal.jpeg"/>
    <hyperlink ref="V525" r:id="rId820" display="http://pbs.twimg.com/profile_images/571253000754360320/cX5k8JHf_normal.jpeg"/>
    <hyperlink ref="V596" r:id="rId821" display="https://pbs.twimg.com/tweet_video_thumb/D1kEGwzWsAAPZc1.jpg"/>
    <hyperlink ref="V597" r:id="rId822" display="http://pbs.twimg.com/profile_images/571253000754360320/cX5k8JHf_normal.jpeg"/>
    <hyperlink ref="V518" r:id="rId823" display="http://pbs.twimg.com/profile_images/571253000754360320/cX5k8JHf_normal.jpeg"/>
    <hyperlink ref="V632" r:id="rId824" display="http://pbs.twimg.com/profile_images/571253000754360320/cX5k8JHf_normal.jpeg"/>
    <hyperlink ref="V517" r:id="rId825" display="http://pbs.twimg.com/profile_images/571253000754360320/cX5k8JHf_normal.jpeg"/>
    <hyperlink ref="V677" r:id="rId826" display="http://pbs.twimg.com/profile_images/571253000754360320/cX5k8JHf_normal.jpeg"/>
    <hyperlink ref="V622" r:id="rId827" display="http://pbs.twimg.com/profile_images/571253000754360320/cX5k8JHf_normal.jpeg"/>
    <hyperlink ref="V516" r:id="rId828" display="http://pbs.twimg.com/profile_images/571253000754360320/cX5k8JHf_normal.jpeg"/>
    <hyperlink ref="V503" r:id="rId829" display="http://pbs.twimg.com/profile_images/571253000754360320/cX5k8JHf_normal.jpeg"/>
    <hyperlink ref="V515" r:id="rId830" display="http://pbs.twimg.com/profile_images/571253000754360320/cX5k8JHf_normal.jpeg"/>
    <hyperlink ref="V680" r:id="rId831" display="http://pbs.twimg.com/profile_images/571253000754360320/cX5k8JHf_normal.jpeg"/>
    <hyperlink ref="V678" r:id="rId832" display="http://pbs.twimg.com/profile_images/571253000754360320/cX5k8JHf_normal.jpeg"/>
    <hyperlink ref="V681" r:id="rId833" display="http://pbs.twimg.com/profile_images/571253000754360320/cX5k8JHf_normal.jpeg"/>
    <hyperlink ref="V504" r:id="rId834" display="http://pbs.twimg.com/profile_images/571253000754360320/cX5k8JHf_normal.jpeg"/>
    <hyperlink ref="V682" r:id="rId835" display="http://pbs.twimg.com/profile_images/571253000754360320/cX5k8JHf_normal.jpeg"/>
    <hyperlink ref="V619" r:id="rId836" display="http://pbs.twimg.com/profile_images/571253000754360320/cX5k8JHf_normal.jpeg"/>
    <hyperlink ref="V514" r:id="rId837" display="http://pbs.twimg.com/profile_images/571253000754360320/cX5k8JHf_normal.jpeg"/>
    <hyperlink ref="V683" r:id="rId838" display="http://pbs.twimg.com/profile_images/571253000754360320/cX5k8JHf_normal.jpeg"/>
    <hyperlink ref="V690" r:id="rId839" display="http://pbs.twimg.com/profile_images/571253000754360320/cX5k8JHf_normal.jpeg"/>
    <hyperlink ref="V653" r:id="rId840" display="http://pbs.twimg.com/profile_images/571253000754360320/cX5k8JHf_normal.jpeg"/>
    <hyperlink ref="V618" r:id="rId841" display="http://pbs.twimg.com/profile_images/571253000754360320/cX5k8JHf_normal.jpeg"/>
    <hyperlink ref="V691" r:id="rId842" display="http://pbs.twimg.com/profile_images/571253000754360320/cX5k8JHf_normal.jpeg"/>
    <hyperlink ref="V591" r:id="rId843" display="https://pbs.twimg.com/tweet_video_thumb/D1kNJbRWkAAMwH7.jpg"/>
    <hyperlink ref="V692" r:id="rId844" display="http://pbs.twimg.com/profile_images/571253000754360320/cX5k8JHf_normal.jpeg"/>
    <hyperlink ref="V644" r:id="rId845" display="http://pbs.twimg.com/profile_images/571253000754360320/cX5k8JHf_normal.jpeg"/>
    <hyperlink ref="V519" r:id="rId846" display="http://pbs.twimg.com/profile_images/571253000754360320/cX5k8JHf_normal.jpeg"/>
    <hyperlink ref="V687" r:id="rId847" display="http://pbs.twimg.com/profile_images/571253000754360320/cX5k8JHf_normal.jpeg"/>
    <hyperlink ref="V620" r:id="rId848" display="http://pbs.twimg.com/profile_images/571253000754360320/cX5k8JHf_normal.jpeg"/>
    <hyperlink ref="V562" r:id="rId849" display="http://pbs.twimg.com/profile_images/571253000754360320/cX5k8JHf_normal.jpeg"/>
    <hyperlink ref="V617" r:id="rId850" display="http://pbs.twimg.com/profile_images/571253000754360320/cX5k8JHf_normal.jpeg"/>
    <hyperlink ref="V580" r:id="rId851" display="http://pbs.twimg.com/profile_images/571253000754360320/cX5k8JHf_normal.jpeg"/>
    <hyperlink ref="V740" r:id="rId852" display="http://pbs.twimg.com/profile_images/1072931752887402496/K20LCKN0_normal.jpg"/>
    <hyperlink ref="V271" r:id="rId853" display="http://pbs.twimg.com/profile_images/999358565587415040/I5smbrGe_normal.jpg"/>
    <hyperlink ref="V270" r:id="rId854" display="http://pbs.twimg.com/profile_images/999358565587415040/I5smbrGe_normal.jpg"/>
    <hyperlink ref="V272" r:id="rId855" display="http://pbs.twimg.com/profile_images/999358565587415040/I5smbrGe_normal.jpg"/>
    <hyperlink ref="V269" r:id="rId856" display="http://pbs.twimg.com/profile_images/999358565587415040/I5smbrGe_normal.jpg"/>
    <hyperlink ref="V265" r:id="rId857" display="http://pbs.twimg.com/profile_images/999358565587415040/I5smbrGe_normal.jpg"/>
    <hyperlink ref="V715" r:id="rId858" display="http://pbs.twimg.com/profile_images/571253000754360320/cX5k8JHf_normal.jpeg"/>
    <hyperlink ref="V531" r:id="rId859" display="http://pbs.twimg.com/profile_images/571253000754360320/cX5k8JHf_normal.jpeg"/>
    <hyperlink ref="V576" r:id="rId860" display="http://pbs.twimg.com/profile_images/571253000754360320/cX5k8JHf_normal.jpeg"/>
    <hyperlink ref="V703" r:id="rId861" display="http://pbs.twimg.com/profile_images/571253000754360320/cX5k8JHf_normal.jpeg"/>
    <hyperlink ref="V716" r:id="rId862" display="https://pbs.twimg.com/tweet_video_thumb/D1kE3RxXgAAkr2R.jpg"/>
    <hyperlink ref="V713" r:id="rId863" display="http://pbs.twimg.com/profile_images/571253000754360320/cX5k8JHf_normal.jpeg"/>
    <hyperlink ref="V701" r:id="rId864" display="http://pbs.twimg.com/profile_images/571253000754360320/cX5k8JHf_normal.jpeg"/>
    <hyperlink ref="V717" r:id="rId865" display="http://pbs.twimg.com/profile_images/571253000754360320/cX5k8JHf_normal.jpeg"/>
    <hyperlink ref="V705" r:id="rId866" display="http://pbs.twimg.com/profile_images/571253000754360320/cX5k8JHf_normal.jpeg"/>
    <hyperlink ref="V706" r:id="rId867" display="http://pbs.twimg.com/profile_images/571253000754360320/cX5k8JHf_normal.jpeg"/>
    <hyperlink ref="V698" r:id="rId868" display="http://pbs.twimg.com/profile_images/571253000754360320/cX5k8JHf_normal.jpeg"/>
    <hyperlink ref="V707" r:id="rId869" display="http://pbs.twimg.com/profile_images/571253000754360320/cX5k8JHf_normal.jpeg"/>
    <hyperlink ref="V704" r:id="rId870" display="http://pbs.twimg.com/profile_images/571253000754360320/cX5k8JHf_normal.jpeg"/>
    <hyperlink ref="V699" r:id="rId871" display="http://pbs.twimg.com/profile_images/571253000754360320/cX5k8JHf_normal.jpeg"/>
    <hyperlink ref="V714" r:id="rId872" display="http://pbs.twimg.com/profile_images/571253000754360320/cX5k8JHf_normal.jpeg"/>
    <hyperlink ref="V697" r:id="rId873" display="http://pbs.twimg.com/profile_images/571253000754360320/cX5k8JHf_normal.jpeg"/>
    <hyperlink ref="V708" r:id="rId874" display="http://pbs.twimg.com/profile_images/571253000754360320/cX5k8JHf_normal.jpeg"/>
    <hyperlink ref="V709" r:id="rId875" display="http://pbs.twimg.com/profile_images/571253000754360320/cX5k8JHf_normal.jpeg"/>
    <hyperlink ref="V710" r:id="rId876" display="http://pbs.twimg.com/profile_images/571253000754360320/cX5k8JHf_normal.jpeg"/>
    <hyperlink ref="V711" r:id="rId877" display="http://pbs.twimg.com/profile_images/571253000754360320/cX5k8JHf_normal.jpeg"/>
    <hyperlink ref="V712" r:id="rId878" display="http://pbs.twimg.com/profile_images/571253000754360320/cX5k8JHf_normal.jpeg"/>
    <hyperlink ref="V700" r:id="rId879" display="http://pbs.twimg.com/profile_images/571253000754360320/cX5k8JHf_normal.jpeg"/>
    <hyperlink ref="V702" r:id="rId880" display="http://pbs.twimg.com/profile_images/571253000754360320/cX5k8JHf_normal.jpeg"/>
    <hyperlink ref="V589" r:id="rId881" display="http://pbs.twimg.com/profile_images/571253000754360320/cX5k8JHf_normal.jpeg"/>
    <hyperlink ref="V611" r:id="rId882" display="http://pbs.twimg.com/profile_images/571253000754360320/cX5k8JHf_normal.jpeg"/>
    <hyperlink ref="V610" r:id="rId883" display="http://pbs.twimg.com/profile_images/571253000754360320/cX5k8JHf_normal.jpeg"/>
    <hyperlink ref="V693" r:id="rId884" display="http://pbs.twimg.com/profile_images/571253000754360320/cX5k8JHf_normal.jpeg"/>
    <hyperlink ref="V590" r:id="rId885" display="http://pbs.twimg.com/profile_images/571253000754360320/cX5k8JHf_normal.jpeg"/>
    <hyperlink ref="V742" r:id="rId886" display="http://pbs.twimg.com/profile_images/1072931752887402496/K20LCKN0_normal.jpg"/>
    <hyperlink ref="V743" r:id="rId887" display="http://pbs.twimg.com/profile_images/1072931752887402496/K20LCKN0_normal.jpg"/>
    <hyperlink ref="V741" r:id="rId888" display="http://pbs.twimg.com/profile_images/1072931752887402496/K20LCKN0_normal.jpg"/>
    <hyperlink ref="X230" r:id="rId889" display="https://twitter.com/jopike72/status/1104839353430355968"/>
    <hyperlink ref="X229" r:id="rId890" display="https://twitter.com/jopike72/status/1104839353430355968"/>
    <hyperlink ref="X781" r:id="rId891" display="https://twitter.com/wraparoundp/status/1105400174405451776"/>
    <hyperlink ref="X780" r:id="rId892" display="https://twitter.com/wraparoundp/status/1105400174405451776"/>
    <hyperlink ref="X89" r:id="rId893" display="https://twitter.com/cfletcherdos/status/1105519458976759813"/>
    <hyperlink ref="X88" r:id="rId894" display="https://twitter.com/cfletcherdos/status/1105519458976759813"/>
    <hyperlink ref="X347" r:id="rId895" display="https://twitter.com/mrdavies_sen/status/1105737494061027329"/>
    <hyperlink ref="X346" r:id="rId896" display="https://twitter.com/mrdavies_sen/status/1105737494061027329"/>
    <hyperlink ref="X778" r:id="rId897" display="https://twitter.com/virtualsendconf/status/1105920225952915457"/>
    <hyperlink ref="X198" r:id="rId898" display="https://twitter.com/grhluna24/status/1105929916099497984"/>
    <hyperlink ref="X65" r:id="rId899" display="https://twitter.com/bjpren/status/1104796069320380416"/>
    <hyperlink ref="X66" r:id="rId900" display="https://twitter.com/bjpren/status/1104796069458731009"/>
    <hyperlink ref="X64" r:id="rId901" display="https://twitter.com/bjpren/status/1105933126252019713"/>
    <hyperlink ref="X63" r:id="rId902" display="https://twitter.com/bjpren/status/1105933126252019713"/>
    <hyperlink ref="X338" r:id="rId903" display="https://twitter.com/mm684/status/1105937784576110593"/>
    <hyperlink ref="X339" r:id="rId904" display="https://twitter.com/mm684/status/1105937784576110593"/>
    <hyperlink ref="X154" r:id="rId905" display="https://twitter.com/csawteachme/status/1105938258876342276"/>
    <hyperlink ref="X786" r:id="rId906" display="https://twitter.com/zebraw2015/status/1104818032910757888"/>
    <hyperlink ref="X787" r:id="rId907" display="https://twitter.com/zebraw2015/status/1105937592510500866"/>
    <hyperlink ref="X785" r:id="rId908" display="https://twitter.com/zebraw2015/status/1105937749075476480"/>
    <hyperlink ref="X784" r:id="rId909" display="https://twitter.com/zebraw2015/status/1105938416208920581"/>
    <hyperlink ref="X205" r:id="rId910" display="https://twitter.com/hazzdingo/status/1105933630076002306"/>
    <hyperlink ref="X204" r:id="rId911" display="https://twitter.com/hazzdingo/status/1105938777141325825"/>
    <hyperlink ref="X353" r:id="rId912" display="https://twitter.com/muddle_ms/status/1105939449056235522"/>
    <hyperlink ref="X220" r:id="rId913" display="https://twitter.com/jacob_posregard/status/1105941163398311938"/>
    <hyperlink ref="X221" r:id="rId914" display="https://twitter.com/jacob_posregard/status/1105941238279225344"/>
    <hyperlink ref="X223" r:id="rId915" display="https://twitter.com/jacob_posregard/status/1105941251885592576"/>
    <hyperlink ref="X222" r:id="rId916" display="https://twitter.com/jacob_posregard/status/1105941259804393474"/>
    <hyperlink ref="X37" r:id="rId917" display="https://twitter.com/annamarie_mn/status/1105945466053771265"/>
    <hyperlink ref="X36" r:id="rId918" display="https://twitter.com/annamarie_mn/status/1105945466053771265"/>
    <hyperlink ref="X38" r:id="rId919" display="https://twitter.com/annamarie_mn/status/1105945509448073217"/>
    <hyperlink ref="X195" r:id="rId920" display="https://twitter.com/giftpeer_haven/status/1105943161254350848"/>
    <hyperlink ref="X196" r:id="rId921" display="https://twitter.com/giftpeer_haven/status/1105952531342073857"/>
    <hyperlink ref="X311" r:id="rId922" display="https://twitter.com/mariamarinho6/status/1105971706198454272"/>
    <hyperlink ref="X492" r:id="rId923" display="https://twitter.com/roofie68/status/1106005537756532743"/>
    <hyperlink ref="X489" r:id="rId924" display="https://twitter.com/roofie68/status/1106006194018283525"/>
    <hyperlink ref="X488" r:id="rId925" display="https://twitter.com/roofie68/status/1106006194018283525"/>
    <hyperlink ref="X490" r:id="rId926" display="https://twitter.com/roofie68/status/1106006330693824512"/>
    <hyperlink ref="X491" r:id="rId927" display="https://twitter.com/roofie68/status/1106006766645579776"/>
    <hyperlink ref="X779" r:id="rId928" display="https://twitter.com/wellatschool/status/1105876725437812738"/>
    <hyperlink ref="X496" r:id="rId929" display="https://twitter.com/sarah_naugh/status/1106067534120448000"/>
    <hyperlink ref="X354" r:id="rId930" display="https://twitter.com/navsh_uk/status/1106097883361751040"/>
    <hyperlink ref="X322" r:id="rId931" display="https://twitter.com/mellow_pascoe/status/1106070870915801088"/>
    <hyperlink ref="X318" r:id="rId932" display="https://twitter.com/mellow_pascoe/status/1106070919930437637"/>
    <hyperlink ref="X315" r:id="rId933" display="https://twitter.com/mellow_pascoe/status/1106070919930437637"/>
    <hyperlink ref="X324" r:id="rId934" display="https://twitter.com/mellow_pascoe/status/1106104275023904768"/>
    <hyperlink ref="X321" r:id="rId935" display="https://twitter.com/mellow_pascoe/status/1106104321052155905"/>
    <hyperlink ref="X313" r:id="rId936" display="https://twitter.com/mellow_pascoe/status/1106104321052155905"/>
    <hyperlink ref="X319" r:id="rId937" display="https://twitter.com/mellow_pascoe/status/1106104518163554309"/>
    <hyperlink ref="X316" r:id="rId938" display="https://twitter.com/mellow_pascoe/status/1106104518163554309"/>
    <hyperlink ref="X317" r:id="rId939" display="https://twitter.com/mellow_pascoe/status/1106104747369615360"/>
    <hyperlink ref="X314" r:id="rId940" display="https://twitter.com/mellow_pascoe/status/1106104747369615360"/>
    <hyperlink ref="X320" r:id="rId941" display="https://twitter.com/mellow_pascoe/status/1106105036499767297"/>
    <hyperlink ref="X323" r:id="rId942" display="https://twitter.com/mellow_pascoe/status/1106105188782407687"/>
    <hyperlink ref="X279" r:id="rId943" display="https://twitter.com/lisa_tidbury/status/1106145747030999041"/>
    <hyperlink ref="X217" r:id="rId944" display="https://twitter.com/instituteofrp/status/1106145784515444736"/>
    <hyperlink ref="X218" r:id="rId945" display="https://twitter.com/instituteofrp/status/1106145784515444736"/>
    <hyperlink ref="X219" r:id="rId946" display="https://twitter.com/instituteofrp/status/1106146027306921991"/>
    <hyperlink ref="X340" r:id="rId947" display="https://twitter.com/movemary/status/1106163013994889216"/>
    <hyperlink ref="X134" r:id="rId948" display="https://twitter.com/clifton_yorks/status/1106170434532315137"/>
    <hyperlink ref="X42" r:id="rId949" display="https://twitter.com/assignmenthelp/status/1106270074091069440"/>
    <hyperlink ref="X370" r:id="rId950" display="https://twitter.com/rbellefortune/status/1106274804339036160"/>
    <hyperlink ref="X495" r:id="rId951" display="https://twitter.com/samschoolstuff/status/1107273671188590592"/>
    <hyperlink ref="X61" r:id="rId952" display="https://twitter.com/bird1song/status/1107283952350445570"/>
    <hyperlink ref="X53" r:id="rId953" display="https://twitter.com/backpocketteach/status/1105490942591754240"/>
    <hyperlink ref="X157" r:id="rId954" display="https://twitter.com/danversgemma/status/1107348577179914241"/>
    <hyperlink ref="X352" r:id="rId955" display="https://twitter.com/mtafcharity/status/1107352752777248768"/>
    <hyperlink ref="X485" r:id="rId956" display="https://twitter.com/robbo1511/status/1105927997784313856"/>
    <hyperlink ref="X486" r:id="rId957" display="https://twitter.com/robbo1511/status/1105929338946502657"/>
    <hyperlink ref="X433" r:id="rId958" display="https://twitter.com/reachoutasc/status/1105928900163579913"/>
    <hyperlink ref="X434" r:id="rId959" display="https://twitter.com/reachoutasc/status/1105929445574131714"/>
    <hyperlink ref="X227" r:id="rId960" display="https://twitter.com/jo3grace/status/1106877088412389376"/>
    <hyperlink ref="X226" r:id="rId961" display="https://twitter.com/jo3grace/status/1107263272120696832"/>
    <hyperlink ref="X228" r:id="rId962" display="https://twitter.com/jo3grace/status/1107273595829583872"/>
    <hyperlink ref="X168" r:id="rId963" display="https://twitter.com/elly_chapple/status/1107352743956615169"/>
    <hyperlink ref="X254" r:id="rId964" display="https://twitter.com/jw_teach/status/1107346488361918465"/>
    <hyperlink ref="X436" r:id="rId965" display="https://twitter.com/reachoutasc/status/1107349002671058944"/>
    <hyperlink ref="X497" r:id="rId966" display="https://twitter.com/sarahowens0/status/1107357033022541826"/>
    <hyperlink ref="X39" r:id="rId967" display="https://twitter.com/annebarnes18/status/1107367329107771392"/>
    <hyperlink ref="X197" r:id="rId968" display="https://twitter.com/gogunners2003/status/1107371379748413441"/>
    <hyperlink ref="X758" r:id="rId969" display="https://twitter.com/specialedchat/status/1107373309266747392"/>
    <hyperlink ref="X62" r:id="rId970" display="https://twitter.com/bitternedave/status/1107373592357023746"/>
    <hyperlink ref="X487" r:id="rId971" display="https://twitter.com/roibeardofainin/status/1107542619490529280"/>
    <hyperlink ref="X310" r:id="rId972" display="https://twitter.com/mannyawo/status/1107545687040946176"/>
    <hyperlink ref="X312" r:id="rId973" display="https://twitter.com/mazboogz/status/1107546931042103297"/>
    <hyperlink ref="X775" r:id="rId974" display="https://twitter.com/thereal_mrbeezy/status/1107526040392474624"/>
    <hyperlink ref="X67" r:id="rId975" display="https://twitter.com/blackteachersco/status/1107552980440674305"/>
    <hyperlink ref="X18" r:id="rId976" display="https://twitter.com/adeledevine/status/1105934013993308161"/>
    <hyperlink ref="X766" r:id="rId977" display="https://twitter.com/teachearlyyrs/status/1106146523128188930"/>
    <hyperlink ref="X124" r:id="rId978" display="https://twitter.com/classcharts/status/1107575843600121856"/>
    <hyperlink ref="X19" r:id="rId979" display="https://twitter.com/adeledevine/status/1105934013993308161"/>
    <hyperlink ref="X768" r:id="rId980" display="https://twitter.com/teachearlyyrs/status/1106146523128188930"/>
    <hyperlink ref="X767" r:id="rId981" display="https://twitter.com/teachearlyyrs/status/1106146523128188930"/>
    <hyperlink ref="X125" r:id="rId982" display="https://twitter.com/classcharts/status/1107575843600121856"/>
    <hyperlink ref="X131" r:id="rId983" display="https://twitter.com/classcharts/status/1106120388164100097"/>
    <hyperlink ref="X130" r:id="rId984" display="https://twitter.com/classcharts/status/1106120465142165504"/>
    <hyperlink ref="X129" r:id="rId985" display="https://twitter.com/classcharts/status/1107575843600121856"/>
    <hyperlink ref="X127" r:id="rId986" display="https://twitter.com/classcharts/status/1107575843600121856"/>
    <hyperlink ref="X128" r:id="rId987" display="https://twitter.com/classcharts/status/1107575902433615872"/>
    <hyperlink ref="X126" r:id="rId988" display="https://twitter.com/classcharts/status/1107575902433615872"/>
    <hyperlink ref="X281" r:id="rId989" display="https://twitter.com/lornamcnab1/status/1104773730616688641"/>
    <hyperlink ref="X280" r:id="rId990" display="https://twitter.com/lornamcnab1/status/1104773730616688641"/>
    <hyperlink ref="X545" r:id="rId991" display="https://twitter.com/senexchange/status/1104777466986541056"/>
    <hyperlink ref="X85" r:id="rId992" display="https://twitter.com/carolsmartsen/status/1104786454897668099"/>
    <hyperlink ref="X84" r:id="rId993" display="https://twitter.com/carolsmartsen/status/1104786454897668099"/>
    <hyperlink ref="X587" r:id="rId994" display="https://twitter.com/senexchange/status/1104789012018094080"/>
    <hyperlink ref="X760" r:id="rId995" display="https://twitter.com/stokoes_views/status/1104788981236097027"/>
    <hyperlink ref="X759" r:id="rId996" display="https://twitter.com/stokoes_views/status/1104788981236097027"/>
    <hyperlink ref="X584" r:id="rId997" display="https://twitter.com/senexchange/status/1104793042370904066"/>
    <hyperlink ref="X264" r:id="rId998" display="https://twitter.com/katiecauson/status/1104789505494736896"/>
    <hyperlink ref="X263" r:id="rId999" display="https://twitter.com/katiecauson/status/1104789505494736896"/>
    <hyperlink ref="X575" r:id="rId1000" display="https://twitter.com/senexchange/status/1104793199334383616"/>
    <hyperlink ref="X361" r:id="rId1001" display="https://twitter.com/pippapyrah/status/1104794025314435072"/>
    <hyperlink ref="X360" r:id="rId1002" display="https://twitter.com/pippapyrah/status/1104794025314435072"/>
    <hyperlink ref="X579" r:id="rId1003" display="https://twitter.com/senexchange/status/1104794510956130304"/>
    <hyperlink ref="X326" r:id="rId1004" display="https://twitter.com/melwhittakerm/status/1104795414673477633"/>
    <hyperlink ref="X325" r:id="rId1005" display="https://twitter.com/melwhittakerm/status/1104795414673477633"/>
    <hyperlink ref="X577" r:id="rId1006" display="https://twitter.com/senexchange/status/1104798582954213381"/>
    <hyperlink ref="X494" r:id="rId1007" display="https://twitter.com/rosannamcg/status/1104807957487849475"/>
    <hyperlink ref="X493" r:id="rId1008" display="https://twitter.com/rosannamcg/status/1104807957487849475"/>
    <hyperlink ref="X552" r:id="rId1009" display="https://twitter.com/senexchange/status/1104809104781033473"/>
    <hyperlink ref="X156" r:id="rId1010" display="https://twitter.com/cstinclusion/status/1104841024583671810"/>
    <hyperlink ref="X155" r:id="rId1011" display="https://twitter.com/cstinclusion/status/1104841024583671810"/>
    <hyperlink ref="X536" r:id="rId1012" display="https://twitter.com/senexchange/status/1104842897575346176"/>
    <hyperlink ref="X41" r:id="rId1013" display="https://twitter.com/annipoole/status/1104837852045762565"/>
    <hyperlink ref="X40" r:id="rId1014" display="https://twitter.com/annipoole/status/1104837852045762565"/>
    <hyperlink ref="X533" r:id="rId1015" display="https://twitter.com/senexchange/status/1104843082263154694"/>
    <hyperlink ref="X174" r:id="rId1016" display="https://twitter.com/emilie_london/status/1104866863996112900"/>
    <hyperlink ref="X173" r:id="rId1017" display="https://twitter.com/emilie_london/status/1104866863996112900"/>
    <hyperlink ref="X569" r:id="rId1018" display="https://twitter.com/senexchange/status/1104988728861310976"/>
    <hyperlink ref="X482" r:id="rId1019" display="https://twitter.com/redsocksruby/status/1104867442583629829"/>
    <hyperlink ref="X481" r:id="rId1020" display="https://twitter.com/redsocksruby/status/1104867442583629829"/>
    <hyperlink ref="X231" r:id="rId1021" display="https://twitter.com/jordyjax/status/1105067906847686656"/>
    <hyperlink ref="X560" r:id="rId1022" display="https://twitter.com/senexchange/status/1104988934814269441"/>
    <hyperlink ref="X777" r:id="rId1023" display="https://twitter.com/theresaer/status/1104999260670648321"/>
    <hyperlink ref="X776" r:id="rId1024" display="https://twitter.com/theresaer/status/1104999260670648321"/>
    <hyperlink ref="X585" r:id="rId1025" display="https://twitter.com/senexchange/status/1105017804124753921"/>
    <hyperlink ref="X286" r:id="rId1026" display="https://twitter.com/louise_baldwin/status/1105001777492037632"/>
    <hyperlink ref="X285" r:id="rId1027" display="https://twitter.com/louise_baldwin/status/1105001777492037632"/>
    <hyperlink ref="X586" r:id="rId1028" display="https://twitter.com/senexchange/status/1105017804124753921"/>
    <hyperlink ref="X225" r:id="rId1029" display="https://twitter.com/janefriswell/status/1105017903034892289"/>
    <hyperlink ref="X224" r:id="rId1030" display="https://twitter.com/janefriswell/status/1105017903034892289"/>
    <hyperlink ref="X282" r:id="rId1031" display="https://twitter.com/lorrainep1957/status/1105239294292230149"/>
    <hyperlink ref="X364" r:id="rId1032" display="https://twitter.com/provisionmap/status/1105233421696040960"/>
    <hyperlink ref="X528" r:id="rId1033" display="https://twitter.com/senexchange/status/1105069596598521860"/>
    <hyperlink ref="X283" r:id="rId1034" display="https://twitter.com/lorrainep1957/status/1105239294292230149"/>
    <hyperlink ref="X367" r:id="rId1035" display="https://twitter.com/provisionmap/status/1105023747197726721"/>
    <hyperlink ref="X365" r:id="rId1036" display="https://twitter.com/provisionmap/status/1105023747197726721"/>
    <hyperlink ref="X366" r:id="rId1037" display="https://twitter.com/provisionmap/status/1105233421696040960"/>
    <hyperlink ref="X368" r:id="rId1038" display="https://twitter.com/provisionmap/status/1105936957501255681"/>
    <hyperlink ref="X369" r:id="rId1039" display="https://twitter.com/provisionmap/status/1105936989528961026"/>
    <hyperlink ref="X529" r:id="rId1040" display="https://twitter.com/senexchange/status/1105069596598521860"/>
    <hyperlink ref="X260" r:id="rId1041" display="https://twitter.com/jwscattergood/status/1105019953042939904"/>
    <hyperlink ref="X259" r:id="rId1042" display="https://twitter.com/jwscattergood/status/1105019953042939904"/>
    <hyperlink ref="X574" r:id="rId1043" display="https://twitter.com/senexchange/status/1105069714961620992"/>
    <hyperlink ref="X484" r:id="rId1044" display="https://twitter.com/riatws4/status/1105123328409382912"/>
    <hyperlink ref="X483" r:id="rId1045" display="https://twitter.com/riatws4/status/1105123328409382912"/>
    <hyperlink ref="X551" r:id="rId1046" display="https://twitter.com/senexchange/status/1105153235701116930"/>
    <hyperlink ref="X783" r:id="rId1047" display="https://twitter.com/wssnorth/status/1105167139437232130"/>
    <hyperlink ref="X782" r:id="rId1048" display="https://twitter.com/wssnorth/status/1105167139437232130"/>
    <hyperlink ref="X527" r:id="rId1049" display="https://twitter.com/senexchange/status/1105170299799121922"/>
    <hyperlink ref="X133" r:id="rId1050" display="https://twitter.com/cleverphonics/status/1105189219788570625"/>
    <hyperlink ref="X132" r:id="rId1051" display="https://twitter.com/cleverphonics/status/1105189219788570625"/>
    <hyperlink ref="X566" r:id="rId1052" display="https://twitter.com/senexchange/status/1105198276863758340"/>
    <hyperlink ref="X737" r:id="rId1053" display="https://twitter.com/senteacher_jen/status/1105200540999393280"/>
    <hyperlink ref="X736" r:id="rId1054" display="https://twitter.com/senteacher_jen/status/1105200540999393280"/>
    <hyperlink ref="X582" r:id="rId1055" display="https://twitter.com/senexchange/status/1105202673274535936"/>
    <hyperlink ref="X355" r:id="rId1056" display="https://twitter.com/pdaaction/status/1105393127613976576"/>
    <hyperlink ref="X188" r:id="rId1057" display="https://twitter.com/fiightback/status/1105953016698540032"/>
    <hyperlink ref="X507" r:id="rId1058" display="https://twitter.com/senexchange/status/1105351771063373826"/>
    <hyperlink ref="X356" r:id="rId1059" display="https://twitter.com/pdaaction/status/1105393127613976576"/>
    <hyperlink ref="X189" r:id="rId1060" display="https://twitter.com/fiightback/status/1105953016698540032"/>
    <hyperlink ref="X508" r:id="rId1061" display="https://twitter.com/senexchange/status/1105351771063373826"/>
    <hyperlink ref="X357" r:id="rId1062" display="https://twitter.com/pdaaction/status/1105393127613976576"/>
    <hyperlink ref="X190" r:id="rId1063" display="https://twitter.com/fiightback/status/1105953016698540032"/>
    <hyperlink ref="X509" r:id="rId1064" display="https://twitter.com/senexchange/status/1105351771063373826"/>
    <hyperlink ref="X358" r:id="rId1065" display="https://twitter.com/pdaaction/status/1105393127613976576"/>
    <hyperlink ref="X192" r:id="rId1066" display="https://twitter.com/fiightback/status/1105953016698540032"/>
    <hyperlink ref="X191" r:id="rId1067" display="https://twitter.com/fiightback/status/1105953016698540032"/>
    <hyperlink ref="X510" r:id="rId1068" display="https://twitter.com/senexchange/status/1105351771063373826"/>
    <hyperlink ref="X359" r:id="rId1069" display="https://twitter.com/pdaaction/status/1105393127613976576"/>
    <hyperlink ref="X616" r:id="rId1070" display="https://twitter.com/senexchange/status/1105351771063373826"/>
    <hyperlink ref="X284" r:id="rId1071" display="https://twitter.com/lorrainep1957/status/1105239294292230149"/>
    <hyperlink ref="X546" r:id="rId1072" display="https://twitter.com/senexchange/status/1105351955688366080"/>
    <hyperlink ref="X87" r:id="rId1073" display="https://twitter.com/carryonlearning/status/1105222111436722176"/>
    <hyperlink ref="X86" r:id="rId1074" display="https://twitter.com/carryonlearning/status/1105222111436722176"/>
    <hyperlink ref="X565" r:id="rId1075" display="https://twitter.com/senexchange/status/1105352119333388288"/>
    <hyperlink ref="X241" r:id="rId1076" display="https://twitter.com/josephine_kent_/status/1105370159408136192"/>
    <hyperlink ref="X240" r:id="rId1077" display="https://twitter.com/josephine_kent_/status/1105370159408136192"/>
    <hyperlink ref="X571" r:id="rId1078" display="https://twitter.com/senexchange/status/1105374316940677120"/>
    <hyperlink ref="X568" r:id="rId1079" display="https://twitter.com/senexchange/status/1105544409695862785"/>
    <hyperlink ref="X194" r:id="rId1080" display="https://twitter.com/frankietweetart/status/1105904082819137536"/>
    <hyperlink ref="X193" r:id="rId1081" display="https://twitter.com/frankietweetart/status/1105904082819137536"/>
    <hyperlink ref="X539" r:id="rId1082" display="https://twitter.com/senexchange/status/1105906713415335938"/>
    <hyperlink ref="X763" r:id="rId1083" display="https://twitter.com/stpatsalliance/status/1105907356607696897"/>
    <hyperlink ref="X761" r:id="rId1084" display="https://twitter.com/stpatsalliance/status/1105907356607696897"/>
    <hyperlink ref="X764" r:id="rId1085" display="https://twitter.com/stpatsalliance/status/1105924144716234752"/>
    <hyperlink ref="X762" r:id="rId1086" display="https://twitter.com/stpatsalliance/status/1105924231643181056"/>
    <hyperlink ref="X765" r:id="rId1087" display="https://twitter.com/stpatsalliance/status/1105929658003046407"/>
    <hyperlink ref="X288" r:id="rId1088" display="https://twitter.com/mandyclark58/status/1105911065697767425"/>
    <hyperlink ref="X557" r:id="rId1089" display="https://twitter.com/senexchange/status/1105907678759522304"/>
    <hyperlink ref="X163" r:id="rId1090" display="https://twitter.com/dro_semh/status/1105912580550418432"/>
    <hyperlink ref="X162" r:id="rId1091" display="https://twitter.com/dro_semh/status/1105912580550418432"/>
    <hyperlink ref="X538" r:id="rId1092" display="https://twitter.com/senexchange/status/1105913101633900544"/>
    <hyperlink ref="X581" r:id="rId1093" display="https://twitter.com/senexchange/status/1105914441491795968"/>
    <hyperlink ref="X235" r:id="rId1094" display="https://twitter.com/jordyjax/status/1105927497051451392"/>
    <hyperlink ref="X304" r:id="rId1095" display="https://twitter.com/mandyjwilding/status/1104825484465106944"/>
    <hyperlink ref="X303" r:id="rId1096" display="https://twitter.com/mandyjwilding/status/1104825484465106944"/>
    <hyperlink ref="X307" r:id="rId1097" display="https://twitter.com/mandyjwilding/status/1105922660146528257"/>
    <hyperlink ref="X308" r:id="rId1098" display="https://twitter.com/mandyjwilding/status/1105924582542884864"/>
    <hyperlink ref="X306" r:id="rId1099" display="https://twitter.com/mandyjwilding/status/1105928885798088705"/>
    <hyperlink ref="X305" r:id="rId1100" display="https://twitter.com/mandyjwilding/status/1105930328353501187"/>
    <hyperlink ref="X309" r:id="rId1101" display="https://twitter.com/mandyjwilding/status/1105930965824782336"/>
    <hyperlink ref="X727" r:id="rId1102" display="https://twitter.com/sensorywand/status/1105931122997895174"/>
    <hyperlink ref="X409" r:id="rId1103" display="https://twitter.com/reachoutasc/status/1105922928296763393"/>
    <hyperlink ref="X548" r:id="rId1104" display="https://twitter.com/senexchange/status/1104828573217640450"/>
    <hyperlink ref="X614" r:id="rId1105" display="https://twitter.com/senexchange/status/1105923264642252801"/>
    <hyperlink ref="X774" r:id="rId1106" display="https://twitter.com/theheadsoffice/status/1105923008663818247"/>
    <hyperlink ref="X410" r:id="rId1107" display="https://twitter.com/reachoutasc/status/1105923317150687233"/>
    <hyperlink ref="X408" r:id="rId1108" display="https://twitter.com/reachoutasc/status/1105923895490691077"/>
    <hyperlink ref="X630" r:id="rId1109" display="https://twitter.com/senexchange/status/1105923495018618881"/>
    <hyperlink ref="X627" r:id="rId1110" display="https://twitter.com/senexchange/status/1105923573271724033"/>
    <hyperlink ref="X333" r:id="rId1111" display="https://twitter.com/mishwood1/status/1104776662368075777"/>
    <hyperlink ref="X327" r:id="rId1112" display="https://twitter.com/mishwood1/status/1104776662368075777"/>
    <hyperlink ref="X329" r:id="rId1113" display="https://twitter.com/mishwood1/status/1105923329523924993"/>
    <hyperlink ref="X330" r:id="rId1114" display="https://twitter.com/mishwood1/status/1105923780570988544"/>
    <hyperlink ref="X332" r:id="rId1115" display="https://twitter.com/mishwood1/status/1105924882544627712"/>
    <hyperlink ref="X331" r:id="rId1116" display="https://twitter.com/mishwood1/status/1105925767689629696"/>
    <hyperlink ref="X334" r:id="rId1117" display="https://twitter.com/mishwood1/status/1107330044572114944"/>
    <hyperlink ref="X328" r:id="rId1118" display="https://twitter.com/mishwood1/status/1107330044572114944"/>
    <hyperlink ref="X421" r:id="rId1119" display="https://twitter.com/reachoutasc/status/1105924390544396291"/>
    <hyperlink ref="X146" r:id="rId1120" display="https://twitter.com/crimminskm/status/1105929464930811909"/>
    <hyperlink ref="X629" r:id="rId1121" display="https://twitter.com/senexchange/status/1105923731141115904"/>
    <hyperlink ref="X656" r:id="rId1122" display="https://twitter.com/senexchange/status/1105925264037605379"/>
    <hyperlink ref="X655" r:id="rId1123" display="https://twitter.com/senexchange/status/1105926144161972224"/>
    <hyperlink ref="X239" r:id="rId1124" display="https://twitter.com/jordyjax/status/1105067906847686656"/>
    <hyperlink ref="X232" r:id="rId1125" display="https://twitter.com/jordyjax/status/1105067906847686656"/>
    <hyperlink ref="X238" r:id="rId1126" display="https://twitter.com/jordyjax/status/1105925393624846336"/>
    <hyperlink ref="X236" r:id="rId1127" display="https://twitter.com/jordyjax/status/1105926053925666818"/>
    <hyperlink ref="X233" r:id="rId1128" display="https://twitter.com/jordyjax/status/1105926661961330690"/>
    <hyperlink ref="X234" r:id="rId1129" display="https://twitter.com/jordyjax/status/1105927686533320705"/>
    <hyperlink ref="X237" r:id="rId1130" display="https://twitter.com/jordyjax/status/1105928437112426496"/>
    <hyperlink ref="X9" r:id="rId1131" display="https://twitter.com/accidentaleader/status/1105927279522148352"/>
    <hyperlink ref="X248" r:id="rId1132" display="https://twitter.com/jw_teach/status/1105926708962705413"/>
    <hyperlink ref="X673" r:id="rId1133" display="https://twitter.com/senexchange/status/1105926643032428544"/>
    <hyperlink ref="X769" r:id="rId1134" display="https://twitter.com/teachpmld/status/1105922598796439553"/>
    <hyperlink ref="X770" r:id="rId1135" display="https://twitter.com/teachpmld/status/1105922598796439553"/>
    <hyperlink ref="X772" r:id="rId1136" display="https://twitter.com/teachpmld/status/1105923836674035712"/>
    <hyperlink ref="X773" r:id="rId1137" display="https://twitter.com/teachpmld/status/1105925124836986885"/>
    <hyperlink ref="X771" r:id="rId1138" display="https://twitter.com/teachpmld/status/1105926473595142145"/>
    <hyperlink ref="X413" r:id="rId1139" display="https://twitter.com/reachoutasc/status/1105922664680620034"/>
    <hyperlink ref="X416" r:id="rId1140" display="https://twitter.com/reachoutasc/status/1105927177059684353"/>
    <hyperlink ref="X651" r:id="rId1141" display="https://twitter.com/senexchange/status/1105924831688749056"/>
    <hyperlink ref="X643" r:id="rId1142" display="https://twitter.com/senexchange/status/1105926863673798656"/>
    <hyperlink ref="X335" r:id="rId1143" display="https://twitter.com/misstarbuck/status/1105927005709705216"/>
    <hyperlink ref="X336" r:id="rId1144" display="https://twitter.com/misstarbuck/status/1105927005709705216"/>
    <hyperlink ref="X337" r:id="rId1145" display="https://twitter.com/misstarbuck/status/1105927005709705216"/>
    <hyperlink ref="X635" r:id="rId1146" display="https://twitter.com/senexchange/status/1105927310006542336"/>
    <hyperlink ref="X59" r:id="rId1147" display="https://twitter.com/backpocketteach/status/1105554666350411777"/>
    <hyperlink ref="X54" r:id="rId1148" display="https://twitter.com/backpocketteach/status/1105923574840414211"/>
    <hyperlink ref="X55" r:id="rId1149" display="https://twitter.com/backpocketteach/status/1105924118996754434"/>
    <hyperlink ref="X56" r:id="rId1150" display="https://twitter.com/backpocketteach/status/1105925170957639680"/>
    <hyperlink ref="X60" r:id="rId1151" display="https://twitter.com/backpocketteach/status/1105927368252755969"/>
    <hyperlink ref="X57" r:id="rId1152" display="https://twitter.com/backpocketteach/status/1105928284846673922"/>
    <hyperlink ref="X58" r:id="rId1153" display="https://twitter.com/backpocketteach/status/1107302880661389312"/>
    <hyperlink ref="X430" r:id="rId1154" display="https://twitter.com/reachoutasc/status/1105923917540220929"/>
    <hyperlink ref="X432" r:id="rId1155" display="https://twitter.com/reachoutasc/status/1105925817425641475"/>
    <hyperlink ref="X696" r:id="rId1156" display="https://twitter.com/senexchange/status/1105927829571678209"/>
    <hyperlink ref="X182" r:id="rId1157" display="https://twitter.com/epinsight/status/1105929188740087809"/>
    <hyperlink ref="X17" r:id="rId1158" display="https://twitter.com/accidentaleader/status/1105923807070449664"/>
    <hyperlink ref="X14" r:id="rId1159" display="https://twitter.com/accidentaleader/status/1105924170414604288"/>
    <hyperlink ref="X15" r:id="rId1160" display="https://twitter.com/accidentaleader/status/1105925772772950016"/>
    <hyperlink ref="X10" r:id="rId1161" display="https://twitter.com/accidentaleader/status/1105926326488227840"/>
    <hyperlink ref="X8" r:id="rId1162" display="https://twitter.com/accidentaleader/status/1105926930774188032"/>
    <hyperlink ref="X12" r:id="rId1163" display="https://twitter.com/accidentaleader/status/1105926930774188032"/>
    <hyperlink ref="X16" r:id="rId1164" display="https://twitter.com/accidentaleader/status/1105927930062868480"/>
    <hyperlink ref="X13" r:id="rId1165" display="https://twitter.com/accidentaleader/status/1106285200810479616"/>
    <hyperlink ref="X11" r:id="rId1166" display="https://twitter.com/accidentaleader/status/1106285200810479616"/>
    <hyperlink ref="X431" r:id="rId1167" display="https://twitter.com/reachoutasc/status/1105924880132911106"/>
    <hyperlink ref="X411" r:id="rId1168" display="https://twitter.com/reachoutasc/status/1105926846418423808"/>
    <hyperlink ref="X73" r:id="rId1169" display="https://twitter.com/callum_send/status/1106288599757144064"/>
    <hyperlink ref="X676" r:id="rId1170" display="https://twitter.com/senexchange/status/1105924953814249472"/>
    <hyperlink ref="X679" r:id="rId1171" display="https://twitter.com/senexchange/status/1105926166542798849"/>
    <hyperlink ref="X684" r:id="rId1172" display="https://twitter.com/senexchange/status/1105928371844907008"/>
    <hyperlink ref="X210" r:id="rId1173" display="https://twitter.com/hazzdingo/status/1104809715656212481"/>
    <hyperlink ref="X203" r:id="rId1174" display="https://twitter.com/hazzdingo/status/1104809715656212481"/>
    <hyperlink ref="X202" r:id="rId1175" display="https://twitter.com/hazzdingo/status/1105921970284216322"/>
    <hyperlink ref="X207" r:id="rId1176" display="https://twitter.com/hazzdingo/status/1105921970284216322"/>
    <hyperlink ref="X209" r:id="rId1177" display="https://twitter.com/hazzdingo/status/1105926712024551424"/>
    <hyperlink ref="X208" r:id="rId1178" display="https://twitter.com/hazzdingo/status/1105927678262169600"/>
    <hyperlink ref="X201" r:id="rId1179" display="https://twitter.com/hazzdingo/status/1105927959351885829"/>
    <hyperlink ref="X206" r:id="rId1180" display="https://twitter.com/hazzdingo/status/1105927959351885829"/>
    <hyperlink ref="X200" r:id="rId1181" display="https://twitter.com/hazzdingo/status/1105933630076002306"/>
    <hyperlink ref="X199" r:id="rId1182" display="https://twitter.com/hazzdingo/status/1105938777141325825"/>
    <hyperlink ref="X383" r:id="rId1183" display="https://twitter.com/reachoutasc/status/1105922298882781184"/>
    <hyperlink ref="X382" r:id="rId1184" display="https://twitter.com/reachoutasc/status/1105927573480062976"/>
    <hyperlink ref="X144" r:id="rId1185" display="https://twitter.com/crimminskm/status/1105928519744475136"/>
    <hyperlink ref="X570" r:id="rId1186" display="https://twitter.com/senexchange/status/1104819656181862401"/>
    <hyperlink ref="X639" r:id="rId1187" display="https://twitter.com/senexchange/status/1105922389274169345"/>
    <hyperlink ref="X608" r:id="rId1188" display="https://twitter.com/senexchange/status/1105922686864089088"/>
    <hyperlink ref="X654" r:id="rId1189" display="https://twitter.com/senexchange/status/1105926957001256963"/>
    <hyperlink ref="X645" r:id="rId1190" display="https://twitter.com/senexchange/status/1105928009645727744"/>
    <hyperlink ref="X633" r:id="rId1191" display="https://twitter.com/senexchange/status/1105928408041750528"/>
    <hyperlink ref="X35" r:id="rId1192" display="https://twitter.com/allthingssend/status/1104788426296045572"/>
    <hyperlink ref="X29" r:id="rId1193" display="https://twitter.com/allthingssend/status/1104788426296045572"/>
    <hyperlink ref="X31" r:id="rId1194" display="https://twitter.com/allthingssend/status/1105924175468859393"/>
    <hyperlink ref="X27" r:id="rId1195" display="https://twitter.com/allthingssend/status/1105925297025810434"/>
    <hyperlink ref="X30" r:id="rId1196" display="https://twitter.com/allthingssend/status/1105925297025810434"/>
    <hyperlink ref="X28" r:id="rId1197" display="https://twitter.com/allthingssend/status/1105927847649177605"/>
    <hyperlink ref="X34" r:id="rId1198" display="https://twitter.com/allthingssend/status/1105927847649177605"/>
    <hyperlink ref="X32" r:id="rId1199" display="https://twitter.com/allthingssend/status/1105929223020130304"/>
    <hyperlink ref="X33" r:id="rId1200" display="https://twitter.com/allthingssend/status/1105930545689776134"/>
    <hyperlink ref="X722" r:id="rId1201" display="https://twitter.com/sensorywand/status/1105929667624779777"/>
    <hyperlink ref="X113" r:id="rId1202" display="https://twitter.com/claire_ryan12/status/1105931398358204417"/>
    <hyperlink ref="X424" r:id="rId1203" display="https://twitter.com/reachoutasc/status/1105929476742004741"/>
    <hyperlink ref="X563" r:id="rId1204" display="https://twitter.com/senexchange/status/1104788726884970496"/>
    <hyperlink ref="X658" r:id="rId1205" display="https://twitter.com/senexchange/status/1105924993408528384"/>
    <hyperlink ref="X674" r:id="rId1206" display="https://twitter.com/senexchange/status/1105928143083327495"/>
    <hyperlink ref="X599" r:id="rId1207" display="https://twitter.com/senexchange/status/1105928237102841866"/>
    <hyperlink ref="X661" r:id="rId1208" display="https://twitter.com/senexchange/status/1105929669927469056"/>
    <hyperlink ref="X512" r:id="rId1209" display="https://twitter.com/senexchange/status/1105929817990594560"/>
    <hyperlink ref="X669" r:id="rId1210" display="https://twitter.com/senexchange/status/1105931407443062785"/>
    <hyperlink ref="X725" r:id="rId1211" display="https://twitter.com/sensorywand/status/1105927879966289922"/>
    <hyperlink ref="X724" r:id="rId1212" display="https://twitter.com/sensorywand/status/1105931752890093569"/>
    <hyperlink ref="X21" r:id="rId1213" display="https://twitter.com/adeledevine/status/1105926360684466179"/>
    <hyperlink ref="X22" r:id="rId1214" display="https://twitter.com/adeledevine/status/1105927098957479937"/>
    <hyperlink ref="X23" r:id="rId1215" display="https://twitter.com/adeledevine/status/1105928261308215296"/>
    <hyperlink ref="X20" r:id="rId1216" display="https://twitter.com/adeledevine/status/1105930237320351744"/>
    <hyperlink ref="X26" r:id="rId1217" display="https://twitter.com/adeledevine/status/1105930237320351744"/>
    <hyperlink ref="X24" r:id="rId1218" display="https://twitter.com/adeledevine/status/1105931365642584064"/>
    <hyperlink ref="X25" r:id="rId1219" display="https://twitter.com/adeledevine/status/1105934013993308161"/>
    <hyperlink ref="X425" r:id="rId1220" display="https://twitter.com/reachoutasc/status/1105927131190755328"/>
    <hyperlink ref="X426" r:id="rId1221" display="https://twitter.com/reachoutasc/status/1105928149047623685"/>
    <hyperlink ref="X374" r:id="rId1222" display="https://twitter.com/reachoutasc/status/1105928748745048066"/>
    <hyperlink ref="X662" r:id="rId1223" display="https://twitter.com/senexchange/status/1105926819268702215"/>
    <hyperlink ref="X663" r:id="rId1224" display="https://twitter.com/senexchange/status/1105927400360198147"/>
    <hyperlink ref="X664" r:id="rId1225" display="https://twitter.com/senexchange/status/1105928594314985472"/>
    <hyperlink ref="X665" r:id="rId1226" display="https://twitter.com/senexchange/status/1105931591786876928"/>
    <hyperlink ref="X185" r:id="rId1227" display="https://twitter.com/epinsight/status/1105922735937593344"/>
    <hyperlink ref="X184" r:id="rId1228" display="https://twitter.com/epinsight/status/1105926000884490246"/>
    <hyperlink ref="X179" r:id="rId1229" display="https://twitter.com/epinsight/status/1105926071621431303"/>
    <hyperlink ref="X180" r:id="rId1230" display="https://twitter.com/epinsight/status/1105926083910791169"/>
    <hyperlink ref="X186" r:id="rId1231" display="https://twitter.com/epinsight/status/1105927443574075393"/>
    <hyperlink ref="X183" r:id="rId1232" display="https://twitter.com/epinsight/status/1105928545774243841"/>
    <hyperlink ref="X187" r:id="rId1233" display="https://twitter.com/epinsight/status/1105929028735774722"/>
    <hyperlink ref="X178" r:id="rId1234" display="https://twitter.com/epinsight/status/1105929248391553025"/>
    <hyperlink ref="X176" r:id="rId1235" display="https://twitter.com/epinsight/status/1105929248391553025"/>
    <hyperlink ref="X181" r:id="rId1236" display="https://twitter.com/epinsight/status/1105929268377387008"/>
    <hyperlink ref="X177" r:id="rId1237" display="https://twitter.com/epinsight/status/1105929512292888576"/>
    <hyperlink ref="X175" r:id="rId1238" display="https://twitter.com/epinsight/status/1105929512292888576"/>
    <hyperlink ref="X449" r:id="rId1239" display="https://twitter.com/reachoutasc/status/1105928208543821827"/>
    <hyperlink ref="X429" r:id="rId1240" display="https://twitter.com/reachoutasc/status/1105929407150149633"/>
    <hyperlink ref="X450" r:id="rId1241" display="https://twitter.com/reachoutasc/status/1105929545247571969"/>
    <hyperlink ref="X52" r:id="rId1242" display="https://twitter.com/autismpeterboro/status/1105989288750141442"/>
    <hyperlink ref="X51" r:id="rId1243" display="https://twitter.com/autismpeterboro/status/1105990862931193857"/>
    <hyperlink ref="X149" r:id="rId1244" display="https://twitter.com/crimminskm/status/1105928947756355584"/>
    <hyperlink ref="X152" r:id="rId1245" display="https://twitter.com/crimminskm/status/1105930216055230464"/>
    <hyperlink ref="X688" r:id="rId1246" display="https://twitter.com/senexchange/status/1105923308585922560"/>
    <hyperlink ref="X607" r:id="rId1247" display="https://twitter.com/senexchange/status/1105923447060918272"/>
    <hyperlink ref="X685" r:id="rId1248" display="https://twitter.com/senexchange/status/1105926609528336384"/>
    <hyperlink ref="X694" r:id="rId1249" display="https://twitter.com/senexchange/status/1105927551514488833"/>
    <hyperlink ref="X675" r:id="rId1250" display="https://twitter.com/senexchange/status/1105928708655927297"/>
    <hyperlink ref="X695" r:id="rId1251" display="https://twitter.com/senexchange/status/1105929133337571335"/>
    <hyperlink ref="X511" r:id="rId1252" display="https://twitter.com/senexchange/status/1105931688172048384"/>
    <hyperlink ref="X726" r:id="rId1253" display="https://twitter.com/sensorywand/status/1105932120264970242"/>
    <hyperlink ref="X109" r:id="rId1254" display="https://twitter.com/claire_ryan12/status/1105923785415372801"/>
    <hyperlink ref="X116" r:id="rId1255" display="https://twitter.com/claire_ryan12/status/1105923785415372801"/>
    <hyperlink ref="X123" r:id="rId1256" display="https://twitter.com/claire_ryan12/status/1105923978303033347"/>
    <hyperlink ref="X120" r:id="rId1257" display="https://twitter.com/claire_ryan12/status/1105925220236439552"/>
    <hyperlink ref="X107" r:id="rId1258" display="https://twitter.com/claire_ryan12/status/1105926033532956673"/>
    <hyperlink ref="X108" r:id="rId1259" display="https://twitter.com/claire_ryan12/status/1105926033532956673"/>
    <hyperlink ref="X114" r:id="rId1260" display="https://twitter.com/claire_ryan12/status/1105926033532956673"/>
    <hyperlink ref="X119" r:id="rId1261" display="https://twitter.com/claire_ryan12/status/1105927540303192067"/>
    <hyperlink ref="X115" r:id="rId1262" display="https://twitter.com/claire_ryan12/status/1105928127694426112"/>
    <hyperlink ref="X117" r:id="rId1263" display="https://twitter.com/claire_ryan12/status/1105928858031833088"/>
    <hyperlink ref="X118" r:id="rId1264" display="https://twitter.com/claire_ryan12/status/1105929384316293128"/>
    <hyperlink ref="X121" r:id="rId1265" display="https://twitter.com/claire_ryan12/status/1105930420368171008"/>
    <hyperlink ref="X106" r:id="rId1266" display="https://twitter.com/claire_ryan12/status/1105931398358204417"/>
    <hyperlink ref="X110" r:id="rId1267" display="https://twitter.com/claire_ryan12/status/1105932799037575169"/>
    <hyperlink ref="X122" r:id="rId1268" display="https://twitter.com/claire_ryan12/status/1105932799037575169"/>
    <hyperlink ref="X104" r:id="rId1269" display="https://twitter.com/claire_ryan12/status/1105933551206350849"/>
    <hyperlink ref="X105" r:id="rId1270" display="https://twitter.com/claire_ryan12/status/1105933551206350849"/>
    <hyperlink ref="X112" r:id="rId1271" display="https://twitter.com/claire_ryan12/status/1105933551206350849"/>
    <hyperlink ref="X101" r:id="rId1272" display="https://twitter.com/claire_ryan12/status/1105936528566640640"/>
    <hyperlink ref="X102" r:id="rId1273" display="https://twitter.com/claire_ryan12/status/1105936528566640640"/>
    <hyperlink ref="X103" r:id="rId1274" display="https://twitter.com/claire_ryan12/status/1105936528566640640"/>
    <hyperlink ref="X111" r:id="rId1275" display="https://twitter.com/claire_ryan12/status/1105936528566640640"/>
    <hyperlink ref="X7" r:id="rId1276" display="https://twitter.com/1hub2kids/status/1105946461508960259"/>
    <hyperlink ref="X412" r:id="rId1277" display="https://twitter.com/reachoutasc/status/1105924028739526657"/>
    <hyperlink ref="X419" r:id="rId1278" display="https://twitter.com/reachoutasc/status/1105926231764201475"/>
    <hyperlink ref="X418" r:id="rId1279" display="https://twitter.com/reachoutasc/status/1105928177434660869"/>
    <hyperlink ref="X417" r:id="rId1280" display="https://twitter.com/reachoutasc/status/1105929713615335425"/>
    <hyperlink ref="X47" r:id="rId1281" display="https://twitter.com/autismpeterboro/status/1105990640746315777"/>
    <hyperlink ref="X298" r:id="rId1282" display="https://twitter.com/mandyclark58/status/1105929832800620549"/>
    <hyperlink ref="X297" r:id="rId1283" display="https://twitter.com/mandyclark58/status/1105930404740169730"/>
    <hyperlink ref="X637" r:id="rId1284" display="https://twitter.com/senexchange/status/1105924455539322880"/>
    <hyperlink ref="X604" r:id="rId1285" display="https://twitter.com/senexchange/status/1105924802714451970"/>
    <hyperlink ref="X649" r:id="rId1286" display="https://twitter.com/senexchange/status/1105926039388278787"/>
    <hyperlink ref="X631" r:id="rId1287" display="https://twitter.com/senexchange/status/1105926626083328000"/>
    <hyperlink ref="X513" r:id="rId1288" display="https://twitter.com/senexchange/status/1105927310006542336"/>
    <hyperlink ref="X648" r:id="rId1289" display="https://twitter.com/senexchange/status/1105927593575006208"/>
    <hyperlink ref="X640" r:id="rId1290" display="https://twitter.com/senexchange/status/1105928941653626880"/>
    <hyperlink ref="X605" r:id="rId1291" display="https://twitter.com/senexchange/status/1105929102849122305"/>
    <hyperlink ref="X647" r:id="rId1292" display="https://twitter.com/senexchange/status/1105929724491120641"/>
    <hyperlink ref="X652" r:id="rId1293" display="https://twitter.com/senexchange/status/1105931468122009601"/>
    <hyperlink ref="X628" r:id="rId1294" display="https://twitter.com/senexchange/status/1105935961446330375"/>
    <hyperlink ref="X723" r:id="rId1295" display="https://twitter.com/sensorywand/status/1105883819251519490"/>
    <hyperlink ref="X731" r:id="rId1296" display="https://twitter.com/sensorywand/status/1105925955745398785"/>
    <hyperlink ref="X733" r:id="rId1297" display="https://twitter.com/sensorywand/status/1105926967659020288"/>
    <hyperlink ref="X719" r:id="rId1298" display="https://twitter.com/sensorywand/status/1105927879966289922"/>
    <hyperlink ref="X734" r:id="rId1299" display="https://twitter.com/sensorywand/status/1105928101425500160"/>
    <hyperlink ref="X732" r:id="rId1300" display="https://twitter.com/sensorywand/status/1105928576312983556"/>
    <hyperlink ref="X735" r:id="rId1301" display="https://twitter.com/sensorywand/status/1105928810162204672"/>
    <hyperlink ref="X730" r:id="rId1302" display="https://twitter.com/sensorywand/status/1105929667624779777"/>
    <hyperlink ref="X729" r:id="rId1303" display="https://twitter.com/sensorywand/status/1105930045741301760"/>
    <hyperlink ref="X718" r:id="rId1304" display="https://twitter.com/sensorywand/status/1105931752890093569"/>
    <hyperlink ref="X720" r:id="rId1305" display="https://twitter.com/sensorywand/status/1105932120264970242"/>
    <hyperlink ref="X721" r:id="rId1306" display="https://twitter.com/sensorywand/status/1105932541230485504"/>
    <hyperlink ref="X728" r:id="rId1307" display="https://twitter.com/sensorywand/status/1105932541230485504"/>
    <hyperlink ref="X3" r:id="rId1308" display="https://twitter.com/1hub2kids/status/1105946461508960259"/>
    <hyperlink ref="X420" r:id="rId1309" display="https://twitter.com/reachoutasc/status/1105926338723151873"/>
    <hyperlink ref="X406" r:id="rId1310" display="https://twitter.com/reachoutasc/status/1105928748745048066"/>
    <hyperlink ref="X423" r:id="rId1311" display="https://twitter.com/reachoutasc/status/1105929315303280642"/>
    <hyperlink ref="X623" r:id="rId1312" display="https://twitter.com/senexchange/status/1104865509990940672"/>
    <hyperlink ref="X553" r:id="rId1313" display="https://twitter.com/senexchange/status/1105885772979286016"/>
    <hyperlink ref="X650" r:id="rId1314" display="https://twitter.com/senexchange/status/1105926469610545153"/>
    <hyperlink ref="X625" r:id="rId1315" display="https://twitter.com/senexchange/status/1105926583741829120"/>
    <hyperlink ref="X624" r:id="rId1316" display="https://twitter.com/senexchange/status/1105928143083327495"/>
    <hyperlink ref="X501" r:id="rId1317" display="https://twitter.com/senexchange/status/1105928237102841866"/>
    <hyperlink ref="X672" r:id="rId1318" display="https://twitter.com/senexchange/status/1105928879578009600"/>
    <hyperlink ref="X634" r:id="rId1319" display="https://twitter.com/senexchange/status/1105929817990594560"/>
    <hyperlink ref="X500" r:id="rId1320" display="https://twitter.com/senexchange/status/1105935961446330375"/>
    <hyperlink ref="X6" r:id="rId1321" display="https://twitter.com/1hub2kids/status/1105937403544588289"/>
    <hyperlink ref="X4" r:id="rId1322" display="https://twitter.com/1hub2kids/status/1105946461508960259"/>
    <hyperlink ref="X5" r:id="rId1323" display="https://twitter.com/1hub2kids/status/1105946461508960259"/>
    <hyperlink ref="X598" r:id="rId1324" display="https://twitter.com/senexchange/status/1105935961446330375"/>
    <hyperlink ref="X499" r:id="rId1325" display="https://twitter.com/sendresourcesuk/status/1107338806196387841"/>
    <hyperlink ref="X498" r:id="rId1326" display="https://twitter.com/sendresourcesuk/status/1107338806196387841"/>
    <hyperlink ref="X554" r:id="rId1327" display="https://twitter.com/senexchange/status/1107339845620387840"/>
    <hyperlink ref="X739" r:id="rId1328" display="https://twitter.com/sharon_l_smith/status/1107338489836773376"/>
    <hyperlink ref="X738" r:id="rId1329" display="https://twitter.com/sharon_l_smith/status/1107338489836773376"/>
    <hyperlink ref="X555" r:id="rId1330" display="https://twitter.com/senexchange/status/1107339845620387840"/>
    <hyperlink ref="X753" r:id="rId1331" display="https://twitter.com/smsateaching/status/1104692757996675073"/>
    <hyperlink ref="X751" r:id="rId1332" display="https://twitter.com/smsateaching/status/1104785677852569601"/>
    <hyperlink ref="X745" r:id="rId1333" display="https://twitter.com/smsateaching/status/1104785677852569601"/>
    <hyperlink ref="X748" r:id="rId1334" display="https://twitter.com/smsateaching/status/1105925519667810306"/>
    <hyperlink ref="X749" r:id="rId1335" display="https://twitter.com/smsateaching/status/1105925816276475904"/>
    <hyperlink ref="X750" r:id="rId1336" display="https://twitter.com/smsateaching/status/1105926910129987584"/>
    <hyperlink ref="X744" r:id="rId1337" display="https://twitter.com/smsateaching/status/1105929767184986113"/>
    <hyperlink ref="X747" r:id="rId1338" display="https://twitter.com/smsateaching/status/1105929767184986113"/>
    <hyperlink ref="X752" r:id="rId1339" display="https://twitter.com/smsateaching/status/1107339742063017984"/>
    <hyperlink ref="X746" r:id="rId1340" display="https://twitter.com/smsateaching/status/1107339742063017984"/>
    <hyperlink ref="X407" r:id="rId1341" display="https://twitter.com/reachoutasc/status/1105926775010480131"/>
    <hyperlink ref="X427" r:id="rId1342" display="https://twitter.com/reachoutasc/status/1105927816716173316"/>
    <hyperlink ref="X147" r:id="rId1343" display="https://twitter.com/crimminskm/status/1105930005786316802"/>
    <hyperlink ref="X558" r:id="rId1344" display="https://twitter.com/senexchange/status/1104693968904818688"/>
    <hyperlink ref="X588" r:id="rId1345" display="https://twitter.com/senexchange/status/1104789012018094080"/>
    <hyperlink ref="X667" r:id="rId1346" display="https://twitter.com/senexchange/status/1105925921649950726"/>
    <hyperlink ref="X670" r:id="rId1347" display="https://twitter.com/senexchange/status/1105927199385899010"/>
    <hyperlink ref="X657" r:id="rId1348" display="https://twitter.com/senexchange/status/1105929907467677698"/>
    <hyperlink ref="X595" r:id="rId1349" display="https://twitter.com/senexchange/status/1107340026139103233"/>
    <hyperlink ref="X756" r:id="rId1350" display="https://twitter.com/specialdirect/status/1104777080053616640"/>
    <hyperlink ref="X754" r:id="rId1351" display="https://twitter.com/specialdirect/status/1104777080053616640"/>
    <hyperlink ref="X757" r:id="rId1352" display="https://twitter.com/specialdirect/status/1107341303656927233"/>
    <hyperlink ref="X755" r:id="rId1353" display="https://twitter.com/specialdirect/status/1107341303656927233"/>
    <hyperlink ref="X583" r:id="rId1354" display="https://twitter.com/senexchange/status/1104777647429746689"/>
    <hyperlink ref="X556" r:id="rId1355" display="https://twitter.com/senexchange/status/1107342070342184961"/>
    <hyperlink ref="X171" r:id="rId1356" display="https://twitter.com/elly_chapple/status/1105922827570556928"/>
    <hyperlink ref="X166" r:id="rId1357" display="https://twitter.com/elly_chapple/status/1105922827570556928"/>
    <hyperlink ref="X164" r:id="rId1358" display="https://twitter.com/elly_chapple/status/1105923103547408394"/>
    <hyperlink ref="X167" r:id="rId1359" display="https://twitter.com/elly_chapple/status/1105923103547408394"/>
    <hyperlink ref="X172" r:id="rId1360" display="https://twitter.com/elly_chapple/status/1105923693170122753"/>
    <hyperlink ref="X170" r:id="rId1361" display="https://twitter.com/elly_chapple/status/1107345298496634883"/>
    <hyperlink ref="X165" r:id="rId1362" display="https://twitter.com/elly_chapple/status/1107345298496634883"/>
    <hyperlink ref="X169" r:id="rId1363" display="https://twitter.com/elly_chapple/status/1107351163597406211"/>
    <hyperlink ref="X414" r:id="rId1364" display="https://twitter.com/reachoutasc/status/1105923185768321026"/>
    <hyperlink ref="X381" r:id="rId1365" display="https://twitter.com/reachoutasc/status/1105924215142838274"/>
    <hyperlink ref="X638" r:id="rId1366" display="https://twitter.com/senexchange/status/1105923604540260352"/>
    <hyperlink ref="X606" r:id="rId1367" display="https://twitter.com/senexchange/status/1105926626083328000"/>
    <hyperlink ref="X594" r:id="rId1368" display="https://twitter.com/senexchange/status/1107345568790122497"/>
    <hyperlink ref="X502" r:id="rId1369" display="https://twitter.com/senexchange/status/1107349961467969538"/>
    <hyperlink ref="X601" r:id="rId1370" display="https://twitter.com/senexchange/status/1107349961467969538"/>
    <hyperlink ref="X274" r:id="rId1371" display="https://twitter.com/kirstendavies8/status/1107351819376869376"/>
    <hyperlink ref="X273" r:id="rId1372" display="https://twitter.com/kirstendavies8/status/1107351819376869376"/>
    <hyperlink ref="X612" r:id="rId1373" display="https://twitter.com/senexchange/status/1107352923678363649"/>
    <hyperlink ref="X98" r:id="rId1374" display="https://twitter.com/cherrylkd/status/1104676014922305536"/>
    <hyperlink ref="X97" r:id="rId1375" display="https://twitter.com/cherrylkd/status/1104773596256391168"/>
    <hyperlink ref="X93" r:id="rId1376" display="https://twitter.com/cherrylkd/status/1104773596256391168"/>
    <hyperlink ref="X95" r:id="rId1377" display="https://twitter.com/cherrylkd/status/1104998021501251584"/>
    <hyperlink ref="X92" r:id="rId1378" display="https://twitter.com/cherrylkd/status/1104998021501251584"/>
    <hyperlink ref="X91" r:id="rId1379" display="https://twitter.com/cherrylkd/status/1105722238450454528"/>
    <hyperlink ref="X94" r:id="rId1380" display="https://twitter.com/cherrylkd/status/1105906911193518081"/>
    <hyperlink ref="X90" r:id="rId1381" display="https://twitter.com/cherrylkd/status/1105906911193518081"/>
    <hyperlink ref="X96" r:id="rId1382" display="https://twitter.com/cherrylkd/status/1105914049232027648"/>
    <hyperlink ref="X100" r:id="rId1383" display="https://twitter.com/cherrylkd/status/1105922640513060864"/>
    <hyperlink ref="X99" r:id="rId1384" display="https://twitter.com/cherrylkd/status/1105922873716326400"/>
    <hyperlink ref="X440" r:id="rId1385" display="https://twitter.com/reachoutasc/status/1105728380228562945"/>
    <hyperlink ref="X380" r:id="rId1386" display="https://twitter.com/reachoutasc/status/1105923317150687233"/>
    <hyperlink ref="X377" r:id="rId1387" display="https://twitter.com/reachoutasc/status/1105923895490691077"/>
    <hyperlink ref="X603" r:id="rId1388" display="https://twitter.com/senexchange/status/1105923495018618881"/>
    <hyperlink ref="X522" r:id="rId1389" display="https://twitter.com/senexchange/status/1105923573271724033"/>
    <hyperlink ref="X602" r:id="rId1390" display="https://twitter.com/senexchange/status/1105923731141115904"/>
    <hyperlink ref="X506" r:id="rId1391" display="https://twitter.com/senexchange/status/1107355683236790277"/>
    <hyperlink ref="X244" r:id="rId1392" display="https://twitter.com/jw_teach/status/1104829211959836672"/>
    <hyperlink ref="X255" r:id="rId1393" display="https://twitter.com/jw_teach/status/1105911385689636864"/>
    <hyperlink ref="X245" r:id="rId1394" display="https://twitter.com/jw_teach/status/1105911385689636864"/>
    <hyperlink ref="X257" r:id="rId1395" display="https://twitter.com/jw_teach/status/1105924496362520579"/>
    <hyperlink ref="X247" r:id="rId1396" display="https://twitter.com/jw_teach/status/1105924496362520579"/>
    <hyperlink ref="X243" r:id="rId1397" display="https://twitter.com/jw_teach/status/1105924658862407680"/>
    <hyperlink ref="X250" r:id="rId1398" display="https://twitter.com/jw_teach/status/1105924658862407680"/>
    <hyperlink ref="X251" r:id="rId1399" display="https://twitter.com/jw_teach/status/1105925045921161216"/>
    <hyperlink ref="X253" r:id="rId1400" display="https://twitter.com/jw_teach/status/1105925587137376258"/>
    <hyperlink ref="X249" r:id="rId1401" display="https://twitter.com/jw_teach/status/1105925908534382598"/>
    <hyperlink ref="X252" r:id="rId1402" display="https://twitter.com/jw_teach/status/1105926362253135872"/>
    <hyperlink ref="X242" r:id="rId1403" display="https://twitter.com/jw_teach/status/1105926708962705413"/>
    <hyperlink ref="X258" r:id="rId1404" display="https://twitter.com/jw_teach/status/1107350930180190208"/>
    <hyperlink ref="X256" r:id="rId1405" display="https://twitter.com/jw_teach/status/1107353785570086913"/>
    <hyperlink ref="X246" r:id="rId1406" display="https://twitter.com/jw_teach/status/1107353785570086913"/>
    <hyperlink ref="X415" r:id="rId1407" display="https://twitter.com/reachoutasc/status/1105925615889326080"/>
    <hyperlink ref="X443" r:id="rId1408" display="https://twitter.com/reachoutasc/status/1107355004061519877"/>
    <hyperlink ref="X686" r:id="rId1409" display="https://twitter.com/senexchange/status/1104830831158325250"/>
    <hyperlink ref="X609" r:id="rId1410" display="https://twitter.com/senexchange/status/1104831047987068930"/>
    <hyperlink ref="X573" r:id="rId1411" display="https://twitter.com/senexchange/status/1105912849929564160"/>
    <hyperlink ref="X636" r:id="rId1412" display="https://twitter.com/senexchange/status/1105925059389067264"/>
    <hyperlink ref="X668" r:id="rId1413" display="https://twitter.com/senexchange/status/1105925717186043904"/>
    <hyperlink ref="X641" r:id="rId1414" display="https://twitter.com/senexchange/status/1105926832183001088"/>
    <hyperlink ref="X572" r:id="rId1415" display="https://twitter.com/senexchange/status/1107355876673884160"/>
    <hyperlink ref="X267" r:id="rId1416" display="https://twitter.com/kerrywidowson7/status/1104800513084796929"/>
    <hyperlink ref="X81" r:id="rId1417" display="https://twitter.com/callum_send/status/1104794357847285760"/>
    <hyperlink ref="X71" r:id="rId1418" display="https://twitter.com/callum_send/status/1104794357847285760"/>
    <hyperlink ref="X83" r:id="rId1419" display="https://twitter.com/callum_send/status/1105921508755558403"/>
    <hyperlink ref="X69" r:id="rId1420" display="https://twitter.com/callum_send/status/1105932418425540608"/>
    <hyperlink ref="X74" r:id="rId1421" display="https://twitter.com/callum_send/status/1105932418425540608"/>
    <hyperlink ref="X80" r:id="rId1422" display="https://twitter.com/callum_send/status/1105933095671341057"/>
    <hyperlink ref="X79" r:id="rId1423" display="https://twitter.com/callum_send/status/1105934138975096833"/>
    <hyperlink ref="X77" r:id="rId1424" display="https://twitter.com/callum_send/status/1105934663976140800"/>
    <hyperlink ref="X75" r:id="rId1425" display="https://twitter.com/callum_send/status/1105935423505866752"/>
    <hyperlink ref="X76" r:id="rId1426" display="https://twitter.com/callum_send/status/1105935753731809282"/>
    <hyperlink ref="X78" r:id="rId1427" display="https://twitter.com/callum_send/status/1105936121303912449"/>
    <hyperlink ref="X70" r:id="rId1428" display="https://twitter.com/callum_send/status/1105936344755376128"/>
    <hyperlink ref="X68" r:id="rId1429" display="https://twitter.com/callum_send/status/1106288599757144064"/>
    <hyperlink ref="X82" r:id="rId1430" display="https://twitter.com/callum_send/status/1107356995374510081"/>
    <hyperlink ref="X72" r:id="rId1431" display="https://twitter.com/callum_send/status/1107356995374510081"/>
    <hyperlink ref="X564" r:id="rId1432" display="https://twitter.com/senexchange/status/1104794832692748289"/>
    <hyperlink ref="X660" r:id="rId1433" display="https://twitter.com/senexchange/status/1105935703198834688"/>
    <hyperlink ref="X666" r:id="rId1434" display="https://twitter.com/senexchange/status/1105935758370709505"/>
    <hyperlink ref="X542" r:id="rId1435" display="https://twitter.com/senexchange/status/1107358566229393409"/>
    <hyperlink ref="X262" r:id="rId1436" display="https://twitter.com/kate_brads/status/1107357792216776705"/>
    <hyperlink ref="X261" r:id="rId1437" display="https://twitter.com/kate_brads/status/1107357792216776705"/>
    <hyperlink ref="X543" r:id="rId1438" display="https://twitter.com/senexchange/status/1107358566229393409"/>
    <hyperlink ref="X350" r:id="rId1439" display="https://twitter.com/mrsreynolds3816/status/1104853519155281922"/>
    <hyperlink ref="X348" r:id="rId1440" display="https://twitter.com/mrsreynolds3816/status/1104853519155281922"/>
    <hyperlink ref="X351" r:id="rId1441" display="https://twitter.com/mrsreynolds3816/status/1107362351685296129"/>
    <hyperlink ref="X349" r:id="rId1442" display="https://twitter.com/mrsreynolds3816/status/1107362351685296129"/>
    <hyperlink ref="X549" r:id="rId1443" display="https://twitter.com/senexchange/status/1104855466943922176"/>
    <hyperlink ref="X615" r:id="rId1444" display="https://twitter.com/senexchange/status/1107363110917234689"/>
    <hyperlink ref="X277" r:id="rId1445" display="https://twitter.com/linroweducation/status/1104869422722961408"/>
    <hyperlink ref="X275" r:id="rId1446" display="https://twitter.com/linroweducation/status/1104869422722961408"/>
    <hyperlink ref="X278" r:id="rId1447" display="https://twitter.com/linroweducation/status/1107363292912197634"/>
    <hyperlink ref="X276" r:id="rId1448" display="https://twitter.com/linroweducation/status/1107363292912197634"/>
    <hyperlink ref="X561" r:id="rId1449" display="https://twitter.com/senexchange/status/1104988934814269441"/>
    <hyperlink ref="X544" r:id="rId1450" display="https://twitter.com/senexchange/status/1107364332084621313"/>
    <hyperlink ref="X49" r:id="rId1451" display="https://twitter.com/autismpeterboro/status/1104777352737947649"/>
    <hyperlink ref="X44" r:id="rId1452" display="https://twitter.com/autismpeterboro/status/1104777352737947649"/>
    <hyperlink ref="X48" r:id="rId1453" display="https://twitter.com/autismpeterboro/status/1104781988832178177"/>
    <hyperlink ref="X43" r:id="rId1454" display="https://twitter.com/autismpeterboro/status/1104781988832178177"/>
    <hyperlink ref="X50" r:id="rId1455" display="https://twitter.com/autismpeterboro/status/1107364841784819713"/>
    <hyperlink ref="X45" r:id="rId1456" display="https://twitter.com/autismpeterboro/status/1107364841784819713"/>
    <hyperlink ref="X46" r:id="rId1457" display="https://twitter.com/autismpeterboro/status/1107375830244773889"/>
    <hyperlink ref="X530" r:id="rId1458" display="https://twitter.com/senexchange/status/1104777889738706944"/>
    <hyperlink ref="X600" r:id="rId1459" display="https://twitter.com/senexchange/status/1107365353863163910"/>
    <hyperlink ref="X160" r:id="rId1460" display="https://twitter.com/devschsenco/status/1105175265649610753"/>
    <hyperlink ref="X158" r:id="rId1461" display="https://twitter.com/devschsenco/status/1105175265649610753"/>
    <hyperlink ref="X161" r:id="rId1462" display="https://twitter.com/devschsenco/status/1107393280893956096"/>
    <hyperlink ref="X159" r:id="rId1463" display="https://twitter.com/devschsenco/status/1107393280893956096"/>
    <hyperlink ref="X537" r:id="rId1464" display="https://twitter.com/senexchange/status/1105177152440410121"/>
    <hyperlink ref="X540" r:id="rId1465" display="https://twitter.com/senexchange/status/1107406618327699461"/>
    <hyperlink ref="X385" r:id="rId1466" display="https://twitter.com/reachoutasc/status/1105929045508874245"/>
    <hyperlink ref="X384" r:id="rId1467" display="https://twitter.com/reachoutasc/status/1105931040294649857"/>
    <hyperlink ref="X216" r:id="rId1468" display="https://twitter.com/inclusivetweet/status/1105928072916811776"/>
    <hyperlink ref="X214" r:id="rId1469" display="https://twitter.com/inclusivetweet/status/1105928383773462528"/>
    <hyperlink ref="X212" r:id="rId1470" display="https://twitter.com/inclusivetweet/status/1105930770928021505"/>
    <hyperlink ref="X213" r:id="rId1471" display="https://twitter.com/inclusivetweet/status/1105931945832300544"/>
    <hyperlink ref="X215" r:id="rId1472" display="https://twitter.com/inclusivetweet/status/1107373146091540481"/>
    <hyperlink ref="X211" r:id="rId1473" display="https://twitter.com/inclusivetweet/status/1107373146091540481"/>
    <hyperlink ref="X689" r:id="rId1474" display="https://twitter.com/senexchange/status/1105928458285269002"/>
    <hyperlink ref="X642" r:id="rId1475" display="https://twitter.com/senexchange/status/1105928632193687559"/>
    <hyperlink ref="X541" r:id="rId1476" display="https://twitter.com/senexchange/status/1107406618327699461"/>
    <hyperlink ref="X363" r:id="rId1477" display="https://twitter.com/pipstockport/status/1107430718366498817"/>
    <hyperlink ref="X362" r:id="rId1478" display="https://twitter.com/pipstockport/status/1107430718366498817"/>
    <hyperlink ref="X534" r:id="rId1479" display="https://twitter.com/senexchange/status/1107506893155717122"/>
    <hyperlink ref="X137" r:id="rId1480" display="https://twitter.com/crimminskm/status/1105723243774832640"/>
    <hyperlink ref="X150" r:id="rId1481" display="https://twitter.com/crimminskm/status/1105723528693927936"/>
    <hyperlink ref="X136" r:id="rId1482" display="https://twitter.com/crimminskm/status/1105723528693927936"/>
    <hyperlink ref="X153" r:id="rId1483" display="https://twitter.com/crimminskm/status/1105924132309532673"/>
    <hyperlink ref="X139" r:id="rId1484" display="https://twitter.com/crimminskm/status/1105924132309532673"/>
    <hyperlink ref="X148" r:id="rId1485" display="https://twitter.com/crimminskm/status/1105928312872939524"/>
    <hyperlink ref="X140" r:id="rId1486" display="https://twitter.com/crimminskm/status/1105928519744475136"/>
    <hyperlink ref="X145" r:id="rId1487" display="https://twitter.com/crimminskm/status/1105928808216100865"/>
    <hyperlink ref="X141" r:id="rId1488" display="https://twitter.com/crimminskm/status/1105928808216100865"/>
    <hyperlink ref="X142" r:id="rId1489" display="https://twitter.com/crimminskm/status/1105929464930811909"/>
    <hyperlink ref="X135" r:id="rId1490" display="https://twitter.com/crimminskm/status/1105930005786316802"/>
    <hyperlink ref="X143" r:id="rId1491" display="https://twitter.com/crimminskm/status/1105930005786316802"/>
    <hyperlink ref="X151" r:id="rId1492" display="https://twitter.com/crimminskm/status/1107420842735165445"/>
    <hyperlink ref="X138" r:id="rId1493" display="https://twitter.com/crimminskm/status/1107420842735165445"/>
    <hyperlink ref="X567" r:id="rId1494" display="https://twitter.com/senexchange/status/1105736877376790529"/>
    <hyperlink ref="X535" r:id="rId1495" display="https://twitter.com/senexchange/status/1107506893155717122"/>
    <hyperlink ref="X422" r:id="rId1496" display="https://twitter.com/reachoutasc/status/1105930232089989123"/>
    <hyperlink ref="X302" r:id="rId1497" display="https://twitter.com/mandyclark58/status/1104685645501476864"/>
    <hyperlink ref="X299" r:id="rId1498" display="https://twitter.com/mandyclark58/status/1105910278905122818"/>
    <hyperlink ref="X287" r:id="rId1499" display="https://twitter.com/mandyclark58/status/1105910278905122818"/>
    <hyperlink ref="X300" r:id="rId1500" display="https://twitter.com/mandyclark58/status/1105911065697767425"/>
    <hyperlink ref="X294" r:id="rId1501" display="https://twitter.com/mandyclark58/status/1105929716626788355"/>
    <hyperlink ref="X292" r:id="rId1502" display="https://twitter.com/mandyclark58/status/1105929832800620549"/>
    <hyperlink ref="X295" r:id="rId1503" display="https://twitter.com/mandyclark58/status/1105930376122429440"/>
    <hyperlink ref="X291" r:id="rId1504" display="https://twitter.com/mandyclark58/status/1105930404740169730"/>
    <hyperlink ref="X296" r:id="rId1505" display="https://twitter.com/mandyclark58/status/1105930951169839297"/>
    <hyperlink ref="X290" r:id="rId1506" display="https://twitter.com/mandyclark58/status/1105931391529861121"/>
    <hyperlink ref="X293" r:id="rId1507" display="https://twitter.com/mandyclark58/status/1106284514035355648"/>
    <hyperlink ref="X301" r:id="rId1508" display="https://twitter.com/mandyclark58/status/1107407997649801217"/>
    <hyperlink ref="X289" r:id="rId1509" display="https://twitter.com/mandyclark58/status/1107407997649801217"/>
    <hyperlink ref="X559" r:id="rId1510" display="https://twitter.com/senexchange/status/1104693968904818688"/>
    <hyperlink ref="X547" r:id="rId1511" display="https://twitter.com/senexchange/status/1105911145066573824"/>
    <hyperlink ref="X659" r:id="rId1512" display="https://twitter.com/senexchange/status/1105929851846963200"/>
    <hyperlink ref="X671" r:id="rId1513" display="https://twitter.com/senexchange/status/1105931389814427649"/>
    <hyperlink ref="X646" r:id="rId1514" display="https://twitter.com/senexchange/status/1105931575022227457"/>
    <hyperlink ref="X613" r:id="rId1515" display="https://twitter.com/senexchange/status/1107355683236790277"/>
    <hyperlink ref="X592" r:id="rId1516" display="https://twitter.com/senexchange/status/1107507260568276994"/>
    <hyperlink ref="X343" r:id="rId1517" display="https://twitter.com/mratm81/status/1104861121641476096"/>
    <hyperlink ref="X341" r:id="rId1518" display="https://twitter.com/mratm81/status/1104861121641476096"/>
    <hyperlink ref="X344" r:id="rId1519" display="https://twitter.com/mratm81/status/1104878597779517440"/>
    <hyperlink ref="X345" r:id="rId1520" display="https://twitter.com/mratm81/status/1107415647527460864"/>
    <hyperlink ref="X342" r:id="rId1521" display="https://twitter.com/mratm81/status/1107415647527460864"/>
    <hyperlink ref="X578" r:id="rId1522" display="https://twitter.com/senexchange/status/1104865263353294848"/>
    <hyperlink ref="X593" r:id="rId1523" display="https://twitter.com/senexchange/status/1107507260568276994"/>
    <hyperlink ref="X521" r:id="rId1524" display="https://twitter.com/senexchange/status/1107718331061231616"/>
    <hyperlink ref="X626" r:id="rId1525" display="https://twitter.com/senexchange/status/1107718331061231616"/>
    <hyperlink ref="X266" r:id="rId1526" display="https://twitter.com/kerrywidowson7/status/1104800553115271168"/>
    <hyperlink ref="X268" r:id="rId1527" display="https://twitter.com/kerrywidowson7/status/1107350736705372166"/>
    <hyperlink ref="X468" r:id="rId1528" display="https://twitter.com/reachoutasc/status/1104793434353795072"/>
    <hyperlink ref="X444" r:id="rId1529" display="https://twitter.com/reachoutasc/status/1104793451508449283"/>
    <hyperlink ref="X441" r:id="rId1530" display="https://twitter.com/reachoutasc/status/1105011735134720007"/>
    <hyperlink ref="X437" r:id="rId1531" display="https://twitter.com/reachoutasc/status/1105518429090529281"/>
    <hyperlink ref="X439" r:id="rId1532" display="https://twitter.com/reachoutasc/status/1105912533456703490"/>
    <hyperlink ref="X442" r:id="rId1533" display="https://twitter.com/reachoutasc/status/1105913480929005568"/>
    <hyperlink ref="X451" r:id="rId1534" display="https://twitter.com/reachoutasc/status/1105919967181131777"/>
    <hyperlink ref="X395" r:id="rId1535" display="https://twitter.com/reachoutasc/status/1105921904827908096"/>
    <hyperlink ref="X452" r:id="rId1536" display="https://twitter.com/reachoutasc/status/1105921934980726785"/>
    <hyperlink ref="X373" r:id="rId1537" display="https://twitter.com/reachoutasc/status/1105922298882781184"/>
    <hyperlink ref="X480" r:id="rId1538" display="https://twitter.com/reachoutasc/status/1105922514939715584"/>
    <hyperlink ref="X387" r:id="rId1539" display="https://twitter.com/reachoutasc/status/1105922664680620034"/>
    <hyperlink ref="X465" r:id="rId1540" display="https://twitter.com/reachoutasc/status/1105923126859350016"/>
    <hyperlink ref="X388" r:id="rId1541" display="https://twitter.com/reachoutasc/status/1105923185768321026"/>
    <hyperlink ref="X453" r:id="rId1542" display="https://twitter.com/reachoutasc/status/1105923269776101385"/>
    <hyperlink ref="X454" r:id="rId1543" display="https://twitter.com/reachoutasc/status/1105923759343616002"/>
    <hyperlink ref="X428" r:id="rId1544" display="https://twitter.com/reachoutasc/status/1105923895490691077"/>
    <hyperlink ref="X386" r:id="rId1545" display="https://twitter.com/reachoutasc/status/1105924028739526657"/>
    <hyperlink ref="X371" r:id="rId1546" display="https://twitter.com/reachoutasc/status/1105924215142838274"/>
    <hyperlink ref="X473" r:id="rId1547" display="https://twitter.com/reachoutasc/status/1105924362518052865"/>
    <hyperlink ref="X397" r:id="rId1548" display="https://twitter.com/reachoutasc/status/1105924390544396291"/>
    <hyperlink ref="X475" r:id="rId1549" display="https://twitter.com/reachoutasc/status/1105924664436707328"/>
    <hyperlink ref="X404" r:id="rId1550" display="https://twitter.com/reachoutasc/status/1105924836415684608"/>
    <hyperlink ref="X476" r:id="rId1551" display="https://twitter.com/reachoutasc/status/1105925024693796864"/>
    <hyperlink ref="X455" r:id="rId1552" display="https://twitter.com/reachoutasc/status/1105925302616772608"/>
    <hyperlink ref="X456" r:id="rId1553" display="https://twitter.com/reachoutasc/status/1105925408778870784"/>
    <hyperlink ref="X479" r:id="rId1554" display="https://twitter.com/reachoutasc/status/1105925582829899780"/>
    <hyperlink ref="X389" r:id="rId1555" display="https://twitter.com/reachoutasc/status/1105925615889326080"/>
    <hyperlink ref="X472" r:id="rId1556" display="https://twitter.com/reachoutasc/status/1105925778003374083"/>
    <hyperlink ref="X457" r:id="rId1557" display="https://twitter.com/reachoutasc/status/1105925929753370628"/>
    <hyperlink ref="X458" r:id="rId1558" display="https://twitter.com/reachoutasc/status/1105926087186497537"/>
    <hyperlink ref="X445" r:id="rId1559" display="https://twitter.com/reachoutasc/status/1105926203679145989"/>
    <hyperlink ref="X394" r:id="rId1560" display="https://twitter.com/reachoutasc/status/1105926231764201475"/>
    <hyperlink ref="X478" r:id="rId1561" display="https://twitter.com/reachoutasc/status/1105926313188171782"/>
    <hyperlink ref="X396" r:id="rId1562" display="https://twitter.com/reachoutasc/status/1105926338723151873"/>
    <hyperlink ref="X464" r:id="rId1563" display="https://twitter.com/reachoutasc/status/1105926575999119361"/>
    <hyperlink ref="X435" r:id="rId1564" display="https://twitter.com/reachoutasc/status/1105926627098312704"/>
    <hyperlink ref="X376" r:id="rId1565" display="https://twitter.com/reachoutasc/status/1105926775010480131"/>
    <hyperlink ref="X459" r:id="rId1566" display="https://twitter.com/reachoutasc/status/1105927090828910593"/>
    <hyperlink ref="X446" r:id="rId1567" display="https://twitter.com/reachoutasc/status/1105927114702966784"/>
    <hyperlink ref="X402" r:id="rId1568" display="https://twitter.com/reachoutasc/status/1105927131190755328"/>
    <hyperlink ref="X390" r:id="rId1569" display="https://twitter.com/reachoutasc/status/1105927177059684353"/>
    <hyperlink ref="X462" r:id="rId1570" display="https://twitter.com/reachoutasc/status/1105927409902252034"/>
    <hyperlink ref="X372" r:id="rId1571" display="https://twitter.com/reachoutasc/status/1105927573480062976"/>
    <hyperlink ref="X398" r:id="rId1572" display="https://twitter.com/reachoutasc/status/1105927744700010510"/>
    <hyperlink ref="X405" r:id="rId1573" display="https://twitter.com/reachoutasc/status/1105927816716173316"/>
    <hyperlink ref="X474" r:id="rId1574" display="https://twitter.com/reachoutasc/status/1105927887876698119"/>
    <hyperlink ref="X469" r:id="rId1575" display="https://twitter.com/reachoutasc/status/1105928097310871553"/>
    <hyperlink ref="X447" r:id="rId1576" display="https://twitter.com/reachoutasc/status/1105928116583759872"/>
    <hyperlink ref="X403" r:id="rId1577" display="https://twitter.com/reachoutasc/status/1105928149047623685"/>
    <hyperlink ref="X393" r:id="rId1578" display="https://twitter.com/reachoutasc/status/1105928177434660869"/>
    <hyperlink ref="X463" r:id="rId1579" display="https://twitter.com/reachoutasc/status/1105928310314418179"/>
    <hyperlink ref="X477" r:id="rId1580" display="https://twitter.com/reachoutasc/status/1105928525977190400"/>
    <hyperlink ref="X375" r:id="rId1581" display="https://twitter.com/reachoutasc/status/1105928748745048066"/>
    <hyperlink ref="X467" r:id="rId1582" display="https://twitter.com/reachoutasc/status/1105928847852220416"/>
    <hyperlink ref="X471" r:id="rId1583" display="https://twitter.com/reachoutasc/status/1105929252963274752"/>
    <hyperlink ref="X400" r:id="rId1584" display="https://twitter.com/reachoutasc/status/1105929315303280642"/>
    <hyperlink ref="X460" r:id="rId1585" display="https://twitter.com/reachoutasc/status/1105929380285550593"/>
    <hyperlink ref="X401" r:id="rId1586" display="https://twitter.com/reachoutasc/status/1105929476742004741"/>
    <hyperlink ref="X391" r:id="rId1587" display="https://twitter.com/reachoutasc/status/1105929654630842370"/>
    <hyperlink ref="X392" r:id="rId1588" display="https://twitter.com/reachoutasc/status/1105929713615335425"/>
    <hyperlink ref="X378" r:id="rId1589" display="https://twitter.com/reachoutasc/status/1105930130973700097"/>
    <hyperlink ref="X399" r:id="rId1590" display="https://twitter.com/reachoutasc/status/1105930232089989123"/>
    <hyperlink ref="X438" r:id="rId1591" display="https://twitter.com/reachoutasc/status/1105930409987051520"/>
    <hyperlink ref="X461" r:id="rId1592" display="https://twitter.com/reachoutasc/status/1105930485748940802"/>
    <hyperlink ref="X470" r:id="rId1593" display="https://twitter.com/reachoutasc/status/1105930618318319617"/>
    <hyperlink ref="X466" r:id="rId1594" display="https://twitter.com/reachoutasc/status/1105930829635690501"/>
    <hyperlink ref="X448" r:id="rId1595" display="https://twitter.com/reachoutasc/status/1107349093741940736"/>
    <hyperlink ref="X379" r:id="rId1596" display="https://twitter.com/reachoutasc/status/1107349093741940736"/>
    <hyperlink ref="X532" r:id="rId1597" display="https://twitter.com/senexchange/status/1104773476907450370"/>
    <hyperlink ref="X621" r:id="rId1598" display="https://twitter.com/senexchange/status/1104793968901001216"/>
    <hyperlink ref="X550" r:id="rId1599" display="https://twitter.com/senexchange/status/1104794322719961088"/>
    <hyperlink ref="X523" r:id="rId1600" display="https://twitter.com/senexchange/status/1104830831158325250"/>
    <hyperlink ref="X505" r:id="rId1601" display="https://twitter.com/senexchange/status/1104831047987068930"/>
    <hyperlink ref="X520" r:id="rId1602" display="https://twitter.com/senexchange/status/1104865509990940672"/>
    <hyperlink ref="X526" r:id="rId1603" display="https://twitter.com/senexchange/status/1104997949359251457"/>
    <hyperlink ref="X524" r:id="rId1604" display="https://twitter.com/senexchange/status/1105514719337684993"/>
    <hyperlink ref="X525" r:id="rId1605" display="https://twitter.com/senexchange/status/1105906775050600448"/>
    <hyperlink ref="X596" r:id="rId1606" display="https://twitter.com/senexchange/status/1105919706031181825"/>
    <hyperlink ref="X597" r:id="rId1607" display="https://twitter.com/senexchange/status/1105921522621956097"/>
    <hyperlink ref="X518" r:id="rId1608" display="https://twitter.com/senexchange/status/1105922389274169345"/>
    <hyperlink ref="X632" r:id="rId1609" display="https://twitter.com/senexchange/status/1105922686864089088"/>
    <hyperlink ref="X517" r:id="rId1610" display="https://twitter.com/senexchange/status/1105923604540260352"/>
    <hyperlink ref="X677" r:id="rId1611" display="https://twitter.com/senexchange/status/1105924003892469760"/>
    <hyperlink ref="X622" r:id="rId1612" display="https://twitter.com/senexchange/status/1105924124088717318"/>
    <hyperlink ref="X516" r:id="rId1613" display="https://twitter.com/senexchange/status/1105924455539322880"/>
    <hyperlink ref="X503" r:id="rId1614" display="https://twitter.com/senexchange/status/1105924802714451970"/>
    <hyperlink ref="X515" r:id="rId1615" display="https://twitter.com/senexchange/status/1105925059389067264"/>
    <hyperlink ref="X680" r:id="rId1616" display="https://twitter.com/senexchange/status/1105925958933114881"/>
    <hyperlink ref="X678" r:id="rId1617" display="https://twitter.com/senexchange/status/1105925983197188096"/>
    <hyperlink ref="X681" r:id="rId1618" display="https://twitter.com/senexchange/status/1105926412463161344"/>
    <hyperlink ref="X504" r:id="rId1619" display="https://twitter.com/senexchange/status/1105926626083328000"/>
    <hyperlink ref="X682" r:id="rId1620" display="https://twitter.com/senexchange/status/1105926700230152195"/>
    <hyperlink ref="X619" r:id="rId1621" display="https://twitter.com/senexchange/status/1105926773714366465"/>
    <hyperlink ref="X514" r:id="rId1622" display="https://twitter.com/senexchange/status/1105927310006542336"/>
    <hyperlink ref="X683" r:id="rId1623" display="https://twitter.com/senexchange/status/1105927367862747137"/>
    <hyperlink ref="X690" r:id="rId1624" display="https://twitter.com/senexchange/status/1105927859003187202"/>
    <hyperlink ref="X653" r:id="rId1625" display="https://twitter.com/senexchange/status/1105928061382508545"/>
    <hyperlink ref="X618" r:id="rId1626" display="https://twitter.com/senexchange/status/1105928408041750528"/>
    <hyperlink ref="X691" r:id="rId1627" display="https://twitter.com/senexchange/status/1105928499410489344"/>
    <hyperlink ref="X591" r:id="rId1628" display="https://twitter.com/senexchange/status/1105929648406441985"/>
    <hyperlink ref="X692" r:id="rId1629" display="https://twitter.com/senexchange/status/1105929687149264897"/>
    <hyperlink ref="X644" r:id="rId1630" display="https://twitter.com/senexchange/status/1105929786126491649"/>
    <hyperlink ref="X519" r:id="rId1631" display="https://twitter.com/senexchange/status/1105929907467677698"/>
    <hyperlink ref="X687" r:id="rId1632" display="https://twitter.com/senexchange/status/1105930219553202179"/>
    <hyperlink ref="X620" r:id="rId1633" display="https://twitter.com/senexchange/status/1105930326176686080"/>
    <hyperlink ref="X562" r:id="rId1634" display="https://twitter.com/senexchange/status/1105931356238958592"/>
    <hyperlink ref="X617" r:id="rId1635" display="https://twitter.com/senexchange/status/1105931688172048384"/>
    <hyperlink ref="X580" r:id="rId1636" display="https://twitter.com/senexchange/status/1107350155207020547"/>
    <hyperlink ref="X740" r:id="rId1637" display="https://twitter.com/shelbyamercer/status/1104777366486876172"/>
    <hyperlink ref="X271" r:id="rId1638" display="https://twitter.com/kerrywidowson7/status/1104800513084796929"/>
    <hyperlink ref="X270" r:id="rId1639" display="https://twitter.com/kerrywidowson7/status/1104800553115271168"/>
    <hyperlink ref="X272" r:id="rId1640" display="https://twitter.com/kerrywidowson7/status/1107332194274545665"/>
    <hyperlink ref="X269" r:id="rId1641" display="https://twitter.com/kerrywidowson7/status/1107338847829086208"/>
    <hyperlink ref="X265" r:id="rId1642" display="https://twitter.com/kerrywidowson7/status/1107350736705372166"/>
    <hyperlink ref="X715" r:id="rId1643" display="https://twitter.com/senexchange/status/1104675941714980864"/>
    <hyperlink ref="X531" r:id="rId1644" display="https://twitter.com/senexchange/status/1104777889738706944"/>
    <hyperlink ref="X576" r:id="rId1645" display="https://twitter.com/senexchange/status/1104802534668013568"/>
    <hyperlink ref="X703" r:id="rId1646" display="https://twitter.com/senexchange/status/1105913323365781505"/>
    <hyperlink ref="X716" r:id="rId1647" display="https://twitter.com/senexchange/status/1105920540445982720"/>
    <hyperlink ref="X713" r:id="rId1648" display="https://twitter.com/senexchange/status/1105921934016024583"/>
    <hyperlink ref="X701" r:id="rId1649" display="https://twitter.com/senexchange/status/1105922173666054144"/>
    <hyperlink ref="X717" r:id="rId1650" display="https://twitter.com/senexchange/status/1105923008135340033"/>
    <hyperlink ref="X705" r:id="rId1651" display="https://twitter.com/senexchange/status/1105923112284155904"/>
    <hyperlink ref="X706" r:id="rId1652" display="https://twitter.com/senexchange/status/1105924170809004035"/>
    <hyperlink ref="X698" r:id="rId1653" display="https://twitter.com/senexchange/status/1105924427588530176"/>
    <hyperlink ref="X707" r:id="rId1654" display="https://twitter.com/senexchange/status/1105925140574060545"/>
    <hyperlink ref="X704" r:id="rId1655" display="https://twitter.com/senexchange/status/1105925476189696001"/>
    <hyperlink ref="X699" r:id="rId1656" display="https://twitter.com/senexchange/status/1105925667336667137"/>
    <hyperlink ref="X714" r:id="rId1657" display="https://twitter.com/senexchange/status/1105925871158870018"/>
    <hyperlink ref="X697" r:id="rId1658" display="https://twitter.com/senexchange/status/1105926307567886336"/>
    <hyperlink ref="X708" r:id="rId1659" display="https://twitter.com/senexchange/status/1105926357081604097"/>
    <hyperlink ref="X709" r:id="rId1660" display="https://twitter.com/senexchange/status/1105927071879102465"/>
    <hyperlink ref="X710" r:id="rId1661" display="https://twitter.com/senexchange/status/1105927644191825921"/>
    <hyperlink ref="X711" r:id="rId1662" display="https://twitter.com/senexchange/status/1105928094685298689"/>
    <hyperlink ref="X712" r:id="rId1663" display="https://twitter.com/senexchange/status/1105928549096214528"/>
    <hyperlink ref="X700" r:id="rId1664" display="https://twitter.com/senexchange/status/1105930131426693123"/>
    <hyperlink ref="X702" r:id="rId1665" display="https://twitter.com/senexchange/status/1106292576208982016"/>
    <hyperlink ref="X589" r:id="rId1666" display="https://twitter.com/senexchange/status/1107329675179814912"/>
    <hyperlink ref="X611" r:id="rId1667" display="https://twitter.com/senexchange/status/1107337930161430530"/>
    <hyperlink ref="X610" r:id="rId1668" display="https://twitter.com/senexchange/status/1107339618637230080"/>
    <hyperlink ref="X693" r:id="rId1669" display="https://twitter.com/senexchange/status/1107508092625928193"/>
    <hyperlink ref="X590" r:id="rId1670" display="https://twitter.com/senexchange/status/1107508092625928193"/>
    <hyperlink ref="X742" r:id="rId1671" display="https://twitter.com/shelbyamercer/status/1104777366486876172"/>
    <hyperlink ref="X743" r:id="rId1672" display="https://twitter.com/shelbyamercer/status/1107746109630439424"/>
    <hyperlink ref="X741" r:id="rId1673" display="https://twitter.com/shelbyamercer/status/1107746109630439424"/>
    <hyperlink ref="AZ235" r:id="rId1674" display="https://api.twitter.com/1.1/geo/id/58468d6e28fde202.json"/>
    <hyperlink ref="AZ727" r:id="rId1675" display="https://api.twitter.com/1.1/geo/id/460c5314e8a33c64.json"/>
    <hyperlink ref="AZ236" r:id="rId1676" display="https://api.twitter.com/1.1/geo/id/58468d6e28fde202.json"/>
    <hyperlink ref="AZ233" r:id="rId1677" display="https://api.twitter.com/1.1/geo/id/58468d6e28fde202.json"/>
    <hyperlink ref="AZ234" r:id="rId1678" display="https://api.twitter.com/1.1/geo/id/58468d6e28fde202.json"/>
    <hyperlink ref="AZ17" r:id="rId1679" display="https://api.twitter.com/1.1/geo/id/01e8a1a140ccdc5c.json"/>
    <hyperlink ref="AZ14" r:id="rId1680" display="https://api.twitter.com/1.1/geo/id/01e8a1a140ccdc5c.json"/>
    <hyperlink ref="AZ73" r:id="rId1681" display="https://api.twitter.com/1.1/geo/id/6863fd050de21120.json"/>
    <hyperlink ref="AZ725" r:id="rId1682" display="https://api.twitter.com/1.1/geo/id/460c5314e8a33c64.json"/>
    <hyperlink ref="AZ724" r:id="rId1683" display="https://api.twitter.com/1.1/geo/id/460c5314e8a33c64.json"/>
    <hyperlink ref="AZ726" r:id="rId1684" display="https://api.twitter.com/1.1/geo/id/460c5314e8a33c64.json"/>
    <hyperlink ref="AZ731" r:id="rId1685" display="https://api.twitter.com/1.1/geo/id/460c5314e8a33c64.json"/>
    <hyperlink ref="AZ733" r:id="rId1686" display="https://api.twitter.com/1.1/geo/id/460c5314e8a33c64.json"/>
    <hyperlink ref="AZ719" r:id="rId1687" display="https://api.twitter.com/1.1/geo/id/460c5314e8a33c64.json"/>
    <hyperlink ref="AZ734" r:id="rId1688" display="https://api.twitter.com/1.1/geo/id/460c5314e8a33c64.json"/>
    <hyperlink ref="AZ732" r:id="rId1689" display="https://api.twitter.com/1.1/geo/id/460c5314e8a33c64.json"/>
    <hyperlink ref="AZ735" r:id="rId1690" display="https://api.twitter.com/1.1/geo/id/460c5314e8a33c64.json"/>
    <hyperlink ref="AZ729" r:id="rId1691" display="https://api.twitter.com/1.1/geo/id/460c5314e8a33c64.json"/>
    <hyperlink ref="AZ718" r:id="rId1692" display="https://api.twitter.com/1.1/geo/id/460c5314e8a33c64.json"/>
    <hyperlink ref="AZ720" r:id="rId1693" display="https://api.twitter.com/1.1/geo/id/460c5314e8a33c64.json"/>
    <hyperlink ref="AZ721" r:id="rId1694" display="https://api.twitter.com/1.1/geo/id/460c5314e8a33c64.json"/>
    <hyperlink ref="AZ728" r:id="rId1695" display="https://api.twitter.com/1.1/geo/id/460c5314e8a33c64.json"/>
    <hyperlink ref="AZ69" r:id="rId1696" display="https://api.twitter.com/1.1/geo/id/630cfdb544a72480.json"/>
    <hyperlink ref="AZ74" r:id="rId1697" display="https://api.twitter.com/1.1/geo/id/630cfdb544a72480.json"/>
    <hyperlink ref="AZ80" r:id="rId1698" display="https://api.twitter.com/1.1/geo/id/630cfdb544a72480.json"/>
    <hyperlink ref="AZ79" r:id="rId1699" display="https://api.twitter.com/1.1/geo/id/630cfdb544a72480.json"/>
    <hyperlink ref="AZ77" r:id="rId1700" display="https://api.twitter.com/1.1/geo/id/630cfdb544a72480.json"/>
    <hyperlink ref="AZ75" r:id="rId1701" display="https://api.twitter.com/1.1/geo/id/630cfdb544a72480.json"/>
    <hyperlink ref="AZ76" r:id="rId1702" display="https://api.twitter.com/1.1/geo/id/630cfdb544a72480.json"/>
    <hyperlink ref="AZ78" r:id="rId1703" display="https://api.twitter.com/1.1/geo/id/630cfdb544a72480.json"/>
    <hyperlink ref="AZ70" r:id="rId1704" display="https://api.twitter.com/1.1/geo/id/630cfdb544a72480.json"/>
    <hyperlink ref="AZ68" r:id="rId1705" display="https://api.twitter.com/1.1/geo/id/6863fd050de21120.json"/>
  </hyperlinks>
  <printOptions/>
  <pageMargins left="0.7" right="0.7" top="0.75" bottom="0.75" header="0.3" footer="0.3"/>
  <pageSetup horizontalDpi="600" verticalDpi="600" orientation="portrait" r:id="rId1709"/>
  <legacyDrawing r:id="rId1707"/>
  <tableParts>
    <tablePart r:id="rId170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125"/>
  <sheetViews>
    <sheetView tabSelected="1" zoomScale="106" zoomScaleNormal="106" workbookViewId="0" topLeftCell="A1">
      <pane xSplit="1" ySplit="2" topLeftCell="L3" activePane="bottomRight" state="frozen"/>
      <selection pane="topRight" activeCell="B1" sqref="B1"/>
      <selection pane="bottomLeft" activeCell="A3" sqref="A3"/>
      <selection pane="bottomRight" activeCell="A2" sqref="A2:BJ2"/>
    </sheetView>
  </sheetViews>
  <sheetFormatPr defaultColWidth="9.140625" defaultRowHeight="15"/>
  <cols>
    <col min="1" max="1" width="30.5742187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3.57421875" style="0" customWidth="1"/>
    <col min="11" max="11" width="255.57421875" style="0" customWidth="1"/>
    <col min="12" max="12" width="9.140625" style="0" hidden="1" customWidth="1"/>
    <col min="13" max="14" width="4.28125" style="0" hidden="1" customWidth="1"/>
    <col min="15" max="15" width="10.28125" style="0" hidden="1" customWidth="1"/>
    <col min="16" max="16" width="6.421875" style="0" hidden="1" customWidth="1"/>
    <col min="17" max="17" width="0.13671875" style="0"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11.57421875" style="0" bestFit="1" customWidth="1"/>
    <col min="32" max="32" width="12.00390625" style="0" bestFit="1" customWidth="1"/>
    <col min="33" max="33" width="9.7109375" style="0" bestFit="1" customWidth="1"/>
    <col min="34" max="34" width="11.421875" style="0"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17.28125" style="0" bestFit="1" customWidth="1"/>
    <col min="53" max="53" width="19.57421875" style="0" bestFit="1" customWidth="1"/>
    <col min="54" max="54" width="17.421875" style="0" bestFit="1" customWidth="1"/>
    <col min="55" max="55" width="19.57421875" style="0" bestFit="1" customWidth="1"/>
    <col min="56" max="56" width="17.57421875" style="0" bestFit="1" customWidth="1"/>
    <col min="57" max="57" width="19.57421875" style="0" bestFit="1" customWidth="1"/>
    <col min="58" max="58" width="17.28125" style="0" bestFit="1" customWidth="1"/>
    <col min="59" max="59" width="19.57421875" style="0" bestFit="1" customWidth="1"/>
    <col min="60" max="60" width="19.28125" style="0" bestFit="1" customWidth="1"/>
    <col min="61" max="61" width="19.57421875" style="0" bestFit="1" customWidth="1"/>
    <col min="62" max="62" width="9.710937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6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2019</v>
      </c>
      <c r="AE2" s="7" t="s">
        <v>2020</v>
      </c>
      <c r="AF2" s="7" t="s">
        <v>2021</v>
      </c>
      <c r="AG2" s="7" t="s">
        <v>2022</v>
      </c>
      <c r="AH2" s="7" t="s">
        <v>2023</v>
      </c>
      <c r="AI2" s="7" t="s">
        <v>2024</v>
      </c>
      <c r="AJ2" s="7" t="s">
        <v>2025</v>
      </c>
      <c r="AK2" s="7" t="s">
        <v>2026</v>
      </c>
      <c r="AL2" s="7" t="s">
        <v>2027</v>
      </c>
      <c r="AM2" s="7" t="s">
        <v>2028</v>
      </c>
      <c r="AN2" s="7" t="s">
        <v>2029</v>
      </c>
      <c r="AO2" s="7" t="s">
        <v>2030</v>
      </c>
      <c r="AP2" s="7" t="s">
        <v>2031</v>
      </c>
      <c r="AQ2" s="7" t="s">
        <v>2032</v>
      </c>
      <c r="AR2" s="7" t="s">
        <v>2033</v>
      </c>
      <c r="AS2" s="7" t="s">
        <v>194</v>
      </c>
      <c r="AT2" s="7" t="s">
        <v>2034</v>
      </c>
      <c r="AU2" s="7" t="s">
        <v>2035</v>
      </c>
      <c r="AV2" s="7" t="s">
        <v>2036</v>
      </c>
      <c r="AW2" s="7" t="s">
        <v>2037</v>
      </c>
      <c r="AX2" s="7" t="s">
        <v>2038</v>
      </c>
      <c r="AY2" s="7" t="s">
        <v>2039</v>
      </c>
      <c r="AZ2" s="86" t="s">
        <v>2715</v>
      </c>
      <c r="BA2" s="86" t="s">
        <v>2720</v>
      </c>
      <c r="BB2" s="86" t="s">
        <v>2721</v>
      </c>
      <c r="BC2" s="86" t="s">
        <v>2723</v>
      </c>
      <c r="BD2" s="86" t="s">
        <v>2724</v>
      </c>
      <c r="BE2" s="86" t="s">
        <v>2733</v>
      </c>
      <c r="BF2" s="86" t="s">
        <v>2740</v>
      </c>
      <c r="BG2" s="86" t="s">
        <v>2791</v>
      </c>
      <c r="BH2" s="86" t="s">
        <v>2816</v>
      </c>
      <c r="BI2" s="86" t="s">
        <v>2862</v>
      </c>
      <c r="BJ2" s="7" t="s">
        <v>2891</v>
      </c>
    </row>
    <row r="3" spans="1:62" ht="15" customHeight="1">
      <c r="A3" s="11" t="s">
        <v>265</v>
      </c>
      <c r="B3" s="12"/>
      <c r="C3" s="12"/>
      <c r="D3" s="60">
        <v>25</v>
      </c>
      <c r="E3" s="62">
        <v>100</v>
      </c>
      <c r="F3" s="83" t="s">
        <v>754</v>
      </c>
      <c r="G3" s="12"/>
      <c r="H3" s="13"/>
      <c r="I3" s="45"/>
      <c r="J3" s="45"/>
      <c r="K3" s="13" t="s">
        <v>3187</v>
      </c>
      <c r="L3" s="64"/>
      <c r="M3" s="65">
        <v>2604.17919921875</v>
      </c>
      <c r="N3" s="65">
        <v>2175.113525390625</v>
      </c>
      <c r="O3" s="56"/>
      <c r="P3" s="66"/>
      <c r="Q3" s="66"/>
      <c r="R3" s="71">
        <f>S3+T3</f>
        <v>158</v>
      </c>
      <c r="S3" s="43">
        <v>83</v>
      </c>
      <c r="T3" s="43">
        <v>75</v>
      </c>
      <c r="U3" s="44">
        <v>7609.752381</v>
      </c>
      <c r="V3" s="44">
        <v>0.007692</v>
      </c>
      <c r="W3" s="44">
        <v>0.067577</v>
      </c>
      <c r="X3" s="44">
        <v>18.530294</v>
      </c>
      <c r="Y3" s="44">
        <v>0.01951846657316503</v>
      </c>
      <c r="Z3" s="44">
        <v>0.6774193548387096</v>
      </c>
      <c r="AA3" s="63">
        <v>3</v>
      </c>
      <c r="AB3" s="63"/>
      <c r="AC3" s="14"/>
      <c r="AD3" t="s">
        <v>2041</v>
      </c>
      <c r="AE3">
        <v>0</v>
      </c>
      <c r="AF3">
        <v>5303</v>
      </c>
      <c r="AG3">
        <v>22984</v>
      </c>
      <c r="AH3">
        <v>7826</v>
      </c>
      <c r="AJ3" t="s">
        <v>2162</v>
      </c>
      <c r="AK3" t="s">
        <v>2041</v>
      </c>
      <c r="AL3" s="69" t="s">
        <v>2341</v>
      </c>
      <c r="AN3" s="68">
        <v>42059.813622685186</v>
      </c>
      <c r="AO3" s="69" t="s">
        <v>2407</v>
      </c>
      <c r="AP3" t="b">
        <v>1</v>
      </c>
      <c r="AQ3" t="b">
        <v>0</v>
      </c>
      <c r="AR3" t="b">
        <v>0</v>
      </c>
      <c r="AS3" t="s">
        <v>1972</v>
      </c>
      <c r="AT3">
        <v>55</v>
      </c>
      <c r="AU3" s="69" t="s">
        <v>2510</v>
      </c>
      <c r="AV3" t="b">
        <v>0</v>
      </c>
      <c r="AW3" t="s">
        <v>2544</v>
      </c>
      <c r="AX3" s="69" t="s">
        <v>2546</v>
      </c>
      <c r="AY3" t="s">
        <v>66</v>
      </c>
      <c r="AZ3" s="43" t="s">
        <v>3200</v>
      </c>
      <c r="BA3" s="43" t="s">
        <v>3200</v>
      </c>
      <c r="BB3" s="43" t="s">
        <v>667</v>
      </c>
      <c r="BC3" s="43" t="s">
        <v>667</v>
      </c>
      <c r="BD3" s="43" t="s">
        <v>2725</v>
      </c>
      <c r="BE3" s="43" t="s">
        <v>2734</v>
      </c>
      <c r="BF3" s="87" t="s">
        <v>2742</v>
      </c>
      <c r="BG3" s="87" t="s">
        <v>2792</v>
      </c>
      <c r="BH3" s="87" t="s">
        <v>3237</v>
      </c>
      <c r="BI3" s="87" t="s">
        <v>3237</v>
      </c>
      <c r="BJ3" s="70" t="str">
        <f>REPLACE(INDEX(GroupVertices[Group],MATCH(Vertices[[#This Row],[Vertex]],GroupVertices[Vertex],0)),1,1,"")</f>
        <v>2</v>
      </c>
    </row>
    <row r="4" spans="1:63" ht="15">
      <c r="A4" s="11" t="s">
        <v>247</v>
      </c>
      <c r="B4" s="12"/>
      <c r="C4" s="12"/>
      <c r="D4" s="60">
        <v>8.36</v>
      </c>
      <c r="E4" s="62">
        <v>76.22325487334409</v>
      </c>
      <c r="F4" s="83" t="s">
        <v>743</v>
      </c>
      <c r="G4" s="12"/>
      <c r="H4" s="13"/>
      <c r="I4" s="45"/>
      <c r="J4" s="45"/>
      <c r="K4" s="13" t="s">
        <v>3186</v>
      </c>
      <c r="L4" s="64"/>
      <c r="M4" s="65">
        <v>2571.113525390625</v>
      </c>
      <c r="N4" s="65">
        <v>7283.42822265625</v>
      </c>
      <c r="O4" s="56"/>
      <c r="P4" s="66"/>
      <c r="Q4" s="66"/>
      <c r="R4" s="71">
        <f>S4+T4</f>
        <v>87</v>
      </c>
      <c r="S4" s="43">
        <v>64</v>
      </c>
      <c r="T4" s="43">
        <v>23</v>
      </c>
      <c r="U4" s="44">
        <v>3588.971429</v>
      </c>
      <c r="V4" s="44">
        <v>0.006579</v>
      </c>
      <c r="W4" s="44">
        <v>0.057348</v>
      </c>
      <c r="X4" s="44">
        <v>12.960325</v>
      </c>
      <c r="Y4" s="44">
        <v>0.03797190517998244</v>
      </c>
      <c r="Z4" s="44">
        <v>0.25</v>
      </c>
      <c r="AA4" s="63">
        <v>4</v>
      </c>
      <c r="AB4" s="63"/>
      <c r="AC4" s="14"/>
      <c r="AD4" t="s">
        <v>2044</v>
      </c>
      <c r="AE4">
        <v>451</v>
      </c>
      <c r="AF4">
        <v>478</v>
      </c>
      <c r="AG4">
        <v>690</v>
      </c>
      <c r="AH4">
        <v>836</v>
      </c>
      <c r="AJ4" t="s">
        <v>2165</v>
      </c>
      <c r="AK4" t="s">
        <v>2282</v>
      </c>
      <c r="AL4" s="69" t="s">
        <v>2344</v>
      </c>
      <c r="AN4" s="68">
        <v>43523.67805555555</v>
      </c>
      <c r="AO4" s="69" t="s">
        <v>2409</v>
      </c>
      <c r="AP4" t="b">
        <v>0</v>
      </c>
      <c r="AQ4" t="b">
        <v>0</v>
      </c>
      <c r="AR4" t="b">
        <v>0</v>
      </c>
      <c r="AS4" t="s">
        <v>1972</v>
      </c>
      <c r="AT4">
        <v>2</v>
      </c>
      <c r="AU4" s="69" t="s">
        <v>2510</v>
      </c>
      <c r="AV4" t="b">
        <v>0</v>
      </c>
      <c r="AW4" t="s">
        <v>2544</v>
      </c>
      <c r="AX4" s="69" t="s">
        <v>2549</v>
      </c>
      <c r="AY4" t="s">
        <v>66</v>
      </c>
      <c r="AZ4" s="43" t="s">
        <v>3201</v>
      </c>
      <c r="BA4" s="43" t="s">
        <v>3201</v>
      </c>
      <c r="BB4" s="43" t="s">
        <v>667</v>
      </c>
      <c r="BC4" s="43" t="s">
        <v>667</v>
      </c>
      <c r="BD4" s="43" t="s">
        <v>3202</v>
      </c>
      <c r="BE4" s="43" t="s">
        <v>3204</v>
      </c>
      <c r="BF4" s="87" t="s">
        <v>2744</v>
      </c>
      <c r="BG4" s="87" t="s">
        <v>2793</v>
      </c>
      <c r="BH4" s="87" t="s">
        <v>3238</v>
      </c>
      <c r="BI4" s="87" t="s">
        <v>3252</v>
      </c>
      <c r="BJ4" s="70" t="str">
        <f>REPLACE(INDEX(GroupVertices[Group],MATCH(Vertices[[#This Row],[Vertex]],GroupVertices[Vertex],0)),1,1,"")</f>
        <v>1</v>
      </c>
      <c r="BK4" s="2"/>
    </row>
    <row r="5" spans="1:63" ht="15">
      <c r="A5" s="11" t="s">
        <v>250</v>
      </c>
      <c r="B5" s="12"/>
      <c r="C5" s="12"/>
      <c r="D5" s="60">
        <v>2.92</v>
      </c>
      <c r="E5" s="62">
        <v>63.057686627635356</v>
      </c>
      <c r="F5" s="83" t="s">
        <v>745</v>
      </c>
      <c r="G5" s="12"/>
      <c r="H5" s="13"/>
      <c r="I5" s="45"/>
      <c r="J5" s="45"/>
      <c r="K5" s="13" t="s">
        <v>3185</v>
      </c>
      <c r="L5" s="64"/>
      <c r="M5" s="65">
        <v>8268.775390625</v>
      </c>
      <c r="N5" s="65">
        <v>6460.80712890625</v>
      </c>
      <c r="O5" s="56"/>
      <c r="P5" s="66"/>
      <c r="Q5" s="66"/>
      <c r="R5" s="71">
        <f>S5+T5</f>
        <v>16</v>
      </c>
      <c r="S5" s="43">
        <v>10</v>
      </c>
      <c r="T5" s="43">
        <v>6</v>
      </c>
      <c r="U5" s="44">
        <v>1362.6</v>
      </c>
      <c r="V5" s="44">
        <v>0.004717</v>
      </c>
      <c r="W5" s="44">
        <v>0.013773</v>
      </c>
      <c r="X5" s="44">
        <v>3.272005</v>
      </c>
      <c r="Y5" s="44">
        <v>0.11363636363636363</v>
      </c>
      <c r="Z5" s="44">
        <v>0.16666666666666666</v>
      </c>
      <c r="AA5" s="63">
        <v>5</v>
      </c>
      <c r="AB5" s="63"/>
      <c r="AC5" s="14"/>
      <c r="AD5" t="s">
        <v>2086</v>
      </c>
      <c r="AE5">
        <v>7189</v>
      </c>
      <c r="AF5">
        <v>9995</v>
      </c>
      <c r="AG5">
        <v>20806</v>
      </c>
      <c r="AH5">
        <v>24953</v>
      </c>
      <c r="AJ5" t="s">
        <v>2206</v>
      </c>
      <c r="AK5" t="s">
        <v>2306</v>
      </c>
      <c r="AL5" s="69" t="s">
        <v>2368</v>
      </c>
      <c r="AN5" s="68">
        <v>39939.67434027778</v>
      </c>
      <c r="AO5" s="69" t="s">
        <v>2443</v>
      </c>
      <c r="AP5" t="b">
        <v>0</v>
      </c>
      <c r="AQ5" t="b">
        <v>0</v>
      </c>
      <c r="AR5" t="b">
        <v>0</v>
      </c>
      <c r="AS5" t="s">
        <v>1972</v>
      </c>
      <c r="AT5">
        <v>322</v>
      </c>
      <c r="AU5" s="69" t="s">
        <v>2514</v>
      </c>
      <c r="AV5" t="b">
        <v>0</v>
      </c>
      <c r="AW5" t="s">
        <v>2544</v>
      </c>
      <c r="AX5" s="69" t="s">
        <v>2592</v>
      </c>
      <c r="AY5" t="s">
        <v>66</v>
      </c>
      <c r="AZ5" s="43" t="s">
        <v>637</v>
      </c>
      <c r="BA5" s="43" t="s">
        <v>637</v>
      </c>
      <c r="BB5" s="43" t="s">
        <v>667</v>
      </c>
      <c r="BC5" s="43" t="s">
        <v>667</v>
      </c>
      <c r="BD5" s="43" t="s">
        <v>2730</v>
      </c>
      <c r="BE5" s="43" t="s">
        <v>2737</v>
      </c>
      <c r="BF5" s="87" t="s">
        <v>2773</v>
      </c>
      <c r="BG5" s="87" t="s">
        <v>2806</v>
      </c>
      <c r="BH5" s="87" t="s">
        <v>2848</v>
      </c>
      <c r="BI5" s="87" t="s">
        <v>2866</v>
      </c>
      <c r="BJ5" s="70" t="str">
        <f>REPLACE(INDEX(GroupVertices[Group],MATCH(Vertices[[#This Row],[Vertex]],GroupVertices[Vertex],0)),1,1,"")</f>
        <v>5</v>
      </c>
      <c r="BK5" s="2"/>
    </row>
    <row r="6" spans="1:63" ht="15">
      <c r="A6" s="11" t="s">
        <v>248</v>
      </c>
      <c r="B6" s="12"/>
      <c r="C6" s="12"/>
      <c r="D6" s="60">
        <v>1.32</v>
      </c>
      <c r="E6" s="62">
        <v>58.83192494841312</v>
      </c>
      <c r="F6" s="83" t="s">
        <v>2526</v>
      </c>
      <c r="G6" s="12"/>
      <c r="H6" s="13"/>
      <c r="I6" s="45"/>
      <c r="J6" s="45"/>
      <c r="K6" s="13" t="s">
        <v>3183</v>
      </c>
      <c r="L6" s="64"/>
      <c r="M6" s="65">
        <v>9007.9931640625</v>
      </c>
      <c r="N6" s="65">
        <v>6891.5400390625</v>
      </c>
      <c r="O6" s="56"/>
      <c r="P6" s="66"/>
      <c r="Q6" s="66"/>
      <c r="R6" s="71">
        <f>S6+T6</f>
        <v>8</v>
      </c>
      <c r="S6" s="43">
        <v>7</v>
      </c>
      <c r="T6" s="43">
        <v>1</v>
      </c>
      <c r="U6" s="44">
        <v>648</v>
      </c>
      <c r="V6" s="44">
        <v>0.004065</v>
      </c>
      <c r="W6" s="44">
        <v>0.006427</v>
      </c>
      <c r="X6" s="44">
        <v>1.89741</v>
      </c>
      <c r="Y6" s="44">
        <v>0.16666666666666666</v>
      </c>
      <c r="Z6" s="44">
        <v>0</v>
      </c>
      <c r="AA6" s="63">
        <v>6</v>
      </c>
      <c r="AB6" s="63"/>
      <c r="AC6" s="14"/>
      <c r="AD6" t="s">
        <v>2080</v>
      </c>
      <c r="AE6">
        <v>9335</v>
      </c>
      <c r="AF6">
        <v>8686</v>
      </c>
      <c r="AG6">
        <v>57680</v>
      </c>
      <c r="AH6">
        <v>15272</v>
      </c>
      <c r="AJ6" t="s">
        <v>2201</v>
      </c>
      <c r="AL6" s="69" t="s">
        <v>2364</v>
      </c>
      <c r="AN6" s="68">
        <v>41003.861226851855</v>
      </c>
      <c r="AO6" s="69" t="s">
        <v>2438</v>
      </c>
      <c r="AP6" t="b">
        <v>0</v>
      </c>
      <c r="AQ6" t="b">
        <v>0</v>
      </c>
      <c r="AR6" t="b">
        <v>1</v>
      </c>
      <c r="AS6" t="s">
        <v>1972</v>
      </c>
      <c r="AT6">
        <v>184</v>
      </c>
      <c r="AU6" s="69" t="s">
        <v>2512</v>
      </c>
      <c r="AV6" t="b">
        <v>0</v>
      </c>
      <c r="AW6" t="s">
        <v>2544</v>
      </c>
      <c r="AX6" s="69" t="s">
        <v>2586</v>
      </c>
      <c r="AY6" t="s">
        <v>66</v>
      </c>
      <c r="AZ6" s="43" t="s">
        <v>626</v>
      </c>
      <c r="BA6" s="43" t="s">
        <v>626</v>
      </c>
      <c r="BB6" s="43" t="s">
        <v>672</v>
      </c>
      <c r="BC6" s="43" t="s">
        <v>672</v>
      </c>
      <c r="BD6" s="43" t="s">
        <v>2728</v>
      </c>
      <c r="BE6" s="43" t="s">
        <v>2735</v>
      </c>
      <c r="BF6" s="87" t="s">
        <v>2769</v>
      </c>
      <c r="BG6" s="87" t="s">
        <v>2768</v>
      </c>
      <c r="BH6" s="87" t="s">
        <v>2844</v>
      </c>
      <c r="BI6" s="87" t="s">
        <v>2843</v>
      </c>
      <c r="BJ6" s="70" t="str">
        <f>REPLACE(INDEX(GroupVertices[Group],MATCH(Vertices[[#This Row],[Vertex]],GroupVertices[Vertex],0)),1,1,"")</f>
        <v>5</v>
      </c>
      <c r="BK6" s="2"/>
    </row>
    <row r="7" spans="1:63" ht="15">
      <c r="A7" s="11" t="s">
        <v>315</v>
      </c>
      <c r="B7" s="12"/>
      <c r="C7" s="12"/>
      <c r="D7" s="60">
        <v>1.96</v>
      </c>
      <c r="E7" s="62">
        <v>56.59663539517213</v>
      </c>
      <c r="F7" s="83" t="s">
        <v>803</v>
      </c>
      <c r="G7" s="12"/>
      <c r="H7" s="13"/>
      <c r="I7" s="45"/>
      <c r="J7" s="45"/>
      <c r="K7" s="13" t="s">
        <v>3184</v>
      </c>
      <c r="L7" s="64"/>
      <c r="M7" s="65">
        <v>5990.80029296875</v>
      </c>
      <c r="N7" s="65">
        <v>2313.644287109375</v>
      </c>
      <c r="O7" s="56"/>
      <c r="P7" s="66"/>
      <c r="Q7" s="66"/>
      <c r="R7" s="71">
        <f>S7+T7</f>
        <v>25</v>
      </c>
      <c r="S7" s="43">
        <v>22</v>
      </c>
      <c r="T7" s="43">
        <v>3</v>
      </c>
      <c r="U7" s="44">
        <v>270</v>
      </c>
      <c r="V7" s="44">
        <v>0.004878</v>
      </c>
      <c r="W7" s="44">
        <v>0.023602</v>
      </c>
      <c r="X7" s="44">
        <v>4.041084</v>
      </c>
      <c r="Y7" s="44">
        <v>0.14502164502164502</v>
      </c>
      <c r="Z7" s="44">
        <v>0.13636363636363635</v>
      </c>
      <c r="AA7" s="63">
        <v>7</v>
      </c>
      <c r="AB7" s="63"/>
      <c r="AC7" s="14"/>
      <c r="AD7" t="s">
        <v>2139</v>
      </c>
      <c r="AE7">
        <v>284</v>
      </c>
      <c r="AF7">
        <v>60</v>
      </c>
      <c r="AG7">
        <v>86</v>
      </c>
      <c r="AH7">
        <v>161</v>
      </c>
      <c r="AJ7" t="s">
        <v>2258</v>
      </c>
      <c r="AK7" t="s">
        <v>2330</v>
      </c>
      <c r="AN7" s="68">
        <v>43243.77135416667</v>
      </c>
      <c r="AP7" t="b">
        <v>1</v>
      </c>
      <c r="AQ7" t="b">
        <v>0</v>
      </c>
      <c r="AR7" t="b">
        <v>0</v>
      </c>
      <c r="AS7" t="s">
        <v>1972</v>
      </c>
      <c r="AT7">
        <v>0</v>
      </c>
      <c r="AV7" t="b">
        <v>0</v>
      </c>
      <c r="AW7" t="s">
        <v>2544</v>
      </c>
      <c r="AX7" s="69" t="s">
        <v>2645</v>
      </c>
      <c r="AY7" t="s">
        <v>66</v>
      </c>
      <c r="AZ7" s="43"/>
      <c r="BA7" s="43"/>
      <c r="BB7" s="43"/>
      <c r="BC7" s="43"/>
      <c r="BD7" s="43" t="s">
        <v>265</v>
      </c>
      <c r="BE7" s="43" t="s">
        <v>265</v>
      </c>
      <c r="BF7" s="87" t="s">
        <v>2785</v>
      </c>
      <c r="BG7" s="87" t="s">
        <v>2811</v>
      </c>
      <c r="BH7" s="87" t="s">
        <v>2859</v>
      </c>
      <c r="BI7" s="87" t="s">
        <v>2867</v>
      </c>
      <c r="BJ7" s="70" t="str">
        <f>REPLACE(INDEX(GroupVertices[Group],MATCH(Vertices[[#This Row],[Vertex]],GroupVertices[Vertex],0)),1,1,"")</f>
        <v>4</v>
      </c>
      <c r="BK7" s="2"/>
    </row>
    <row r="8" spans="1:63" ht="15">
      <c r="A8" s="11" t="s">
        <v>303</v>
      </c>
      <c r="B8" s="12"/>
      <c r="C8" s="12"/>
      <c r="D8" s="60">
        <v>2.6</v>
      </c>
      <c r="E8" s="62">
        <v>56.33545738102776</v>
      </c>
      <c r="F8" s="83" t="s">
        <v>792</v>
      </c>
      <c r="G8" s="12"/>
      <c r="H8" s="13"/>
      <c r="I8" s="45"/>
      <c r="J8" s="45"/>
      <c r="K8" s="13" t="s">
        <v>3180</v>
      </c>
      <c r="L8" s="64"/>
      <c r="M8" s="65">
        <v>5845.9169921875</v>
      </c>
      <c r="N8" s="65">
        <v>6214.4873046875</v>
      </c>
      <c r="O8" s="56"/>
      <c r="P8" s="66"/>
      <c r="Q8" s="66"/>
      <c r="R8" s="71">
        <f>S8+T8</f>
        <v>13</v>
      </c>
      <c r="S8" s="43">
        <v>8</v>
      </c>
      <c r="T8" s="43">
        <v>5</v>
      </c>
      <c r="U8" s="44">
        <v>225.833333</v>
      </c>
      <c r="V8" s="44">
        <v>0.004484</v>
      </c>
      <c r="W8" s="44">
        <v>0.015855</v>
      </c>
      <c r="X8" s="44">
        <v>1.841088</v>
      </c>
      <c r="Y8" s="44">
        <v>0.3194444444444444</v>
      </c>
      <c r="Z8" s="44">
        <v>0.2222222222222222</v>
      </c>
      <c r="AA8" s="63">
        <v>8</v>
      </c>
      <c r="AB8" s="63"/>
      <c r="AC8" s="14"/>
      <c r="AD8" t="s">
        <v>2061</v>
      </c>
      <c r="AE8">
        <v>1395</v>
      </c>
      <c r="AF8">
        <v>1472</v>
      </c>
      <c r="AG8">
        <v>2690</v>
      </c>
      <c r="AH8">
        <v>2263</v>
      </c>
      <c r="AJ8" t="s">
        <v>2181</v>
      </c>
      <c r="AK8" t="s">
        <v>2293</v>
      </c>
      <c r="AN8" s="68">
        <v>41821.913564814815</v>
      </c>
      <c r="AO8" s="69" t="s">
        <v>2423</v>
      </c>
      <c r="AP8" t="b">
        <v>0</v>
      </c>
      <c r="AQ8" t="b">
        <v>0</v>
      </c>
      <c r="AR8" t="b">
        <v>0</v>
      </c>
      <c r="AS8" t="s">
        <v>2506</v>
      </c>
      <c r="AT8">
        <v>24</v>
      </c>
      <c r="AU8" s="69" t="s">
        <v>2510</v>
      </c>
      <c r="AV8" t="b">
        <v>0</v>
      </c>
      <c r="AW8" t="s">
        <v>2544</v>
      </c>
      <c r="AX8" s="69" t="s">
        <v>2566</v>
      </c>
      <c r="AY8" t="s">
        <v>66</v>
      </c>
      <c r="AZ8" s="43" t="s">
        <v>2717</v>
      </c>
      <c r="BA8" s="43" t="s">
        <v>2717</v>
      </c>
      <c r="BB8" s="43" t="s">
        <v>667</v>
      </c>
      <c r="BC8" s="43" t="s">
        <v>667</v>
      </c>
      <c r="BD8" s="43" t="s">
        <v>2727</v>
      </c>
      <c r="BE8" s="43" t="s">
        <v>690</v>
      </c>
      <c r="BF8" s="87" t="s">
        <v>2754</v>
      </c>
      <c r="BG8" s="87" t="s">
        <v>2797</v>
      </c>
      <c r="BH8" s="87" t="s">
        <v>2831</v>
      </c>
      <c r="BI8" s="87" t="s">
        <v>2864</v>
      </c>
      <c r="BJ8" s="70" t="str">
        <f>REPLACE(INDEX(GroupVertices[Group],MATCH(Vertices[[#This Row],[Vertex]],GroupVertices[Vertex],0)),1,1,"")</f>
        <v>3</v>
      </c>
      <c r="BK8" s="2"/>
    </row>
    <row r="9" spans="1:63" ht="15">
      <c r="A9" s="11" t="s">
        <v>224</v>
      </c>
      <c r="B9" s="12"/>
      <c r="C9" s="12"/>
      <c r="D9" s="60">
        <v>1.96</v>
      </c>
      <c r="E9" s="62">
        <v>56.28913524499083</v>
      </c>
      <c r="F9" s="83" t="s">
        <v>723</v>
      </c>
      <c r="G9" s="12"/>
      <c r="H9" s="13"/>
      <c r="I9" s="45"/>
      <c r="J9" s="45"/>
      <c r="K9" s="13" t="s">
        <v>3176</v>
      </c>
      <c r="L9" s="64"/>
      <c r="M9" s="65">
        <v>5496.0654296875</v>
      </c>
      <c r="N9" s="65">
        <v>7869.01904296875</v>
      </c>
      <c r="O9" s="56"/>
      <c r="P9" s="66"/>
      <c r="Q9" s="66"/>
      <c r="R9" s="71">
        <f>S9+T9</f>
        <v>6</v>
      </c>
      <c r="S9" s="43">
        <v>3</v>
      </c>
      <c r="T9" s="43">
        <v>3</v>
      </c>
      <c r="U9" s="44">
        <v>218</v>
      </c>
      <c r="V9" s="44">
        <v>0.004386</v>
      </c>
      <c r="W9" s="44">
        <v>0.009728</v>
      </c>
      <c r="X9" s="44">
        <v>0.931647</v>
      </c>
      <c r="Y9" s="44">
        <v>0.4166666666666667</v>
      </c>
      <c r="Z9" s="44">
        <v>0.5</v>
      </c>
      <c r="AA9" s="63">
        <v>9</v>
      </c>
      <c r="AB9" s="63"/>
      <c r="AC9" s="14"/>
      <c r="AD9" t="s">
        <v>2058</v>
      </c>
      <c r="AE9">
        <v>462</v>
      </c>
      <c r="AF9">
        <v>71</v>
      </c>
      <c r="AG9">
        <v>1681</v>
      </c>
      <c r="AH9">
        <v>322</v>
      </c>
      <c r="AL9" s="69" t="s">
        <v>2353</v>
      </c>
      <c r="AN9" s="68">
        <v>41526.488587962966</v>
      </c>
      <c r="AO9" s="69" t="s">
        <v>2422</v>
      </c>
      <c r="AP9" t="b">
        <v>1</v>
      </c>
      <c r="AQ9" t="b">
        <v>0</v>
      </c>
      <c r="AR9" t="b">
        <v>0</v>
      </c>
      <c r="AS9" t="s">
        <v>1972</v>
      </c>
      <c r="AT9">
        <v>0</v>
      </c>
      <c r="AU9" s="69" t="s">
        <v>2510</v>
      </c>
      <c r="AV9" t="b">
        <v>0</v>
      </c>
      <c r="AW9" t="s">
        <v>2544</v>
      </c>
      <c r="AX9" s="69" t="s">
        <v>2563</v>
      </c>
      <c r="AY9" t="s">
        <v>66</v>
      </c>
      <c r="AZ9" s="43"/>
      <c r="BA9" s="43"/>
      <c r="BB9" s="43"/>
      <c r="BC9" s="43"/>
      <c r="BD9" s="43" t="s">
        <v>265</v>
      </c>
      <c r="BE9" s="43" t="s">
        <v>265</v>
      </c>
      <c r="BF9" s="87" t="s">
        <v>2752</v>
      </c>
      <c r="BG9" s="87" t="s">
        <v>2796</v>
      </c>
      <c r="BH9" s="87" t="s">
        <v>2829</v>
      </c>
      <c r="BI9" s="87" t="s">
        <v>2829</v>
      </c>
      <c r="BJ9" s="70" t="str">
        <f>REPLACE(INDEX(GroupVertices[Group],MATCH(Vertices[[#This Row],[Vertex]],GroupVertices[Vertex],0)),1,1,"")</f>
        <v>3</v>
      </c>
      <c r="BK9" s="2"/>
    </row>
    <row r="10" spans="1:63" ht="15">
      <c r="A10" s="11" t="s">
        <v>243</v>
      </c>
      <c r="B10" s="12"/>
      <c r="C10" s="12"/>
      <c r="D10" s="60">
        <v>1.64</v>
      </c>
      <c r="E10" s="62">
        <v>56.28913524499083</v>
      </c>
      <c r="F10" s="83" t="s">
        <v>791</v>
      </c>
      <c r="G10" s="12"/>
      <c r="H10" s="13"/>
      <c r="I10" s="45"/>
      <c r="J10" s="45"/>
      <c r="K10" s="13" t="s">
        <v>3158</v>
      </c>
      <c r="L10" s="64"/>
      <c r="M10" s="65">
        <v>8828.0537109375</v>
      </c>
      <c r="N10" s="65">
        <v>1339.4984130859375</v>
      </c>
      <c r="O10" s="56"/>
      <c r="P10" s="66"/>
      <c r="Q10" s="66"/>
      <c r="R10" s="71">
        <f>S10+T10</f>
        <v>5</v>
      </c>
      <c r="S10" s="43">
        <v>3</v>
      </c>
      <c r="T10" s="43">
        <v>2</v>
      </c>
      <c r="U10" s="44">
        <v>218</v>
      </c>
      <c r="V10" s="44">
        <v>0.004367</v>
      </c>
      <c r="W10" s="44">
        <v>0.009413</v>
      </c>
      <c r="X10" s="44">
        <v>0.996444</v>
      </c>
      <c r="Y10" s="44">
        <v>0.3333333333333333</v>
      </c>
      <c r="Z10" s="44">
        <v>0</v>
      </c>
      <c r="AA10" s="63">
        <v>10</v>
      </c>
      <c r="AB10" s="63"/>
      <c r="AC10" s="14"/>
      <c r="AD10" t="s">
        <v>2082</v>
      </c>
      <c r="AE10">
        <v>906</v>
      </c>
      <c r="AF10">
        <v>687</v>
      </c>
      <c r="AG10">
        <v>3054</v>
      </c>
      <c r="AH10">
        <v>515</v>
      </c>
      <c r="AJ10" t="s">
        <v>2202</v>
      </c>
      <c r="AK10" t="s">
        <v>2303</v>
      </c>
      <c r="AL10" s="69" t="s">
        <v>2365</v>
      </c>
      <c r="AN10" s="68">
        <v>42650.415300925924</v>
      </c>
      <c r="AO10" s="69" t="s">
        <v>2439</v>
      </c>
      <c r="AP10" t="b">
        <v>0</v>
      </c>
      <c r="AQ10" t="b">
        <v>0</v>
      </c>
      <c r="AR10" t="b">
        <v>0</v>
      </c>
      <c r="AS10" t="s">
        <v>1972</v>
      </c>
      <c r="AT10">
        <v>19</v>
      </c>
      <c r="AU10" s="69" t="s">
        <v>2510</v>
      </c>
      <c r="AV10" t="b">
        <v>0</v>
      </c>
      <c r="AW10" t="s">
        <v>2544</v>
      </c>
      <c r="AX10" s="69" t="s">
        <v>2588</v>
      </c>
      <c r="AY10" t="s">
        <v>66</v>
      </c>
      <c r="AZ10" s="43" t="s">
        <v>2718</v>
      </c>
      <c r="BA10" s="43" t="s">
        <v>2718</v>
      </c>
      <c r="BB10" s="43" t="s">
        <v>2722</v>
      </c>
      <c r="BC10" s="43" t="s">
        <v>2722</v>
      </c>
      <c r="BD10" s="43" t="s">
        <v>2729</v>
      </c>
      <c r="BE10" s="43" t="s">
        <v>2736</v>
      </c>
      <c r="BF10" s="87" t="s">
        <v>2770</v>
      </c>
      <c r="BG10" s="87" t="s">
        <v>2805</v>
      </c>
      <c r="BH10" s="87" t="s">
        <v>2845</v>
      </c>
      <c r="BI10" s="87" t="s">
        <v>2845</v>
      </c>
      <c r="BJ10" s="70" t="str">
        <f>REPLACE(INDEX(GroupVertices[Group],MATCH(Vertices[[#This Row],[Vertex]],GroupVertices[Vertex],0)),1,1,"")</f>
        <v>10</v>
      </c>
      <c r="BK10" s="2"/>
    </row>
    <row r="11" spans="1:63" ht="15">
      <c r="A11" s="11" t="s">
        <v>261</v>
      </c>
      <c r="B11" s="12"/>
      <c r="C11" s="12"/>
      <c r="D11" s="60">
        <v>2.28</v>
      </c>
      <c r="E11" s="62">
        <v>55.70823592479257</v>
      </c>
      <c r="F11" s="83" t="s">
        <v>750</v>
      </c>
      <c r="G11" s="12"/>
      <c r="H11" s="13"/>
      <c r="I11" s="45"/>
      <c r="J11" s="45"/>
      <c r="K11" s="13" t="s">
        <v>3179</v>
      </c>
      <c r="L11" s="64"/>
      <c r="M11" s="65">
        <v>8223.30859375</v>
      </c>
      <c r="N11" s="65">
        <v>3347.987548828125</v>
      </c>
      <c r="O11" s="56"/>
      <c r="P11" s="66"/>
      <c r="Q11" s="66"/>
      <c r="R11" s="71">
        <f>S11+T11</f>
        <v>10</v>
      </c>
      <c r="S11" s="43">
        <v>6</v>
      </c>
      <c r="T11" s="43">
        <v>4</v>
      </c>
      <c r="U11" s="44">
        <v>119.766667</v>
      </c>
      <c r="V11" s="44">
        <v>0.004444</v>
      </c>
      <c r="W11" s="44">
        <v>0.011707</v>
      </c>
      <c r="X11" s="44">
        <v>1.309942</v>
      </c>
      <c r="Y11" s="44">
        <v>0.35714285714285715</v>
      </c>
      <c r="Z11" s="44">
        <v>0.42857142857142855</v>
      </c>
      <c r="AA11" s="63">
        <v>11</v>
      </c>
      <c r="AB11" s="63"/>
      <c r="AC11" s="14"/>
      <c r="AD11" t="s">
        <v>2099</v>
      </c>
      <c r="AE11">
        <v>1556</v>
      </c>
      <c r="AF11">
        <v>1699</v>
      </c>
      <c r="AG11">
        <v>2395</v>
      </c>
      <c r="AH11">
        <v>3255</v>
      </c>
      <c r="AJ11" t="s">
        <v>2218</v>
      </c>
      <c r="AK11" t="s">
        <v>2314</v>
      </c>
      <c r="AL11" s="69" t="s">
        <v>2376</v>
      </c>
      <c r="AN11" s="68">
        <v>41375.434270833335</v>
      </c>
      <c r="AO11" s="69" t="s">
        <v>2454</v>
      </c>
      <c r="AP11" t="b">
        <v>0</v>
      </c>
      <c r="AQ11" t="b">
        <v>0</v>
      </c>
      <c r="AR11" t="b">
        <v>0</v>
      </c>
      <c r="AS11" t="s">
        <v>1972</v>
      </c>
      <c r="AT11">
        <v>57</v>
      </c>
      <c r="AU11" s="69" t="s">
        <v>2510</v>
      </c>
      <c r="AV11" t="b">
        <v>0</v>
      </c>
      <c r="AW11" t="s">
        <v>2544</v>
      </c>
      <c r="AX11" s="69" t="s">
        <v>2605</v>
      </c>
      <c r="AY11" t="s">
        <v>66</v>
      </c>
      <c r="AZ11" s="43" t="s">
        <v>627</v>
      </c>
      <c r="BA11" s="43" t="s">
        <v>627</v>
      </c>
      <c r="BB11" s="43" t="s">
        <v>673</v>
      </c>
      <c r="BC11" s="43" t="s">
        <v>673</v>
      </c>
      <c r="BD11" s="43" t="s">
        <v>2731</v>
      </c>
      <c r="BE11" s="43" t="s">
        <v>688</v>
      </c>
      <c r="BF11" s="87" t="s">
        <v>2777</v>
      </c>
      <c r="BG11" s="87" t="s">
        <v>2808</v>
      </c>
      <c r="BH11" s="87" t="s">
        <v>2852</v>
      </c>
      <c r="BI11" s="87" t="s">
        <v>2852</v>
      </c>
      <c r="BJ11" s="70" t="str">
        <f>REPLACE(INDEX(GroupVertices[Group],MATCH(Vertices[[#This Row],[Vertex]],GroupVertices[Vertex],0)),1,1,"")</f>
        <v>7</v>
      </c>
      <c r="BK11" s="2"/>
    </row>
    <row r="12" spans="1:63" ht="15">
      <c r="A12" s="11" t="s">
        <v>249</v>
      </c>
      <c r="B12" s="12"/>
      <c r="C12" s="12"/>
      <c r="D12" s="60">
        <v>2.6</v>
      </c>
      <c r="E12" s="62">
        <v>55.5059109616513</v>
      </c>
      <c r="F12" s="83" t="s">
        <v>744</v>
      </c>
      <c r="G12" s="12"/>
      <c r="H12" s="13"/>
      <c r="I12" s="45"/>
      <c r="J12" s="45"/>
      <c r="K12" s="13" t="s">
        <v>3171</v>
      </c>
      <c r="L12" s="64"/>
      <c r="M12" s="65">
        <v>9841.1181640625</v>
      </c>
      <c r="N12" s="65">
        <v>9521.138671875</v>
      </c>
      <c r="O12" s="56"/>
      <c r="P12" s="66"/>
      <c r="Q12" s="66"/>
      <c r="R12" s="71">
        <f>S12+T12</f>
        <v>8</v>
      </c>
      <c r="S12" s="43">
        <v>3</v>
      </c>
      <c r="T12" s="43">
        <v>5</v>
      </c>
      <c r="U12" s="44">
        <v>85.552381</v>
      </c>
      <c r="V12" s="44">
        <v>0.004587</v>
      </c>
      <c r="W12" s="44">
        <v>0.013275</v>
      </c>
      <c r="X12" s="44">
        <v>1.223979</v>
      </c>
      <c r="Y12" s="44">
        <v>0.5666666666666667</v>
      </c>
      <c r="Z12" s="44">
        <v>0.3333333333333333</v>
      </c>
      <c r="AA12" s="63">
        <v>12</v>
      </c>
      <c r="AB12" s="63"/>
      <c r="AC12" s="14"/>
      <c r="AD12" t="s">
        <v>2088</v>
      </c>
      <c r="AE12">
        <v>3032</v>
      </c>
      <c r="AF12">
        <v>3251</v>
      </c>
      <c r="AG12">
        <v>20943</v>
      </c>
      <c r="AH12">
        <v>46569</v>
      </c>
      <c r="AJ12" t="s">
        <v>2208</v>
      </c>
      <c r="AK12" t="s">
        <v>2308</v>
      </c>
      <c r="AL12" s="69" t="s">
        <v>2370</v>
      </c>
      <c r="AN12" s="68">
        <v>43021.48584490741</v>
      </c>
      <c r="AO12" s="69" t="s">
        <v>2445</v>
      </c>
      <c r="AP12" t="b">
        <v>1</v>
      </c>
      <c r="AQ12" t="b">
        <v>0</v>
      </c>
      <c r="AR12" t="b">
        <v>0</v>
      </c>
      <c r="AS12" t="s">
        <v>1972</v>
      </c>
      <c r="AT12">
        <v>25</v>
      </c>
      <c r="AV12" t="b">
        <v>0</v>
      </c>
      <c r="AW12" t="s">
        <v>2544</v>
      </c>
      <c r="AX12" s="69" t="s">
        <v>2594</v>
      </c>
      <c r="AY12" t="s">
        <v>66</v>
      </c>
      <c r="AZ12" s="43"/>
      <c r="BA12" s="43"/>
      <c r="BB12" s="43"/>
      <c r="BC12" s="43"/>
      <c r="BD12" s="43" t="s">
        <v>3203</v>
      </c>
      <c r="BE12" s="43" t="s">
        <v>3205</v>
      </c>
      <c r="BF12" s="87" t="s">
        <v>3207</v>
      </c>
      <c r="BG12" s="87" t="s">
        <v>3222</v>
      </c>
      <c r="BH12" s="87" t="s">
        <v>3240</v>
      </c>
      <c r="BI12" s="87" t="s">
        <v>3240</v>
      </c>
      <c r="BJ12" s="70" t="str">
        <f>REPLACE(INDEX(GroupVertices[Group],MATCH(Vertices[[#This Row],[Vertex]],GroupVertices[Vertex],0)),1,1,"")</f>
        <v>5</v>
      </c>
      <c r="BK12" s="2"/>
    </row>
    <row r="13" spans="1:63" ht="15">
      <c r="A13" s="11" t="s">
        <v>306</v>
      </c>
      <c r="B13" s="12"/>
      <c r="C13" s="12"/>
      <c r="D13" s="60">
        <v>3.56</v>
      </c>
      <c r="E13" s="62">
        <v>55.49546383919322</v>
      </c>
      <c r="F13" s="83" t="s">
        <v>795</v>
      </c>
      <c r="G13" s="12"/>
      <c r="H13" s="13"/>
      <c r="I13" s="45"/>
      <c r="J13" s="45"/>
      <c r="K13" s="13" t="s">
        <v>3182</v>
      </c>
      <c r="L13" s="64"/>
      <c r="M13" s="65">
        <v>6969.23779296875</v>
      </c>
      <c r="N13" s="65">
        <v>7215.97509765625</v>
      </c>
      <c r="O13" s="56"/>
      <c r="P13" s="66"/>
      <c r="Q13" s="66"/>
      <c r="R13" s="71">
        <f>S13+T13</f>
        <v>22</v>
      </c>
      <c r="S13" s="43">
        <v>14</v>
      </c>
      <c r="T13" s="43">
        <v>8</v>
      </c>
      <c r="U13" s="44">
        <v>83.785714</v>
      </c>
      <c r="V13" s="44">
        <v>0.004651</v>
      </c>
      <c r="W13" s="44">
        <v>0.021642</v>
      </c>
      <c r="X13" s="44">
        <v>2.925824</v>
      </c>
      <c r="Y13" s="44">
        <v>0.20416666666666666</v>
      </c>
      <c r="Z13" s="44">
        <v>0.25</v>
      </c>
      <c r="AA13" s="63">
        <v>13</v>
      </c>
      <c r="AB13" s="63"/>
      <c r="AC13" s="14"/>
      <c r="AD13" t="s">
        <v>2051</v>
      </c>
      <c r="AE13">
        <v>2732</v>
      </c>
      <c r="AF13">
        <v>5744</v>
      </c>
      <c r="AG13">
        <v>55399</v>
      </c>
      <c r="AH13">
        <v>54436</v>
      </c>
      <c r="AJ13" t="s">
        <v>2172</v>
      </c>
      <c r="AK13" t="s">
        <v>1994</v>
      </c>
      <c r="AL13" s="69" t="s">
        <v>2350</v>
      </c>
      <c r="AN13" s="68">
        <v>40684.93714120371</v>
      </c>
      <c r="AO13" s="69" t="s">
        <v>2416</v>
      </c>
      <c r="AP13" t="b">
        <v>0</v>
      </c>
      <c r="AQ13" t="b">
        <v>0</v>
      </c>
      <c r="AR13" t="b">
        <v>0</v>
      </c>
      <c r="AS13" t="s">
        <v>1972</v>
      </c>
      <c r="AT13">
        <v>96</v>
      </c>
      <c r="AU13" s="69" t="s">
        <v>2510</v>
      </c>
      <c r="AV13" t="b">
        <v>0</v>
      </c>
      <c r="AW13" t="s">
        <v>2544</v>
      </c>
      <c r="AX13" s="69" t="s">
        <v>2556</v>
      </c>
      <c r="AY13" t="s">
        <v>66</v>
      </c>
      <c r="AZ13" s="43" t="s">
        <v>636</v>
      </c>
      <c r="BA13" s="43" t="s">
        <v>636</v>
      </c>
      <c r="BB13" s="43" t="s">
        <v>667</v>
      </c>
      <c r="BC13" s="43" t="s">
        <v>667</v>
      </c>
      <c r="BD13" s="43" t="s">
        <v>2726</v>
      </c>
      <c r="BE13" s="43" t="s">
        <v>691</v>
      </c>
      <c r="BF13" s="87" t="s">
        <v>3206</v>
      </c>
      <c r="BG13" s="87" t="s">
        <v>2795</v>
      </c>
      <c r="BH13" s="87" t="s">
        <v>3239</v>
      </c>
      <c r="BI13" s="87" t="s">
        <v>3253</v>
      </c>
      <c r="BJ13" s="70" t="str">
        <f>REPLACE(INDEX(GroupVertices[Group],MATCH(Vertices[[#This Row],[Vertex]],GroupVertices[Vertex],0)),1,1,"")</f>
        <v>3</v>
      </c>
      <c r="BK13" s="2"/>
    </row>
    <row r="14" spans="1:63" ht="15">
      <c r="A14" s="11" t="s">
        <v>263</v>
      </c>
      <c r="B14" s="12"/>
      <c r="C14" s="12"/>
      <c r="D14" s="60">
        <v>2.6</v>
      </c>
      <c r="E14" s="62">
        <v>55.34889440116724</v>
      </c>
      <c r="F14" s="83" t="s">
        <v>752</v>
      </c>
      <c r="G14" s="12"/>
      <c r="H14" s="13"/>
      <c r="I14" s="45"/>
      <c r="J14" s="45"/>
      <c r="K14" s="13" t="s">
        <v>3174</v>
      </c>
      <c r="L14" s="64"/>
      <c r="M14" s="65">
        <v>8380.736328125</v>
      </c>
      <c r="N14" s="65">
        <v>4766.5107421875</v>
      </c>
      <c r="O14" s="56"/>
      <c r="P14" s="66"/>
      <c r="Q14" s="66"/>
      <c r="R14" s="71">
        <f>S14+T14</f>
        <v>5</v>
      </c>
      <c r="S14" s="43">
        <v>0</v>
      </c>
      <c r="T14" s="43">
        <v>5</v>
      </c>
      <c r="U14" s="44">
        <v>59</v>
      </c>
      <c r="V14" s="44">
        <v>0.004274</v>
      </c>
      <c r="W14" s="44">
        <v>0.007593</v>
      </c>
      <c r="X14" s="44">
        <v>0.983879</v>
      </c>
      <c r="Y14" s="44">
        <v>0.45</v>
      </c>
      <c r="Z14" s="44">
        <v>0</v>
      </c>
      <c r="AA14" s="63">
        <v>14</v>
      </c>
      <c r="AB14" s="63"/>
      <c r="AC14" s="14"/>
      <c r="AD14" t="s">
        <v>2102</v>
      </c>
      <c r="AE14">
        <v>8316</v>
      </c>
      <c r="AF14">
        <v>7603</v>
      </c>
      <c r="AG14">
        <v>79845</v>
      </c>
      <c r="AH14">
        <v>10280</v>
      </c>
      <c r="AJ14" t="s">
        <v>2221</v>
      </c>
      <c r="AL14" s="69" t="s">
        <v>2379</v>
      </c>
      <c r="AN14" s="68">
        <v>41223.64462962963</v>
      </c>
      <c r="AO14" s="69" t="s">
        <v>2457</v>
      </c>
      <c r="AP14" t="b">
        <v>0</v>
      </c>
      <c r="AQ14" t="b">
        <v>0</v>
      </c>
      <c r="AR14" t="b">
        <v>0</v>
      </c>
      <c r="AS14" t="s">
        <v>1972</v>
      </c>
      <c r="AT14">
        <v>862</v>
      </c>
      <c r="AU14" s="69" t="s">
        <v>2510</v>
      </c>
      <c r="AV14" t="b">
        <v>0</v>
      </c>
      <c r="AW14" t="s">
        <v>2544</v>
      </c>
      <c r="AX14" s="69" t="s">
        <v>2608</v>
      </c>
      <c r="AY14" t="s">
        <v>66</v>
      </c>
      <c r="AZ14" s="43"/>
      <c r="BA14" s="43"/>
      <c r="BB14" s="43"/>
      <c r="BC14" s="43"/>
      <c r="BD14" s="43" t="s">
        <v>265</v>
      </c>
      <c r="BE14" s="43" t="s">
        <v>265</v>
      </c>
      <c r="BF14" s="87" t="s">
        <v>3220</v>
      </c>
      <c r="BG14" s="87" t="s">
        <v>3235</v>
      </c>
      <c r="BH14" s="87" t="s">
        <v>3250</v>
      </c>
      <c r="BI14" s="87" t="s">
        <v>3250</v>
      </c>
      <c r="BJ14" s="70" t="str">
        <f>REPLACE(INDEX(GroupVertices[Group],MATCH(Vertices[[#This Row],[Vertex]],GroupVertices[Vertex],0)),1,1,"")</f>
        <v>7</v>
      </c>
      <c r="BK14" s="2"/>
    </row>
    <row r="15" spans="1:63" ht="15">
      <c r="A15" s="11" t="s">
        <v>262</v>
      </c>
      <c r="B15" s="12"/>
      <c r="C15" s="12"/>
      <c r="D15" s="60">
        <v>1.96</v>
      </c>
      <c r="E15" s="62">
        <v>55.29902418647438</v>
      </c>
      <c r="F15" s="83" t="s">
        <v>751</v>
      </c>
      <c r="G15" s="12"/>
      <c r="H15" s="13"/>
      <c r="I15" s="45"/>
      <c r="J15" s="45"/>
      <c r="K15" s="13" t="s">
        <v>3159</v>
      </c>
      <c r="L15" s="64"/>
      <c r="M15" s="65">
        <v>7065.078125</v>
      </c>
      <c r="N15" s="65">
        <v>4810.84326171875</v>
      </c>
      <c r="O15" s="56"/>
      <c r="P15" s="66"/>
      <c r="Q15" s="66"/>
      <c r="R15" s="71">
        <f>S15+T15</f>
        <v>5</v>
      </c>
      <c r="S15" s="43">
        <v>2</v>
      </c>
      <c r="T15" s="43">
        <v>3</v>
      </c>
      <c r="U15" s="44">
        <v>50.566667</v>
      </c>
      <c r="V15" s="44">
        <v>0.004255</v>
      </c>
      <c r="W15" s="44">
        <v>0.006182</v>
      </c>
      <c r="X15" s="44">
        <v>0.82874</v>
      </c>
      <c r="Y15" s="44">
        <v>0.5</v>
      </c>
      <c r="Z15" s="44">
        <v>0.25</v>
      </c>
      <c r="AA15" s="63">
        <v>15</v>
      </c>
      <c r="AB15" s="63"/>
      <c r="AC15" s="14"/>
      <c r="AD15" t="s">
        <v>2101</v>
      </c>
      <c r="AE15">
        <v>717</v>
      </c>
      <c r="AF15">
        <v>11724</v>
      </c>
      <c r="AG15">
        <v>6128</v>
      </c>
      <c r="AH15">
        <v>61</v>
      </c>
      <c r="AJ15" t="s">
        <v>2220</v>
      </c>
      <c r="AK15" t="s">
        <v>2315</v>
      </c>
      <c r="AL15" s="69" t="s">
        <v>2378</v>
      </c>
      <c r="AN15" s="68">
        <v>40142.96662037037</v>
      </c>
      <c r="AO15" s="69" t="s">
        <v>2456</v>
      </c>
      <c r="AP15" t="b">
        <v>0</v>
      </c>
      <c r="AQ15" t="b">
        <v>0</v>
      </c>
      <c r="AR15" t="b">
        <v>1</v>
      </c>
      <c r="AS15" t="s">
        <v>1972</v>
      </c>
      <c r="AT15">
        <v>124</v>
      </c>
      <c r="AU15" s="69" t="s">
        <v>2510</v>
      </c>
      <c r="AV15" t="b">
        <v>0</v>
      </c>
      <c r="AW15" t="s">
        <v>2544</v>
      </c>
      <c r="AX15" s="69" t="s">
        <v>2607</v>
      </c>
      <c r="AY15" t="s">
        <v>66</v>
      </c>
      <c r="AZ15" s="43"/>
      <c r="BA15" s="43"/>
      <c r="BB15" s="43"/>
      <c r="BC15" s="43"/>
      <c r="BD15" s="43"/>
      <c r="BE15" s="43"/>
      <c r="BF15" s="87" t="s">
        <v>2778</v>
      </c>
      <c r="BG15" s="87" t="s">
        <v>2778</v>
      </c>
      <c r="BH15" s="87" t="s">
        <v>2853</v>
      </c>
      <c r="BI15" s="87" t="s">
        <v>2853</v>
      </c>
      <c r="BJ15" s="70" t="str">
        <f>REPLACE(INDEX(GroupVertices[Group],MATCH(Vertices[[#This Row],[Vertex]],GroupVertices[Vertex],0)),1,1,"")</f>
        <v>7</v>
      </c>
      <c r="BK15" s="2"/>
    </row>
    <row r="16" spans="1:63" ht="15">
      <c r="A16" s="11" t="s">
        <v>314</v>
      </c>
      <c r="B16" s="12"/>
      <c r="C16" s="12"/>
      <c r="D16" s="60">
        <v>1.96</v>
      </c>
      <c r="E16" s="62">
        <v>55.19075146763307</v>
      </c>
      <c r="F16" s="83" t="s">
        <v>802</v>
      </c>
      <c r="G16" s="12"/>
      <c r="H16" s="13"/>
      <c r="I16" s="45"/>
      <c r="J16" s="45"/>
      <c r="K16" s="13" t="s">
        <v>3178</v>
      </c>
      <c r="L16" s="64"/>
      <c r="M16" s="65">
        <v>1712.899169921875</v>
      </c>
      <c r="N16" s="65">
        <v>7197.2763671875</v>
      </c>
      <c r="O16" s="56"/>
      <c r="P16" s="66"/>
      <c r="Q16" s="66"/>
      <c r="R16" s="71">
        <f>S16+T16</f>
        <v>10</v>
      </c>
      <c r="S16" s="43">
        <v>7</v>
      </c>
      <c r="T16" s="43">
        <v>3</v>
      </c>
      <c r="U16" s="44">
        <v>32.257143</v>
      </c>
      <c r="V16" s="44">
        <v>0.004405</v>
      </c>
      <c r="W16" s="44">
        <v>0.012087</v>
      </c>
      <c r="X16" s="44">
        <v>1.351837</v>
      </c>
      <c r="Y16" s="44">
        <v>0.36666666666666664</v>
      </c>
      <c r="Z16" s="44">
        <v>0.3333333333333333</v>
      </c>
      <c r="AA16" s="63">
        <v>16</v>
      </c>
      <c r="AB16" s="63"/>
      <c r="AC16" s="14"/>
      <c r="AD16" t="s">
        <v>2047</v>
      </c>
      <c r="AE16">
        <v>7078</v>
      </c>
      <c r="AF16">
        <v>15201</v>
      </c>
      <c r="AG16">
        <v>64832</v>
      </c>
      <c r="AH16">
        <v>26660</v>
      </c>
      <c r="AJ16" t="s">
        <v>2168</v>
      </c>
      <c r="AK16" t="s">
        <v>2285</v>
      </c>
      <c r="AL16" s="69" t="s">
        <v>2347</v>
      </c>
      <c r="AN16" s="68">
        <v>40532.72840277778</v>
      </c>
      <c r="AO16" s="69" t="s">
        <v>2412</v>
      </c>
      <c r="AP16" t="b">
        <v>1</v>
      </c>
      <c r="AQ16" t="b">
        <v>0</v>
      </c>
      <c r="AR16" t="b">
        <v>1</v>
      </c>
      <c r="AS16" t="s">
        <v>1972</v>
      </c>
      <c r="AT16">
        <v>221</v>
      </c>
      <c r="AU16" s="69" t="s">
        <v>2510</v>
      </c>
      <c r="AV16" t="b">
        <v>0</v>
      </c>
      <c r="AW16" t="s">
        <v>2544</v>
      </c>
      <c r="AX16" s="69" t="s">
        <v>2552</v>
      </c>
      <c r="AY16" t="s">
        <v>66</v>
      </c>
      <c r="AZ16" s="43" t="s">
        <v>2716</v>
      </c>
      <c r="BA16" s="43" t="s">
        <v>2716</v>
      </c>
      <c r="BB16" s="43" t="s">
        <v>667</v>
      </c>
      <c r="BC16" s="43" t="s">
        <v>667</v>
      </c>
      <c r="BD16" s="43" t="s">
        <v>265</v>
      </c>
      <c r="BE16" s="43" t="s">
        <v>265</v>
      </c>
      <c r="BF16" s="87" t="s">
        <v>3215</v>
      </c>
      <c r="BG16" s="87" t="s">
        <v>3229</v>
      </c>
      <c r="BH16" s="87" t="s">
        <v>2821</v>
      </c>
      <c r="BI16" s="87" t="s">
        <v>2821</v>
      </c>
      <c r="BJ16" s="70" t="str">
        <f>REPLACE(INDEX(GroupVertices[Group],MATCH(Vertices[[#This Row],[Vertex]],GroupVertices[Vertex],0)),1,1,"")</f>
        <v>1</v>
      </c>
      <c r="BK16" s="2"/>
    </row>
    <row r="17" spans="1:63" ht="15">
      <c r="A17" s="11" t="s">
        <v>276</v>
      </c>
      <c r="B17" s="12"/>
      <c r="C17" s="12"/>
      <c r="D17" s="60">
        <v>2.92</v>
      </c>
      <c r="E17" s="62">
        <v>55.170504888994756</v>
      </c>
      <c r="F17" s="83" t="s">
        <v>764</v>
      </c>
      <c r="G17" s="12"/>
      <c r="H17" s="13"/>
      <c r="I17" s="45"/>
      <c r="J17" s="45"/>
      <c r="K17" s="13" t="s">
        <v>3181</v>
      </c>
      <c r="L17" s="64"/>
      <c r="M17" s="65">
        <v>3041.57275390625</v>
      </c>
      <c r="N17" s="65">
        <v>8457.5048828125</v>
      </c>
      <c r="O17" s="56"/>
      <c r="P17" s="66"/>
      <c r="Q17" s="66"/>
      <c r="R17" s="71">
        <f>S17+T17</f>
        <v>9</v>
      </c>
      <c r="S17" s="43">
        <v>3</v>
      </c>
      <c r="T17" s="43">
        <v>6</v>
      </c>
      <c r="U17" s="44">
        <v>28.833333</v>
      </c>
      <c r="V17" s="44">
        <v>0.004505</v>
      </c>
      <c r="W17" s="44">
        <v>0.009754</v>
      </c>
      <c r="X17" s="44">
        <v>1.357456</v>
      </c>
      <c r="Y17" s="44">
        <v>0.2857142857142857</v>
      </c>
      <c r="Z17" s="44">
        <v>0.2857142857142857</v>
      </c>
      <c r="AA17" s="63">
        <v>17</v>
      </c>
      <c r="AB17" s="63"/>
      <c r="AC17" s="14"/>
      <c r="AD17" t="s">
        <v>2113</v>
      </c>
      <c r="AE17">
        <v>6518</v>
      </c>
      <c r="AF17">
        <v>6723</v>
      </c>
      <c r="AG17">
        <v>61559</v>
      </c>
      <c r="AH17">
        <v>60302</v>
      </c>
      <c r="AJ17" t="s">
        <v>2232</v>
      </c>
      <c r="AN17" s="68">
        <v>41241.733136574076</v>
      </c>
      <c r="AO17" s="69" t="s">
        <v>2463</v>
      </c>
      <c r="AP17" t="b">
        <v>0</v>
      </c>
      <c r="AQ17" t="b">
        <v>0</v>
      </c>
      <c r="AR17" t="b">
        <v>1</v>
      </c>
      <c r="AS17" t="s">
        <v>1972</v>
      </c>
      <c r="AT17">
        <v>212</v>
      </c>
      <c r="AU17" s="69" t="s">
        <v>2512</v>
      </c>
      <c r="AV17" t="b">
        <v>0</v>
      </c>
      <c r="AW17" t="s">
        <v>2544</v>
      </c>
      <c r="AX17" s="69" t="s">
        <v>2619</v>
      </c>
      <c r="AY17" t="s">
        <v>66</v>
      </c>
      <c r="AZ17" s="43" t="s">
        <v>628</v>
      </c>
      <c r="BA17" s="43" t="s">
        <v>628</v>
      </c>
      <c r="BB17" s="43" t="s">
        <v>667</v>
      </c>
      <c r="BC17" s="43" t="s">
        <v>667</v>
      </c>
      <c r="BD17" s="43" t="s">
        <v>265</v>
      </c>
      <c r="BE17" s="43" t="s">
        <v>265</v>
      </c>
      <c r="BF17" s="87" t="s">
        <v>3208</v>
      </c>
      <c r="BG17" s="87" t="s">
        <v>3223</v>
      </c>
      <c r="BH17" s="87" t="s">
        <v>3241</v>
      </c>
      <c r="BI17" s="87" t="s">
        <v>3241</v>
      </c>
      <c r="BJ17" s="70" t="str">
        <f>REPLACE(INDEX(GroupVertices[Group],MATCH(Vertices[[#This Row],[Vertex]],GroupVertices[Vertex],0)),1,1,"")</f>
        <v>1</v>
      </c>
      <c r="BK17" s="2"/>
    </row>
    <row r="18" spans="1:63" ht="15">
      <c r="A18" s="11" t="s">
        <v>300</v>
      </c>
      <c r="B18" s="12"/>
      <c r="C18" s="12"/>
      <c r="D18" s="60">
        <v>2.92</v>
      </c>
      <c r="E18" s="62">
        <v>55.07642449069066</v>
      </c>
      <c r="F18" s="83" t="s">
        <v>788</v>
      </c>
      <c r="G18" s="12"/>
      <c r="H18" s="13"/>
      <c r="I18" s="45"/>
      <c r="J18" s="45"/>
      <c r="K18" s="13" t="s">
        <v>3175</v>
      </c>
      <c r="L18" s="64"/>
      <c r="M18" s="65">
        <v>5381.03955078125</v>
      </c>
      <c r="N18" s="65">
        <v>8732.1982421875</v>
      </c>
      <c r="O18" s="56"/>
      <c r="P18" s="66"/>
      <c r="Q18" s="66"/>
      <c r="R18" s="71">
        <f>S18+T18</f>
        <v>12</v>
      </c>
      <c r="S18" s="43">
        <v>6</v>
      </c>
      <c r="T18" s="43">
        <v>6</v>
      </c>
      <c r="U18" s="44">
        <v>12.92381</v>
      </c>
      <c r="V18" s="44">
        <v>0.004464</v>
      </c>
      <c r="W18" s="44">
        <v>0.014152</v>
      </c>
      <c r="X18" s="44">
        <v>1.419711</v>
      </c>
      <c r="Y18" s="44">
        <v>0.42857142857142855</v>
      </c>
      <c r="Z18" s="44">
        <v>0.42857142857142855</v>
      </c>
      <c r="AA18" s="63">
        <v>18</v>
      </c>
      <c r="AB18" s="63"/>
      <c r="AC18" s="14"/>
      <c r="AD18" t="s">
        <v>2142</v>
      </c>
      <c r="AE18">
        <v>638</v>
      </c>
      <c r="AF18">
        <v>612</v>
      </c>
      <c r="AG18">
        <v>3141</v>
      </c>
      <c r="AH18">
        <v>11209</v>
      </c>
      <c r="AJ18" t="s">
        <v>2260</v>
      </c>
      <c r="AK18" t="s">
        <v>2000</v>
      </c>
      <c r="AL18" s="69" t="s">
        <v>2397</v>
      </c>
      <c r="AN18" s="68">
        <v>42026.47809027778</v>
      </c>
      <c r="AO18" s="69" t="s">
        <v>2488</v>
      </c>
      <c r="AP18" t="b">
        <v>0</v>
      </c>
      <c r="AQ18" t="b">
        <v>0</v>
      </c>
      <c r="AR18" t="b">
        <v>1</v>
      </c>
      <c r="AS18" t="s">
        <v>2509</v>
      </c>
      <c r="AT18">
        <v>11</v>
      </c>
      <c r="AU18" s="69" t="s">
        <v>2510</v>
      </c>
      <c r="AV18" t="b">
        <v>0</v>
      </c>
      <c r="AW18" t="s">
        <v>2544</v>
      </c>
      <c r="AX18" s="69" t="s">
        <v>2648</v>
      </c>
      <c r="AY18" t="s">
        <v>66</v>
      </c>
      <c r="AZ18" s="43" t="s">
        <v>2719</v>
      </c>
      <c r="BA18" s="43" t="s">
        <v>2719</v>
      </c>
      <c r="BB18" s="43" t="s">
        <v>667</v>
      </c>
      <c r="BC18" s="43" t="s">
        <v>667</v>
      </c>
      <c r="BD18" s="43" t="s">
        <v>265</v>
      </c>
      <c r="BE18" s="43" t="s">
        <v>265</v>
      </c>
      <c r="BF18" s="87" t="s">
        <v>3210</v>
      </c>
      <c r="BG18" s="87" t="s">
        <v>2813</v>
      </c>
      <c r="BH18" s="87" t="s">
        <v>3243</v>
      </c>
      <c r="BI18" s="87" t="s">
        <v>3254</v>
      </c>
      <c r="BJ18" s="70" t="str">
        <f>REPLACE(INDEX(GroupVertices[Group],MATCH(Vertices[[#This Row],[Vertex]],GroupVertices[Vertex],0)),1,1,"")</f>
        <v>3</v>
      </c>
      <c r="BK18" s="2"/>
    </row>
    <row r="19" spans="1:63" ht="15">
      <c r="A19" s="11" t="s">
        <v>281</v>
      </c>
      <c r="B19" s="12"/>
      <c r="C19" s="12"/>
      <c r="D19" s="60">
        <v>1.96</v>
      </c>
      <c r="E19" s="62">
        <v>55.069581766723715</v>
      </c>
      <c r="F19" s="83" t="s">
        <v>769</v>
      </c>
      <c r="G19" s="12"/>
      <c r="H19" s="13"/>
      <c r="I19" s="45"/>
      <c r="J19" s="45"/>
      <c r="K19" s="13" t="s">
        <v>3174</v>
      </c>
      <c r="L19" s="64"/>
      <c r="M19" s="65">
        <v>3276.191162109375</v>
      </c>
      <c r="N19" s="65">
        <v>1439.033935546875</v>
      </c>
      <c r="O19" s="56"/>
      <c r="P19" s="66"/>
      <c r="Q19" s="66"/>
      <c r="R19" s="71">
        <f>S19+T19</f>
        <v>6</v>
      </c>
      <c r="S19" s="43">
        <v>3</v>
      </c>
      <c r="T19" s="43">
        <v>3</v>
      </c>
      <c r="U19" s="44">
        <v>11.766667</v>
      </c>
      <c r="V19" s="44">
        <v>0.004386</v>
      </c>
      <c r="W19" s="44">
        <v>0.010202</v>
      </c>
      <c r="X19" s="44">
        <v>1.061826</v>
      </c>
      <c r="Y19" s="44">
        <v>0.45</v>
      </c>
      <c r="Z19" s="44">
        <v>0.2</v>
      </c>
      <c r="AA19" s="63">
        <v>19</v>
      </c>
      <c r="AB19" s="63"/>
      <c r="AC19" s="14"/>
      <c r="AD19" t="s">
        <v>2053</v>
      </c>
      <c r="AE19">
        <v>4993</v>
      </c>
      <c r="AF19">
        <v>2256</v>
      </c>
      <c r="AG19">
        <v>25729</v>
      </c>
      <c r="AH19">
        <v>6834</v>
      </c>
      <c r="AJ19" t="s">
        <v>2174</v>
      </c>
      <c r="AL19" s="69" t="s">
        <v>2352</v>
      </c>
      <c r="AN19" s="68">
        <v>41549.55981481481</v>
      </c>
      <c r="AP19" t="b">
        <v>1</v>
      </c>
      <c r="AQ19" t="b">
        <v>0</v>
      </c>
      <c r="AR19" t="b">
        <v>0</v>
      </c>
      <c r="AS19" t="s">
        <v>1972</v>
      </c>
      <c r="AT19">
        <v>76</v>
      </c>
      <c r="AU19" s="69" t="s">
        <v>2510</v>
      </c>
      <c r="AV19" t="b">
        <v>0</v>
      </c>
      <c r="AW19" t="s">
        <v>2544</v>
      </c>
      <c r="AX19" s="69" t="s">
        <v>2558</v>
      </c>
      <c r="AY19" t="s">
        <v>66</v>
      </c>
      <c r="AZ19" s="43"/>
      <c r="BA19" s="43"/>
      <c r="BB19" s="43"/>
      <c r="BC19" s="43"/>
      <c r="BD19" s="43" t="s">
        <v>265</v>
      </c>
      <c r="BE19" s="43" t="s">
        <v>265</v>
      </c>
      <c r="BF19" s="87" t="s">
        <v>3217</v>
      </c>
      <c r="BG19" s="87" t="s">
        <v>3232</v>
      </c>
      <c r="BH19" s="87" t="s">
        <v>3248</v>
      </c>
      <c r="BI19" s="87" t="s">
        <v>3248</v>
      </c>
      <c r="BJ19" s="70" t="str">
        <f>REPLACE(INDEX(GroupVertices[Group],MATCH(Vertices[[#This Row],[Vertex]],GroupVertices[Vertex],0)),1,1,"")</f>
        <v>2</v>
      </c>
      <c r="BK19" s="2"/>
    </row>
    <row r="20" spans="1:63" ht="15">
      <c r="A20" s="11" t="s">
        <v>299</v>
      </c>
      <c r="B20" s="12"/>
      <c r="C20" s="12"/>
      <c r="D20" s="60">
        <v>3.24</v>
      </c>
      <c r="E20" s="62">
        <v>55.06209137647892</v>
      </c>
      <c r="F20" s="83" t="s">
        <v>787</v>
      </c>
      <c r="G20" s="12"/>
      <c r="H20" s="13"/>
      <c r="I20" s="45"/>
      <c r="J20" s="45"/>
      <c r="K20" s="13" t="s">
        <v>3170</v>
      </c>
      <c r="L20" s="64"/>
      <c r="M20" s="65">
        <v>6603.04296875</v>
      </c>
      <c r="N20" s="65">
        <v>7996.07177734375</v>
      </c>
      <c r="O20" s="56"/>
      <c r="P20" s="66"/>
      <c r="Q20" s="66"/>
      <c r="R20" s="71">
        <f>S20+T20</f>
        <v>8</v>
      </c>
      <c r="S20" s="43">
        <v>1</v>
      </c>
      <c r="T20" s="43">
        <v>7</v>
      </c>
      <c r="U20" s="44">
        <v>10.5</v>
      </c>
      <c r="V20" s="44">
        <v>0.004464</v>
      </c>
      <c r="W20" s="44">
        <v>0.013906</v>
      </c>
      <c r="X20" s="44">
        <v>1.306546</v>
      </c>
      <c r="Y20" s="44">
        <v>0.5714285714285714</v>
      </c>
      <c r="Z20" s="44">
        <v>0.14285714285714285</v>
      </c>
      <c r="AA20" s="63">
        <v>20</v>
      </c>
      <c r="AB20" s="63"/>
      <c r="AC20" s="14"/>
      <c r="AD20" t="s">
        <v>2140</v>
      </c>
      <c r="AE20">
        <v>5000</v>
      </c>
      <c r="AF20">
        <v>1777</v>
      </c>
      <c r="AG20">
        <v>11617</v>
      </c>
      <c r="AH20">
        <v>16608</v>
      </c>
      <c r="AJ20" t="s">
        <v>2259</v>
      </c>
      <c r="AK20" t="s">
        <v>2331</v>
      </c>
      <c r="AL20" s="69" t="s">
        <v>2395</v>
      </c>
      <c r="AN20" s="68">
        <v>41955.58557870371</v>
      </c>
      <c r="AO20" s="69" t="s">
        <v>2487</v>
      </c>
      <c r="AP20" t="b">
        <v>0</v>
      </c>
      <c r="AQ20" t="b">
        <v>0</v>
      </c>
      <c r="AR20" t="b">
        <v>0</v>
      </c>
      <c r="AS20" t="s">
        <v>1972</v>
      </c>
      <c r="AT20">
        <v>35</v>
      </c>
      <c r="AU20" s="69" t="s">
        <v>2510</v>
      </c>
      <c r="AV20" t="b">
        <v>0</v>
      </c>
      <c r="AW20" t="s">
        <v>2544</v>
      </c>
      <c r="AX20" s="69" t="s">
        <v>2646</v>
      </c>
      <c r="AY20" t="s">
        <v>66</v>
      </c>
      <c r="AZ20" s="43" t="s">
        <v>620</v>
      </c>
      <c r="BA20" s="43" t="s">
        <v>620</v>
      </c>
      <c r="BB20" s="43" t="s">
        <v>667</v>
      </c>
      <c r="BC20" s="43" t="s">
        <v>667</v>
      </c>
      <c r="BD20" s="43" t="s">
        <v>2727</v>
      </c>
      <c r="BE20" s="43" t="s">
        <v>690</v>
      </c>
      <c r="BF20" s="87" t="s">
        <v>3209</v>
      </c>
      <c r="BG20" s="87" t="s">
        <v>3224</v>
      </c>
      <c r="BH20" s="87" t="s">
        <v>3242</v>
      </c>
      <c r="BI20" s="87" t="s">
        <v>3242</v>
      </c>
      <c r="BJ20" s="70" t="str">
        <f>REPLACE(INDEX(GroupVertices[Group],MATCH(Vertices[[#This Row],[Vertex]],GroupVertices[Vertex],0)),1,1,"")</f>
        <v>3</v>
      </c>
      <c r="BK20" s="2"/>
    </row>
    <row r="21" spans="1:63" ht="15">
      <c r="A21" s="11" t="s">
        <v>296</v>
      </c>
      <c r="B21" s="12"/>
      <c r="C21" s="12"/>
      <c r="D21" s="60">
        <v>2.92</v>
      </c>
      <c r="E21" s="62">
        <v>55.059190964100836</v>
      </c>
      <c r="F21" s="83" t="s">
        <v>784</v>
      </c>
      <c r="G21" s="12"/>
      <c r="H21" s="13"/>
      <c r="I21" s="45"/>
      <c r="J21" s="45"/>
      <c r="K21" s="13" t="s">
        <v>3173</v>
      </c>
      <c r="L21" s="64"/>
      <c r="M21" s="65">
        <v>7670.28369140625</v>
      </c>
      <c r="N21" s="65">
        <v>6405.66650390625</v>
      </c>
      <c r="O21" s="56"/>
      <c r="P21" s="66"/>
      <c r="Q21" s="66"/>
      <c r="R21" s="71">
        <f>S21+T21</f>
        <v>12</v>
      </c>
      <c r="S21" s="43">
        <v>6</v>
      </c>
      <c r="T21" s="43">
        <v>6</v>
      </c>
      <c r="U21" s="44">
        <v>10.009524</v>
      </c>
      <c r="V21" s="44">
        <v>0.004444</v>
      </c>
      <c r="W21" s="44">
        <v>0.013263</v>
      </c>
      <c r="X21" s="44">
        <v>1.265434</v>
      </c>
      <c r="Y21" s="44">
        <v>0.5238095238095238</v>
      </c>
      <c r="Z21" s="44">
        <v>0.7142857142857143</v>
      </c>
      <c r="AA21" s="63">
        <v>21</v>
      </c>
      <c r="AB21" s="63"/>
      <c r="AC21" s="14"/>
      <c r="AD21" t="s">
        <v>2136</v>
      </c>
      <c r="AE21">
        <v>208</v>
      </c>
      <c r="AF21">
        <v>125</v>
      </c>
      <c r="AG21">
        <v>672</v>
      </c>
      <c r="AH21">
        <v>1216</v>
      </c>
      <c r="AJ21" t="s">
        <v>2255</v>
      </c>
      <c r="AK21" t="s">
        <v>1999</v>
      </c>
      <c r="AN21" s="68">
        <v>43444.912939814814</v>
      </c>
      <c r="AO21" s="69" t="s">
        <v>2484</v>
      </c>
      <c r="AP21" t="b">
        <v>0</v>
      </c>
      <c r="AQ21" t="b">
        <v>0</v>
      </c>
      <c r="AR21" t="b">
        <v>1</v>
      </c>
      <c r="AS21" t="s">
        <v>1972</v>
      </c>
      <c r="AT21">
        <v>0</v>
      </c>
      <c r="AU21" s="69" t="s">
        <v>2510</v>
      </c>
      <c r="AV21" t="b">
        <v>0</v>
      </c>
      <c r="AW21" t="s">
        <v>2544</v>
      </c>
      <c r="AX21" s="69" t="s">
        <v>2642</v>
      </c>
      <c r="AY21" t="s">
        <v>66</v>
      </c>
      <c r="AZ21" s="43" t="s">
        <v>637</v>
      </c>
      <c r="BA21" s="43" t="s">
        <v>637</v>
      </c>
      <c r="BB21" s="43" t="s">
        <v>667</v>
      </c>
      <c r="BC21" s="43" t="s">
        <v>667</v>
      </c>
      <c r="BD21" s="43" t="s">
        <v>692</v>
      </c>
      <c r="BE21" s="43" t="s">
        <v>2739</v>
      </c>
      <c r="BF21" s="87" t="s">
        <v>3211</v>
      </c>
      <c r="BG21" s="87" t="s">
        <v>3225</v>
      </c>
      <c r="BH21" s="87" t="s">
        <v>3244</v>
      </c>
      <c r="BI21" s="87" t="s">
        <v>3244</v>
      </c>
      <c r="BJ21" s="70" t="str">
        <f>REPLACE(INDEX(GroupVertices[Group],MATCH(Vertices[[#This Row],[Vertex]],GroupVertices[Vertex],0)),1,1,"")</f>
        <v>3</v>
      </c>
      <c r="BK21" s="2"/>
    </row>
    <row r="22" spans="1:63" ht="15">
      <c r="A22" s="11" t="s">
        <v>304</v>
      </c>
      <c r="B22" s="12"/>
      <c r="C22" s="12"/>
      <c r="D22" s="60">
        <v>2.28</v>
      </c>
      <c r="E22" s="62">
        <v>55.03770537274201</v>
      </c>
      <c r="F22" s="83" t="s">
        <v>793</v>
      </c>
      <c r="G22" s="12"/>
      <c r="H22" s="13"/>
      <c r="I22" s="45"/>
      <c r="J22" s="45"/>
      <c r="K22" s="13" t="s">
        <v>3169</v>
      </c>
      <c r="L22" s="64"/>
      <c r="M22" s="65">
        <v>7321.8056640625</v>
      </c>
      <c r="N22" s="65">
        <v>5937.21142578125</v>
      </c>
      <c r="O22" s="56"/>
      <c r="P22" s="66"/>
      <c r="Q22" s="66"/>
      <c r="R22" s="71">
        <f>S22+T22</f>
        <v>8</v>
      </c>
      <c r="S22" s="43">
        <v>4</v>
      </c>
      <c r="T22" s="43">
        <v>4</v>
      </c>
      <c r="U22" s="44">
        <v>6.37619</v>
      </c>
      <c r="V22" s="44">
        <v>0.004405</v>
      </c>
      <c r="W22" s="44">
        <v>0.013416</v>
      </c>
      <c r="X22" s="44">
        <v>1.09466</v>
      </c>
      <c r="Y22" s="44">
        <v>0.6</v>
      </c>
      <c r="Z22" s="44">
        <v>0.3333333333333333</v>
      </c>
      <c r="AA22" s="63">
        <v>22</v>
      </c>
      <c r="AB22" s="63"/>
      <c r="AC22" s="14"/>
      <c r="AD22" t="s">
        <v>2145</v>
      </c>
      <c r="AE22">
        <v>862</v>
      </c>
      <c r="AF22">
        <v>2078</v>
      </c>
      <c r="AG22">
        <v>21740</v>
      </c>
      <c r="AH22">
        <v>35981</v>
      </c>
      <c r="AJ22" t="s">
        <v>2263</v>
      </c>
      <c r="AK22" t="s">
        <v>2333</v>
      </c>
      <c r="AN22" s="68">
        <v>42664.856840277775</v>
      </c>
      <c r="AO22" s="69" t="s">
        <v>2491</v>
      </c>
      <c r="AP22" t="b">
        <v>0</v>
      </c>
      <c r="AQ22" t="b">
        <v>0</v>
      </c>
      <c r="AR22" t="b">
        <v>1</v>
      </c>
      <c r="AS22" t="s">
        <v>1972</v>
      </c>
      <c r="AT22">
        <v>45</v>
      </c>
      <c r="AU22" s="69" t="s">
        <v>2510</v>
      </c>
      <c r="AV22" t="b">
        <v>0</v>
      </c>
      <c r="AW22" t="s">
        <v>2544</v>
      </c>
      <c r="AX22" s="69" t="s">
        <v>2651</v>
      </c>
      <c r="AY22" t="s">
        <v>66</v>
      </c>
      <c r="AZ22" s="43" t="s">
        <v>638</v>
      </c>
      <c r="BA22" s="43" t="s">
        <v>638</v>
      </c>
      <c r="BB22" s="43" t="s">
        <v>667</v>
      </c>
      <c r="BC22" s="43" t="s">
        <v>667</v>
      </c>
      <c r="BD22" s="43" t="s">
        <v>265</v>
      </c>
      <c r="BE22" s="43" t="s">
        <v>265</v>
      </c>
      <c r="BF22" s="87" t="s">
        <v>3213</v>
      </c>
      <c r="BG22" s="87" t="s">
        <v>3227</v>
      </c>
      <c r="BH22" s="87" t="s">
        <v>2859</v>
      </c>
      <c r="BI22" s="87" t="s">
        <v>2859</v>
      </c>
      <c r="BJ22" s="70" t="str">
        <f>REPLACE(INDEX(GroupVertices[Group],MATCH(Vertices[[#This Row],[Vertex]],GroupVertices[Vertex],0)),1,1,"")</f>
        <v>3</v>
      </c>
      <c r="BK22" s="2"/>
    </row>
    <row r="23" spans="1:63" ht="15">
      <c r="A23" s="11" t="s">
        <v>259</v>
      </c>
      <c r="B23" s="12"/>
      <c r="C23" s="12"/>
      <c r="D23" s="60">
        <v>1.32</v>
      </c>
      <c r="E23" s="62">
        <v>55.03548078655938</v>
      </c>
      <c r="F23" s="83" t="s">
        <v>2533</v>
      </c>
      <c r="G23" s="12"/>
      <c r="H23" s="13"/>
      <c r="I23" s="45"/>
      <c r="J23" s="45"/>
      <c r="K23" s="13" t="s">
        <v>3161</v>
      </c>
      <c r="L23" s="64"/>
      <c r="M23" s="65">
        <v>9638.9033203125</v>
      </c>
      <c r="N23" s="65">
        <v>3335.841064453125</v>
      </c>
      <c r="O23" s="56"/>
      <c r="P23" s="66"/>
      <c r="Q23" s="66"/>
      <c r="R23" s="71">
        <f>S23+T23</f>
        <v>5</v>
      </c>
      <c r="S23" s="43">
        <v>4</v>
      </c>
      <c r="T23" s="43">
        <v>1</v>
      </c>
      <c r="U23" s="44">
        <v>6</v>
      </c>
      <c r="V23" s="44">
        <v>0.333333</v>
      </c>
      <c r="W23" s="44">
        <v>0</v>
      </c>
      <c r="X23" s="44">
        <v>2.167929</v>
      </c>
      <c r="Y23" s="44">
        <v>0</v>
      </c>
      <c r="Z23" s="44">
        <v>0</v>
      </c>
      <c r="AA23" s="63">
        <v>23</v>
      </c>
      <c r="AB23" s="63"/>
      <c r="AC23" s="14"/>
      <c r="AD23" t="s">
        <v>2095</v>
      </c>
      <c r="AE23">
        <v>2478</v>
      </c>
      <c r="AF23">
        <v>4273</v>
      </c>
      <c r="AG23">
        <v>24148</v>
      </c>
      <c r="AH23">
        <v>4770</v>
      </c>
      <c r="AJ23" t="s">
        <v>2215</v>
      </c>
      <c r="AK23" t="s">
        <v>2312</v>
      </c>
      <c r="AL23" s="69" t="s">
        <v>2373</v>
      </c>
      <c r="AN23" s="68">
        <v>40602.85077546296</v>
      </c>
      <c r="AO23" s="69" t="s">
        <v>2450</v>
      </c>
      <c r="AP23" t="b">
        <v>0</v>
      </c>
      <c r="AQ23" t="b">
        <v>0</v>
      </c>
      <c r="AR23" t="b">
        <v>0</v>
      </c>
      <c r="AS23" t="s">
        <v>1972</v>
      </c>
      <c r="AT23">
        <v>54</v>
      </c>
      <c r="AU23" s="69" t="s">
        <v>2515</v>
      </c>
      <c r="AV23" t="b">
        <v>0</v>
      </c>
      <c r="AW23" t="s">
        <v>2544</v>
      </c>
      <c r="AX23" s="69" t="s">
        <v>2601</v>
      </c>
      <c r="AY23" t="s">
        <v>66</v>
      </c>
      <c r="AZ23" s="43"/>
      <c r="BA23" s="43"/>
      <c r="BB23" s="43"/>
      <c r="BC23" s="43"/>
      <c r="BD23" s="43" t="s">
        <v>685</v>
      </c>
      <c r="BE23" s="43" t="s">
        <v>685</v>
      </c>
      <c r="BF23" s="87" t="s">
        <v>2775</v>
      </c>
      <c r="BG23" s="87" t="s">
        <v>2775</v>
      </c>
      <c r="BH23" s="87" t="s">
        <v>2850</v>
      </c>
      <c r="BI23" s="87" t="s">
        <v>2850</v>
      </c>
      <c r="BJ23" s="70" t="str">
        <f>REPLACE(INDEX(GroupVertices[Group],MATCH(Vertices[[#This Row],[Vertex]],GroupVertices[Vertex],0)),1,1,"")</f>
        <v>6</v>
      </c>
      <c r="BK23" s="2"/>
    </row>
    <row r="24" spans="1:63" ht="15">
      <c r="A24" s="11" t="s">
        <v>271</v>
      </c>
      <c r="B24" s="12"/>
      <c r="C24" s="12"/>
      <c r="D24" s="60">
        <v>1.64</v>
      </c>
      <c r="E24" s="62">
        <v>55.03350963372168</v>
      </c>
      <c r="F24" s="83" t="s">
        <v>760</v>
      </c>
      <c r="G24" s="12"/>
      <c r="H24" s="13"/>
      <c r="I24" s="45"/>
      <c r="J24" s="45"/>
      <c r="K24" s="13" t="s">
        <v>3159</v>
      </c>
      <c r="L24" s="64"/>
      <c r="M24" s="65">
        <v>515.8908081054688</v>
      </c>
      <c r="N24" s="65">
        <v>1405.850830078125</v>
      </c>
      <c r="O24" s="56"/>
      <c r="P24" s="66"/>
      <c r="Q24" s="66"/>
      <c r="R24" s="71">
        <f>S24+T24</f>
        <v>4</v>
      </c>
      <c r="S24" s="43">
        <v>2</v>
      </c>
      <c r="T24" s="43">
        <v>2</v>
      </c>
      <c r="U24" s="44">
        <v>5.666667</v>
      </c>
      <c r="V24" s="44">
        <v>0.004348</v>
      </c>
      <c r="W24" s="44">
        <v>0.009084</v>
      </c>
      <c r="X24" s="44">
        <v>0.695989</v>
      </c>
      <c r="Y24" s="44">
        <v>0.5</v>
      </c>
      <c r="Z24" s="44">
        <v>0.3333333333333333</v>
      </c>
      <c r="AA24" s="63">
        <v>24</v>
      </c>
      <c r="AB24" s="63"/>
      <c r="AC24" s="14"/>
      <c r="AD24" t="s">
        <v>2042</v>
      </c>
      <c r="AE24">
        <v>2345</v>
      </c>
      <c r="AF24">
        <v>891</v>
      </c>
      <c r="AG24">
        <v>2445</v>
      </c>
      <c r="AH24">
        <v>19869</v>
      </c>
      <c r="AJ24" t="s">
        <v>2163</v>
      </c>
      <c r="AK24" t="s">
        <v>2280</v>
      </c>
      <c r="AL24" s="69" t="s">
        <v>2342</v>
      </c>
      <c r="AN24" s="68">
        <v>40227.88296296296</v>
      </c>
      <c r="AP24" t="b">
        <v>0</v>
      </c>
      <c r="AQ24" t="b">
        <v>0</v>
      </c>
      <c r="AR24" t="b">
        <v>1</v>
      </c>
      <c r="AS24" t="s">
        <v>1972</v>
      </c>
      <c r="AT24">
        <v>3</v>
      </c>
      <c r="AU24" s="69" t="s">
        <v>2511</v>
      </c>
      <c r="AV24" t="b">
        <v>0</v>
      </c>
      <c r="AW24" t="s">
        <v>2544</v>
      </c>
      <c r="AX24" s="69" t="s">
        <v>2547</v>
      </c>
      <c r="AY24" t="s">
        <v>66</v>
      </c>
      <c r="AZ24" s="43"/>
      <c r="BA24" s="43"/>
      <c r="BB24" s="43"/>
      <c r="BC24" s="43"/>
      <c r="BD24" s="43"/>
      <c r="BE24" s="43"/>
      <c r="BF24" s="87" t="s">
        <v>2743</v>
      </c>
      <c r="BG24" s="87" t="s">
        <v>2743</v>
      </c>
      <c r="BH24" s="87" t="s">
        <v>2818</v>
      </c>
      <c r="BI24" s="87" t="s">
        <v>2818</v>
      </c>
      <c r="BJ24" s="70" t="str">
        <f>REPLACE(INDEX(GroupVertices[Group],MATCH(Vertices[[#This Row],[Vertex]],GroupVertices[Vertex],0)),1,1,"")</f>
        <v>2</v>
      </c>
      <c r="BK24" s="2"/>
    </row>
    <row r="25" spans="1:63" ht="15">
      <c r="A25" s="11" t="s">
        <v>279</v>
      </c>
      <c r="B25" s="12"/>
      <c r="C25" s="12"/>
      <c r="D25" s="60">
        <v>1.64</v>
      </c>
      <c r="E25" s="62">
        <v>55.02424520414891</v>
      </c>
      <c r="F25" s="83" t="s">
        <v>767</v>
      </c>
      <c r="G25" s="12"/>
      <c r="H25" s="13"/>
      <c r="I25" s="45"/>
      <c r="J25" s="45"/>
      <c r="K25" s="13" t="s">
        <v>3166</v>
      </c>
      <c r="L25" s="64"/>
      <c r="M25" s="65">
        <v>4232.26953125</v>
      </c>
      <c r="N25" s="65">
        <v>2809.76904296875</v>
      </c>
      <c r="O25" s="56"/>
      <c r="P25" s="66"/>
      <c r="Q25" s="66"/>
      <c r="R25" s="71">
        <f>S25+T25</f>
        <v>5</v>
      </c>
      <c r="S25" s="43">
        <v>3</v>
      </c>
      <c r="T25" s="43">
        <v>2</v>
      </c>
      <c r="U25" s="44">
        <v>4.1</v>
      </c>
      <c r="V25" s="44">
        <v>0.004367</v>
      </c>
      <c r="W25" s="44">
        <v>0.009849</v>
      </c>
      <c r="X25" s="44">
        <v>0.850026</v>
      </c>
      <c r="Y25" s="44">
        <v>0.6666666666666666</v>
      </c>
      <c r="Z25" s="44">
        <v>0.25</v>
      </c>
      <c r="AA25" s="63">
        <v>25</v>
      </c>
      <c r="AB25" s="63"/>
      <c r="AC25" s="14"/>
      <c r="AD25" t="s">
        <v>2116</v>
      </c>
      <c r="AE25">
        <v>514</v>
      </c>
      <c r="AF25">
        <v>1386</v>
      </c>
      <c r="AG25">
        <v>2792</v>
      </c>
      <c r="AH25">
        <v>2225</v>
      </c>
      <c r="AJ25" t="s">
        <v>2235</v>
      </c>
      <c r="AK25" t="s">
        <v>2286</v>
      </c>
      <c r="AN25" s="68">
        <v>41419.570231481484</v>
      </c>
      <c r="AO25" s="69" t="s">
        <v>2466</v>
      </c>
      <c r="AP25" t="b">
        <v>1</v>
      </c>
      <c r="AQ25" t="b">
        <v>0</v>
      </c>
      <c r="AR25" t="b">
        <v>0</v>
      </c>
      <c r="AS25" t="s">
        <v>1972</v>
      </c>
      <c r="AT25">
        <v>22</v>
      </c>
      <c r="AU25" s="69" t="s">
        <v>2510</v>
      </c>
      <c r="AV25" t="b">
        <v>0</v>
      </c>
      <c r="AW25" t="s">
        <v>2544</v>
      </c>
      <c r="AX25" s="69" t="s">
        <v>2622</v>
      </c>
      <c r="AY25" t="s">
        <v>66</v>
      </c>
      <c r="AZ25" s="43"/>
      <c r="BA25" s="43"/>
      <c r="BB25" s="43"/>
      <c r="BC25" s="43"/>
      <c r="BD25" s="43"/>
      <c r="BE25" s="43"/>
      <c r="BF25" s="87" t="s">
        <v>2743</v>
      </c>
      <c r="BG25" s="87" t="s">
        <v>2743</v>
      </c>
      <c r="BH25" s="87" t="s">
        <v>2818</v>
      </c>
      <c r="BI25" s="87" t="s">
        <v>2818</v>
      </c>
      <c r="BJ25" s="70" t="str">
        <f>REPLACE(INDEX(GroupVertices[Group],MATCH(Vertices[[#This Row],[Vertex]],GroupVertices[Vertex],0)),1,1,"")</f>
        <v>2</v>
      </c>
      <c r="BK25" s="2"/>
    </row>
    <row r="26" spans="1:63" ht="15">
      <c r="A26" s="11" t="s">
        <v>295</v>
      </c>
      <c r="B26" s="12"/>
      <c r="C26" s="12"/>
      <c r="D26" s="60">
        <v>1.96</v>
      </c>
      <c r="E26" s="62">
        <v>55.02083792508097</v>
      </c>
      <c r="F26" s="83" t="s">
        <v>783</v>
      </c>
      <c r="G26" s="12"/>
      <c r="H26" s="13"/>
      <c r="I26" s="45"/>
      <c r="J26" s="45"/>
      <c r="K26" s="13" t="s">
        <v>3159</v>
      </c>
      <c r="L26" s="64"/>
      <c r="M26" s="65">
        <v>861.18505859375</v>
      </c>
      <c r="N26" s="65">
        <v>7808.9599609375</v>
      </c>
      <c r="O26" s="56"/>
      <c r="P26" s="66"/>
      <c r="Q26" s="66"/>
      <c r="R26" s="71">
        <f>S26+T26</f>
        <v>9</v>
      </c>
      <c r="S26" s="43">
        <v>6</v>
      </c>
      <c r="T26" s="43">
        <v>3</v>
      </c>
      <c r="U26" s="44">
        <v>3.52381</v>
      </c>
      <c r="V26" s="44">
        <v>0.004386</v>
      </c>
      <c r="W26" s="44">
        <v>0.011867</v>
      </c>
      <c r="X26" s="44">
        <v>1.125408</v>
      </c>
      <c r="Y26" s="44">
        <v>0.5</v>
      </c>
      <c r="Z26" s="44">
        <v>0.4</v>
      </c>
      <c r="AA26" s="63">
        <v>26</v>
      </c>
      <c r="AB26" s="63"/>
      <c r="AC26" s="14"/>
      <c r="AD26" t="s">
        <v>2057</v>
      </c>
      <c r="AE26">
        <v>54</v>
      </c>
      <c r="AF26">
        <v>278</v>
      </c>
      <c r="AG26">
        <v>8387</v>
      </c>
      <c r="AH26">
        <v>6623</v>
      </c>
      <c r="AJ26" t="s">
        <v>2178</v>
      </c>
      <c r="AK26" t="s">
        <v>2291</v>
      </c>
      <c r="AN26" s="68">
        <v>41336.48741898148</v>
      </c>
      <c r="AO26" s="69" t="s">
        <v>2421</v>
      </c>
      <c r="AP26" t="b">
        <v>1</v>
      </c>
      <c r="AQ26" t="b">
        <v>0</v>
      </c>
      <c r="AR26" t="b">
        <v>0</v>
      </c>
      <c r="AS26" t="s">
        <v>1972</v>
      </c>
      <c r="AT26">
        <v>16</v>
      </c>
      <c r="AU26" s="69" t="s">
        <v>2510</v>
      </c>
      <c r="AV26" t="b">
        <v>0</v>
      </c>
      <c r="AW26" t="s">
        <v>2544</v>
      </c>
      <c r="AX26" s="69" t="s">
        <v>2562</v>
      </c>
      <c r="AY26" t="s">
        <v>66</v>
      </c>
      <c r="AZ26" s="43"/>
      <c r="BA26" s="43"/>
      <c r="BB26" s="43"/>
      <c r="BC26" s="43"/>
      <c r="BD26" s="43" t="s">
        <v>265</v>
      </c>
      <c r="BE26" s="43" t="s">
        <v>265</v>
      </c>
      <c r="BF26" s="87" t="s">
        <v>3216</v>
      </c>
      <c r="BG26" s="87" t="s">
        <v>3231</v>
      </c>
      <c r="BH26" s="87" t="s">
        <v>3247</v>
      </c>
      <c r="BI26" s="87" t="s">
        <v>3255</v>
      </c>
      <c r="BJ26" s="70" t="str">
        <f>REPLACE(INDEX(GroupVertices[Group],MATCH(Vertices[[#This Row],[Vertex]],GroupVertices[Vertex],0)),1,1,"")</f>
        <v>1</v>
      </c>
      <c r="BK26" s="2"/>
    </row>
    <row r="27" spans="1:63" ht="15">
      <c r="A27" s="11" t="s">
        <v>307</v>
      </c>
      <c r="B27" s="12"/>
      <c r="C27" s="12"/>
      <c r="D27" s="60">
        <v>2.92</v>
      </c>
      <c r="E27" s="62">
        <v>55.01971154611739</v>
      </c>
      <c r="F27" s="83" t="s">
        <v>796</v>
      </c>
      <c r="G27" s="12"/>
      <c r="H27" s="13"/>
      <c r="I27" s="45"/>
      <c r="J27" s="45"/>
      <c r="K27" s="13" t="s">
        <v>3168</v>
      </c>
      <c r="L27" s="64"/>
      <c r="M27" s="65">
        <v>6688.26953125</v>
      </c>
      <c r="N27" s="65">
        <v>1380.002197265625</v>
      </c>
      <c r="O27" s="56"/>
      <c r="P27" s="66"/>
      <c r="Q27" s="66"/>
      <c r="R27" s="71">
        <f>S27+T27</f>
        <v>7</v>
      </c>
      <c r="S27" s="43">
        <v>1</v>
      </c>
      <c r="T27" s="43">
        <v>6</v>
      </c>
      <c r="U27" s="44">
        <v>3.333333</v>
      </c>
      <c r="V27" s="44">
        <v>0.004425</v>
      </c>
      <c r="W27" s="44">
        <v>0.013761</v>
      </c>
      <c r="X27" s="44">
        <v>1.103953</v>
      </c>
      <c r="Y27" s="44">
        <v>0.6333333333333333</v>
      </c>
      <c r="Z27" s="44">
        <v>0.16666666666666666</v>
      </c>
      <c r="AA27" s="63">
        <v>27</v>
      </c>
      <c r="AB27" s="63"/>
      <c r="AC27" s="14"/>
      <c r="AD27" t="s">
        <v>2146</v>
      </c>
      <c r="AE27">
        <v>1782</v>
      </c>
      <c r="AF27">
        <v>1050</v>
      </c>
      <c r="AG27">
        <v>18699</v>
      </c>
      <c r="AH27">
        <v>5145</v>
      </c>
      <c r="AJ27" t="s">
        <v>2264</v>
      </c>
      <c r="AK27" t="s">
        <v>2334</v>
      </c>
      <c r="AL27" s="69" t="s">
        <v>2399</v>
      </c>
      <c r="AN27" s="68">
        <v>42334.71913194445</v>
      </c>
      <c r="AO27" s="69" t="s">
        <v>2492</v>
      </c>
      <c r="AP27" t="b">
        <v>1</v>
      </c>
      <c r="AQ27" t="b">
        <v>0</v>
      </c>
      <c r="AR27" t="b">
        <v>0</v>
      </c>
      <c r="AS27" t="s">
        <v>1972</v>
      </c>
      <c r="AT27">
        <v>9</v>
      </c>
      <c r="AU27" s="69" t="s">
        <v>2510</v>
      </c>
      <c r="AV27" t="b">
        <v>0</v>
      </c>
      <c r="AW27" t="s">
        <v>2544</v>
      </c>
      <c r="AX27" s="69" t="s">
        <v>2652</v>
      </c>
      <c r="AY27" t="s">
        <v>66</v>
      </c>
      <c r="AZ27" s="43" t="s">
        <v>636</v>
      </c>
      <c r="BA27" s="43" t="s">
        <v>636</v>
      </c>
      <c r="BB27" s="43" t="s">
        <v>667</v>
      </c>
      <c r="BC27" s="43" t="s">
        <v>667</v>
      </c>
      <c r="BD27" s="43" t="s">
        <v>2727</v>
      </c>
      <c r="BE27" s="43" t="s">
        <v>690</v>
      </c>
      <c r="BF27" s="87" t="s">
        <v>3212</v>
      </c>
      <c r="BG27" s="87" t="s">
        <v>3226</v>
      </c>
      <c r="BH27" s="87" t="s">
        <v>3245</v>
      </c>
      <c r="BI27" s="87" t="s">
        <v>3245</v>
      </c>
      <c r="BJ27" s="70" t="str">
        <f>REPLACE(INDEX(GroupVertices[Group],MATCH(Vertices[[#This Row],[Vertex]],GroupVertices[Vertex],0)),1,1,"")</f>
        <v>4</v>
      </c>
      <c r="BK27" s="2"/>
    </row>
    <row r="28" spans="1:63" ht="15">
      <c r="A28" s="11" t="s">
        <v>311</v>
      </c>
      <c r="B28" s="12"/>
      <c r="C28" s="12"/>
      <c r="D28" s="60">
        <v>1.96</v>
      </c>
      <c r="E28" s="62">
        <v>55.01774039327969</v>
      </c>
      <c r="F28" s="83" t="s">
        <v>800</v>
      </c>
      <c r="G28" s="12"/>
      <c r="H28" s="13"/>
      <c r="I28" s="45"/>
      <c r="J28" s="45"/>
      <c r="K28" s="13" t="s">
        <v>3172</v>
      </c>
      <c r="L28" s="64"/>
      <c r="M28" s="65">
        <v>5172.3837890625</v>
      </c>
      <c r="N28" s="65">
        <v>6683.2119140625</v>
      </c>
      <c r="O28" s="56"/>
      <c r="P28" s="66"/>
      <c r="Q28" s="66"/>
      <c r="R28" s="71">
        <f>S28+T28</f>
        <v>8</v>
      </c>
      <c r="S28" s="43">
        <v>5</v>
      </c>
      <c r="T28" s="43">
        <v>3</v>
      </c>
      <c r="U28" s="44">
        <v>3</v>
      </c>
      <c r="V28" s="44">
        <v>0.004405</v>
      </c>
      <c r="W28" s="44">
        <v>0.013148</v>
      </c>
      <c r="X28" s="44">
        <v>1.102466</v>
      </c>
      <c r="Y28" s="44">
        <v>0.5333333333333333</v>
      </c>
      <c r="Z28" s="44">
        <v>0.3333333333333333</v>
      </c>
      <c r="AA28" s="63">
        <v>28</v>
      </c>
      <c r="AB28" s="63"/>
      <c r="AC28" s="14"/>
      <c r="AD28" t="s">
        <v>2071</v>
      </c>
      <c r="AE28">
        <v>176</v>
      </c>
      <c r="AF28">
        <v>183</v>
      </c>
      <c r="AG28">
        <v>367</v>
      </c>
      <c r="AH28">
        <v>841</v>
      </c>
      <c r="AJ28" t="s">
        <v>2191</v>
      </c>
      <c r="AK28" t="s">
        <v>2297</v>
      </c>
      <c r="AN28" s="68">
        <v>43416.856516203705</v>
      </c>
      <c r="AP28" t="b">
        <v>0</v>
      </c>
      <c r="AQ28" t="b">
        <v>0</v>
      </c>
      <c r="AR28" t="b">
        <v>0</v>
      </c>
      <c r="AS28" t="s">
        <v>1972</v>
      </c>
      <c r="AT28">
        <v>0</v>
      </c>
      <c r="AU28" s="69" t="s">
        <v>2510</v>
      </c>
      <c r="AV28" t="b">
        <v>0</v>
      </c>
      <c r="AW28" t="s">
        <v>2544</v>
      </c>
      <c r="AX28" s="69" t="s">
        <v>2576</v>
      </c>
      <c r="AY28" t="s">
        <v>66</v>
      </c>
      <c r="AZ28" s="43"/>
      <c r="BA28" s="43"/>
      <c r="BB28" s="43"/>
      <c r="BC28" s="43"/>
      <c r="BD28" s="43" t="s">
        <v>265</v>
      </c>
      <c r="BE28" s="43" t="s">
        <v>265</v>
      </c>
      <c r="BF28" s="87" t="s">
        <v>3214</v>
      </c>
      <c r="BG28" s="87" t="s">
        <v>3228</v>
      </c>
      <c r="BH28" s="87" t="s">
        <v>2838</v>
      </c>
      <c r="BI28" s="87" t="s">
        <v>2865</v>
      </c>
      <c r="BJ28" s="70" t="str">
        <f>REPLACE(INDEX(GroupVertices[Group],MATCH(Vertices[[#This Row],[Vertex]],GroupVertices[Vertex],0)),1,1,"")</f>
        <v>3</v>
      </c>
      <c r="BK28" s="2"/>
    </row>
    <row r="29" spans="1:63" ht="15">
      <c r="A29" s="11" t="s">
        <v>287</v>
      </c>
      <c r="B29" s="12"/>
      <c r="C29" s="12"/>
      <c r="D29" s="60">
        <v>2.6</v>
      </c>
      <c r="E29" s="62">
        <v>55.011826928853125</v>
      </c>
      <c r="F29" s="83" t="s">
        <v>775</v>
      </c>
      <c r="G29" s="12"/>
      <c r="H29" s="13"/>
      <c r="I29" s="45"/>
      <c r="J29" s="45"/>
      <c r="K29" s="13" t="s">
        <v>3177</v>
      </c>
      <c r="L29" s="64"/>
      <c r="M29" s="65">
        <v>2360.456298828125</v>
      </c>
      <c r="N29" s="65">
        <v>1240.790283203125</v>
      </c>
      <c r="O29" s="56"/>
      <c r="P29" s="66"/>
      <c r="Q29" s="66"/>
      <c r="R29" s="71">
        <f>S29+T29</f>
        <v>7</v>
      </c>
      <c r="S29" s="43">
        <v>2</v>
      </c>
      <c r="T29" s="43">
        <v>5</v>
      </c>
      <c r="U29" s="44">
        <v>2</v>
      </c>
      <c r="V29" s="44">
        <v>0.004255</v>
      </c>
      <c r="W29" s="44">
        <v>0.006323</v>
      </c>
      <c r="X29" s="44">
        <v>1.085928</v>
      </c>
      <c r="Y29" s="44">
        <v>0.4</v>
      </c>
      <c r="Z29" s="44">
        <v>0.4</v>
      </c>
      <c r="AA29" s="63">
        <v>29</v>
      </c>
      <c r="AB29" s="63"/>
      <c r="AC29" s="14"/>
      <c r="AD29" t="s">
        <v>2123</v>
      </c>
      <c r="AE29">
        <v>5002</v>
      </c>
      <c r="AF29">
        <v>1474</v>
      </c>
      <c r="AG29">
        <v>5730</v>
      </c>
      <c r="AH29">
        <v>6666</v>
      </c>
      <c r="AJ29" t="s">
        <v>2242</v>
      </c>
      <c r="AK29" t="s">
        <v>2323</v>
      </c>
      <c r="AN29" s="68">
        <v>41182.94677083333</v>
      </c>
      <c r="AO29" s="69" t="s">
        <v>2472</v>
      </c>
      <c r="AP29" t="b">
        <v>1</v>
      </c>
      <c r="AQ29" t="b">
        <v>0</v>
      </c>
      <c r="AR29" t="b">
        <v>0</v>
      </c>
      <c r="AS29" t="s">
        <v>1972</v>
      </c>
      <c r="AT29">
        <v>11</v>
      </c>
      <c r="AU29" s="69" t="s">
        <v>2510</v>
      </c>
      <c r="AV29" t="b">
        <v>0</v>
      </c>
      <c r="AW29" t="s">
        <v>2544</v>
      </c>
      <c r="AX29" s="69" t="s">
        <v>2629</v>
      </c>
      <c r="AY29" t="s">
        <v>66</v>
      </c>
      <c r="AZ29" s="43"/>
      <c r="BA29" s="43"/>
      <c r="BB29" s="43"/>
      <c r="BC29" s="43"/>
      <c r="BD29" s="43"/>
      <c r="BE29" s="43"/>
      <c r="BF29" s="87" t="s">
        <v>2780</v>
      </c>
      <c r="BG29" s="87" t="s">
        <v>2780</v>
      </c>
      <c r="BH29" s="87" t="s">
        <v>2855</v>
      </c>
      <c r="BI29" s="87" t="s">
        <v>2855</v>
      </c>
      <c r="BJ29" s="70" t="str">
        <f>REPLACE(INDEX(GroupVertices[Group],MATCH(Vertices[[#This Row],[Vertex]],GroupVertices[Vertex],0)),1,1,"")</f>
        <v>2</v>
      </c>
      <c r="BK29" s="2"/>
    </row>
    <row r="30" spans="1:63" ht="15">
      <c r="A30" s="11" t="s">
        <v>288</v>
      </c>
      <c r="B30" s="12"/>
      <c r="C30" s="12"/>
      <c r="D30" s="60">
        <v>2.6</v>
      </c>
      <c r="E30" s="62">
        <v>55.011826928853125</v>
      </c>
      <c r="F30" s="83" t="s">
        <v>776</v>
      </c>
      <c r="G30" s="12"/>
      <c r="H30" s="13"/>
      <c r="I30" s="45"/>
      <c r="J30" s="45"/>
      <c r="K30" s="13" t="s">
        <v>3177</v>
      </c>
      <c r="L30" s="64"/>
      <c r="M30" s="65">
        <v>1798.66552734375</v>
      </c>
      <c r="N30" s="65">
        <v>2882.11669921875</v>
      </c>
      <c r="O30" s="56"/>
      <c r="P30" s="66"/>
      <c r="Q30" s="66"/>
      <c r="R30" s="71">
        <f>S30+T30</f>
        <v>7</v>
      </c>
      <c r="S30" s="43">
        <v>2</v>
      </c>
      <c r="T30" s="43">
        <v>5</v>
      </c>
      <c r="U30" s="44">
        <v>2</v>
      </c>
      <c r="V30" s="44">
        <v>0.004255</v>
      </c>
      <c r="W30" s="44">
        <v>0.006323</v>
      </c>
      <c r="X30" s="44">
        <v>1.085928</v>
      </c>
      <c r="Y30" s="44">
        <v>0.4</v>
      </c>
      <c r="Z30" s="44">
        <v>0.4</v>
      </c>
      <c r="AA30" s="63">
        <v>30</v>
      </c>
      <c r="AB30" s="63"/>
      <c r="AC30" s="14"/>
      <c r="AD30" t="s">
        <v>2125</v>
      </c>
      <c r="AE30">
        <v>2785</v>
      </c>
      <c r="AF30">
        <v>463</v>
      </c>
      <c r="AG30">
        <v>990</v>
      </c>
      <c r="AH30">
        <v>1918</v>
      </c>
      <c r="AJ30" t="s">
        <v>2244</v>
      </c>
      <c r="AK30" t="s">
        <v>1994</v>
      </c>
      <c r="AN30" s="68">
        <v>43291.77903935185</v>
      </c>
      <c r="AP30" t="b">
        <v>0</v>
      </c>
      <c r="AQ30" t="b">
        <v>0</v>
      </c>
      <c r="AR30" t="b">
        <v>0</v>
      </c>
      <c r="AS30" t="s">
        <v>1972</v>
      </c>
      <c r="AT30">
        <v>1</v>
      </c>
      <c r="AU30" s="69" t="s">
        <v>2510</v>
      </c>
      <c r="AV30" t="b">
        <v>0</v>
      </c>
      <c r="AW30" t="s">
        <v>2544</v>
      </c>
      <c r="AX30" s="69" t="s">
        <v>2631</v>
      </c>
      <c r="AY30" t="s">
        <v>66</v>
      </c>
      <c r="AZ30" s="43"/>
      <c r="BA30" s="43"/>
      <c r="BB30" s="43"/>
      <c r="BC30" s="43"/>
      <c r="BD30" s="43"/>
      <c r="BE30" s="43"/>
      <c r="BF30" s="87" t="s">
        <v>2780</v>
      </c>
      <c r="BG30" s="87" t="s">
        <v>2780</v>
      </c>
      <c r="BH30" s="87" t="s">
        <v>2855</v>
      </c>
      <c r="BI30" s="87" t="s">
        <v>2855</v>
      </c>
      <c r="BJ30" s="70" t="str">
        <f>REPLACE(INDEX(GroupVertices[Group],MATCH(Vertices[[#This Row],[Vertex]],GroupVertices[Vertex],0)),1,1,"")</f>
        <v>2</v>
      </c>
      <c r="BK30" s="2"/>
    </row>
    <row r="31" spans="1:63" ht="15">
      <c r="A31" s="11" t="s">
        <v>231</v>
      </c>
      <c r="B31" s="12"/>
      <c r="C31" s="12"/>
      <c r="D31" s="60">
        <v>1.32</v>
      </c>
      <c r="E31" s="62">
        <v>55.011826928853125</v>
      </c>
      <c r="F31" s="83" t="s">
        <v>730</v>
      </c>
      <c r="G31" s="12"/>
      <c r="H31" s="13"/>
      <c r="I31" s="45"/>
      <c r="J31" s="45"/>
      <c r="K31" s="13" t="s">
        <v>3161</v>
      </c>
      <c r="L31" s="64"/>
      <c r="M31" s="65">
        <v>7635.755859375</v>
      </c>
      <c r="N31" s="65">
        <v>226.4005126953125</v>
      </c>
      <c r="O31" s="56"/>
      <c r="P31" s="66"/>
      <c r="Q31" s="66"/>
      <c r="R31" s="71">
        <f>S31+T31</f>
        <v>4</v>
      </c>
      <c r="S31" s="43">
        <v>3</v>
      </c>
      <c r="T31" s="43">
        <v>1</v>
      </c>
      <c r="U31" s="44">
        <v>2</v>
      </c>
      <c r="V31" s="44">
        <v>0.5</v>
      </c>
      <c r="W31" s="44">
        <v>0</v>
      </c>
      <c r="X31" s="44">
        <v>1.723397</v>
      </c>
      <c r="Y31" s="44">
        <v>0</v>
      </c>
      <c r="Z31" s="44">
        <v>0</v>
      </c>
      <c r="AA31" s="63">
        <v>31</v>
      </c>
      <c r="AB31" s="63"/>
      <c r="AC31" s="14"/>
      <c r="AD31" t="s">
        <v>2066</v>
      </c>
      <c r="AE31">
        <v>193</v>
      </c>
      <c r="AF31">
        <v>286</v>
      </c>
      <c r="AG31">
        <v>348</v>
      </c>
      <c r="AH31">
        <v>414</v>
      </c>
      <c r="AJ31" t="s">
        <v>2186</v>
      </c>
      <c r="AK31" t="s">
        <v>2295</v>
      </c>
      <c r="AL31" s="69" t="s">
        <v>2357</v>
      </c>
      <c r="AN31" s="68">
        <v>40525.39988425926</v>
      </c>
      <c r="AO31" s="69" t="s">
        <v>2428</v>
      </c>
      <c r="AP31" t="b">
        <v>0</v>
      </c>
      <c r="AQ31" t="b">
        <v>0</v>
      </c>
      <c r="AR31" t="b">
        <v>1</v>
      </c>
      <c r="AS31" t="s">
        <v>1972</v>
      </c>
      <c r="AT31">
        <v>9</v>
      </c>
      <c r="AU31" s="69" t="s">
        <v>2510</v>
      </c>
      <c r="AV31" t="b">
        <v>0</v>
      </c>
      <c r="AW31" t="s">
        <v>2544</v>
      </c>
      <c r="AX31" s="69" t="s">
        <v>2571</v>
      </c>
      <c r="AY31" t="s">
        <v>66</v>
      </c>
      <c r="AZ31" s="43" t="s">
        <v>622</v>
      </c>
      <c r="BA31" s="43" t="s">
        <v>622</v>
      </c>
      <c r="BB31" s="43" t="s">
        <v>668</v>
      </c>
      <c r="BC31" s="43" t="s">
        <v>668</v>
      </c>
      <c r="BD31" s="43" t="s">
        <v>676</v>
      </c>
      <c r="BE31" s="43" t="s">
        <v>676</v>
      </c>
      <c r="BF31" s="87" t="s">
        <v>2758</v>
      </c>
      <c r="BG31" s="87" t="s">
        <v>2758</v>
      </c>
      <c r="BH31" s="87" t="s">
        <v>2835</v>
      </c>
      <c r="BI31" s="87" t="s">
        <v>2835</v>
      </c>
      <c r="BJ31" s="70" t="str">
        <f>REPLACE(INDEX(GroupVertices[Group],MATCH(Vertices[[#This Row],[Vertex]],GroupVertices[Vertex],0)),1,1,"")</f>
        <v>8</v>
      </c>
      <c r="BK31" s="2"/>
    </row>
    <row r="32" spans="1:63" ht="15">
      <c r="A32" s="11" t="s">
        <v>318</v>
      </c>
      <c r="B32" s="12"/>
      <c r="C32" s="12"/>
      <c r="D32" s="60">
        <v>1.96</v>
      </c>
      <c r="E32" s="62">
        <v>55.00901099622784</v>
      </c>
      <c r="F32" s="83" t="s">
        <v>806</v>
      </c>
      <c r="G32" s="12"/>
      <c r="H32" s="13"/>
      <c r="I32" s="45"/>
      <c r="J32" s="45"/>
      <c r="K32" s="13" t="s">
        <v>3166</v>
      </c>
      <c r="L32" s="64"/>
      <c r="M32" s="65">
        <v>2446.537353515625</v>
      </c>
      <c r="N32" s="65">
        <v>5214.56298828125</v>
      </c>
      <c r="O32" s="56"/>
      <c r="P32" s="66"/>
      <c r="Q32" s="66"/>
      <c r="R32" s="71">
        <f>S32+T32</f>
        <v>5</v>
      </c>
      <c r="S32" s="43">
        <v>2</v>
      </c>
      <c r="T32" s="43">
        <v>3</v>
      </c>
      <c r="U32" s="44">
        <v>1.52381</v>
      </c>
      <c r="V32" s="44">
        <v>0.004367</v>
      </c>
      <c r="W32" s="44">
        <v>0.011037</v>
      </c>
      <c r="X32" s="44">
        <v>0.798184</v>
      </c>
      <c r="Y32" s="44">
        <v>0.6666666666666666</v>
      </c>
      <c r="Z32" s="44">
        <v>0.25</v>
      </c>
      <c r="AA32" s="63">
        <v>32</v>
      </c>
      <c r="AB32" s="63"/>
      <c r="AC32" s="14"/>
      <c r="AD32" t="s">
        <v>2141</v>
      </c>
      <c r="AE32">
        <v>100</v>
      </c>
      <c r="AF32">
        <v>122</v>
      </c>
      <c r="AG32">
        <v>1094</v>
      </c>
      <c r="AH32">
        <v>1175</v>
      </c>
      <c r="AK32" t="s">
        <v>2308</v>
      </c>
      <c r="AL32" s="69" t="s">
        <v>2396</v>
      </c>
      <c r="AN32" s="68">
        <v>42611.72775462963</v>
      </c>
      <c r="AP32" t="b">
        <v>1</v>
      </c>
      <c r="AQ32" t="b">
        <v>0</v>
      </c>
      <c r="AR32" t="b">
        <v>0</v>
      </c>
      <c r="AS32" t="s">
        <v>1972</v>
      </c>
      <c r="AT32">
        <v>0</v>
      </c>
      <c r="AV32" t="b">
        <v>0</v>
      </c>
      <c r="AW32" t="s">
        <v>2544</v>
      </c>
      <c r="AX32" s="69" t="s">
        <v>2647</v>
      </c>
      <c r="AY32" t="s">
        <v>66</v>
      </c>
      <c r="AZ32" s="43"/>
      <c r="BA32" s="43"/>
      <c r="BB32" s="43"/>
      <c r="BC32" s="43"/>
      <c r="BD32" s="43"/>
      <c r="BE32" s="43"/>
      <c r="BF32" s="87" t="s">
        <v>2786</v>
      </c>
      <c r="BG32" s="87" t="s">
        <v>2812</v>
      </c>
      <c r="BH32" s="87" t="s">
        <v>2859</v>
      </c>
      <c r="BI32" s="87" t="s">
        <v>2868</v>
      </c>
      <c r="BJ32" s="70" t="str">
        <f>REPLACE(INDEX(GroupVertices[Group],MATCH(Vertices[[#This Row],[Vertex]],GroupVertices[Vertex],0)),1,1,"")</f>
        <v>1</v>
      </c>
      <c r="BK32" s="2"/>
    </row>
    <row r="33" spans="1:63" ht="15">
      <c r="A33" s="11" t="s">
        <v>293</v>
      </c>
      <c r="B33" s="12"/>
      <c r="C33" s="12"/>
      <c r="D33" s="60">
        <v>2.6</v>
      </c>
      <c r="E33" s="62">
        <v>55.00887019663985</v>
      </c>
      <c r="F33" s="83" t="s">
        <v>781</v>
      </c>
      <c r="G33" s="12"/>
      <c r="H33" s="13"/>
      <c r="I33" s="45"/>
      <c r="J33" s="45"/>
      <c r="K33" s="13" t="s">
        <v>3167</v>
      </c>
      <c r="L33" s="64"/>
      <c r="M33" s="65">
        <v>6509.50146484375</v>
      </c>
      <c r="N33" s="65">
        <v>5084.79443359375</v>
      </c>
      <c r="O33" s="56"/>
      <c r="P33" s="66"/>
      <c r="Q33" s="66"/>
      <c r="R33" s="71">
        <f>S33+T33</f>
        <v>7</v>
      </c>
      <c r="S33" s="43">
        <v>2</v>
      </c>
      <c r="T33" s="43">
        <v>5</v>
      </c>
      <c r="U33" s="44">
        <v>1.5</v>
      </c>
      <c r="V33" s="44">
        <v>0.004386</v>
      </c>
      <c r="W33" s="44">
        <v>0.012612</v>
      </c>
      <c r="X33" s="44">
        <v>0.948571</v>
      </c>
      <c r="Y33" s="44">
        <v>0.65</v>
      </c>
      <c r="Z33" s="44">
        <v>0.4</v>
      </c>
      <c r="AA33" s="63">
        <v>33</v>
      </c>
      <c r="AB33" s="63"/>
      <c r="AC33" s="14"/>
      <c r="AD33" t="s">
        <v>2133</v>
      </c>
      <c r="AE33">
        <v>775</v>
      </c>
      <c r="AF33">
        <v>644</v>
      </c>
      <c r="AG33">
        <v>28739</v>
      </c>
      <c r="AH33">
        <v>33368</v>
      </c>
      <c r="AJ33" t="s">
        <v>2252</v>
      </c>
      <c r="AN33" s="68">
        <v>40082.807650462964</v>
      </c>
      <c r="AO33" s="69" t="s">
        <v>2481</v>
      </c>
      <c r="AP33" t="b">
        <v>1</v>
      </c>
      <c r="AQ33" t="b">
        <v>0</v>
      </c>
      <c r="AR33" t="b">
        <v>1</v>
      </c>
      <c r="AS33" t="s">
        <v>1972</v>
      </c>
      <c r="AT33">
        <v>234</v>
      </c>
      <c r="AU33" s="69" t="s">
        <v>2510</v>
      </c>
      <c r="AV33" t="b">
        <v>0</v>
      </c>
      <c r="AW33" t="s">
        <v>2544</v>
      </c>
      <c r="AX33" s="69" t="s">
        <v>2639</v>
      </c>
      <c r="AY33" t="s">
        <v>66</v>
      </c>
      <c r="AZ33" s="43"/>
      <c r="BA33" s="43"/>
      <c r="BB33" s="43"/>
      <c r="BC33" s="43"/>
      <c r="BD33" s="43" t="s">
        <v>2732</v>
      </c>
      <c r="BE33" s="43" t="s">
        <v>2738</v>
      </c>
      <c r="BF33" s="87" t="s">
        <v>2782</v>
      </c>
      <c r="BG33" s="87" t="s">
        <v>3230</v>
      </c>
      <c r="BH33" s="87" t="s">
        <v>2857</v>
      </c>
      <c r="BI33" s="87" t="s">
        <v>2857</v>
      </c>
      <c r="BJ33" s="70" t="str">
        <f>REPLACE(INDEX(GroupVertices[Group],MATCH(Vertices[[#This Row],[Vertex]],GroupVertices[Vertex],0)),1,1,"")</f>
        <v>3</v>
      </c>
      <c r="BK33" s="2"/>
    </row>
    <row r="34" spans="1:63" ht="15">
      <c r="A34" s="11" t="s">
        <v>298</v>
      </c>
      <c r="B34" s="12"/>
      <c r="C34" s="12"/>
      <c r="D34" s="60">
        <v>2.28</v>
      </c>
      <c r="E34" s="62">
        <v>55.00788461726426</v>
      </c>
      <c r="F34" s="83" t="s">
        <v>786</v>
      </c>
      <c r="G34" s="12"/>
      <c r="H34" s="13"/>
      <c r="I34" s="45"/>
      <c r="J34" s="45"/>
      <c r="K34" s="13" t="s">
        <v>3165</v>
      </c>
      <c r="L34" s="64"/>
      <c r="M34" s="65">
        <v>1852.6829833984375</v>
      </c>
      <c r="N34" s="65">
        <v>9363.357421875</v>
      </c>
      <c r="O34" s="56"/>
      <c r="P34" s="66"/>
      <c r="Q34" s="66"/>
      <c r="R34" s="71">
        <f>S34+T34</f>
        <v>7</v>
      </c>
      <c r="S34" s="43">
        <v>3</v>
      </c>
      <c r="T34" s="43">
        <v>4</v>
      </c>
      <c r="U34" s="44">
        <v>1.333333</v>
      </c>
      <c r="V34" s="44">
        <v>0.004386</v>
      </c>
      <c r="W34" s="44">
        <v>0.012169</v>
      </c>
      <c r="X34" s="44">
        <v>0.956153</v>
      </c>
      <c r="Y34" s="44">
        <v>0.7</v>
      </c>
      <c r="Z34" s="44">
        <v>0.4</v>
      </c>
      <c r="AA34" s="63">
        <v>34</v>
      </c>
      <c r="AB34" s="63"/>
      <c r="AC34" s="14"/>
      <c r="AD34" t="s">
        <v>2138</v>
      </c>
      <c r="AE34">
        <v>2546</v>
      </c>
      <c r="AF34">
        <v>7703</v>
      </c>
      <c r="AG34">
        <v>22696</v>
      </c>
      <c r="AH34">
        <v>27954</v>
      </c>
      <c r="AJ34" t="s">
        <v>2257</v>
      </c>
      <c r="AK34" t="s">
        <v>2282</v>
      </c>
      <c r="AL34" s="69" t="s">
        <v>2394</v>
      </c>
      <c r="AN34" s="68">
        <v>39880.5783912037</v>
      </c>
      <c r="AO34" s="69" t="s">
        <v>2486</v>
      </c>
      <c r="AP34" t="b">
        <v>1</v>
      </c>
      <c r="AQ34" t="b">
        <v>0</v>
      </c>
      <c r="AR34" t="b">
        <v>0</v>
      </c>
      <c r="AS34" t="s">
        <v>1972</v>
      </c>
      <c r="AT34">
        <v>89</v>
      </c>
      <c r="AU34" s="69" t="s">
        <v>2510</v>
      </c>
      <c r="AV34" t="b">
        <v>0</v>
      </c>
      <c r="AW34" t="s">
        <v>2544</v>
      </c>
      <c r="AX34" s="69" t="s">
        <v>2644</v>
      </c>
      <c r="AY34" t="s">
        <v>66</v>
      </c>
      <c r="AZ34" s="43"/>
      <c r="BA34" s="43"/>
      <c r="BB34" s="43"/>
      <c r="BC34" s="43"/>
      <c r="BD34" s="43" t="s">
        <v>265</v>
      </c>
      <c r="BE34" s="43" t="s">
        <v>265</v>
      </c>
      <c r="BF34" s="87" t="s">
        <v>2784</v>
      </c>
      <c r="BG34" s="87" t="s">
        <v>2810</v>
      </c>
      <c r="BH34" s="87" t="s">
        <v>2859</v>
      </c>
      <c r="BI34" s="87" t="s">
        <v>2859</v>
      </c>
      <c r="BJ34" s="70" t="str">
        <f>REPLACE(INDEX(GroupVertices[Group],MATCH(Vertices[[#This Row],[Vertex]],GroupVertices[Vertex],0)),1,1,"")</f>
        <v>1</v>
      </c>
      <c r="BK34" s="2"/>
    </row>
    <row r="35" spans="1:63" ht="15">
      <c r="A35" s="11" t="s">
        <v>234</v>
      </c>
      <c r="B35" s="12"/>
      <c r="C35" s="12"/>
      <c r="D35" s="60">
        <v>2.6</v>
      </c>
      <c r="E35" s="62">
        <v>55.00788461726426</v>
      </c>
      <c r="F35" s="83" t="s">
        <v>733</v>
      </c>
      <c r="G35" s="12"/>
      <c r="H35" s="13"/>
      <c r="I35" s="45"/>
      <c r="J35" s="45"/>
      <c r="K35" s="13" t="s">
        <v>3164</v>
      </c>
      <c r="L35" s="64"/>
      <c r="M35" s="65">
        <v>5936.591796875</v>
      </c>
      <c r="N35" s="65">
        <v>5131.56298828125</v>
      </c>
      <c r="O35" s="56"/>
      <c r="P35" s="66"/>
      <c r="Q35" s="66"/>
      <c r="R35" s="71">
        <f>S35+T35</f>
        <v>5</v>
      </c>
      <c r="S35" s="43">
        <v>0</v>
      </c>
      <c r="T35" s="43">
        <v>5</v>
      </c>
      <c r="U35" s="44">
        <v>1.333333</v>
      </c>
      <c r="V35" s="44">
        <v>0.004386</v>
      </c>
      <c r="W35" s="44">
        <v>0.011972</v>
      </c>
      <c r="X35" s="44">
        <v>0.938945</v>
      </c>
      <c r="Y35" s="44">
        <v>0.75</v>
      </c>
      <c r="Z35" s="44">
        <v>0</v>
      </c>
      <c r="AA35" s="63">
        <v>35</v>
      </c>
      <c r="AB35" s="63"/>
      <c r="AC35" s="14"/>
      <c r="AD35" t="s">
        <v>2070</v>
      </c>
      <c r="AE35">
        <v>1227</v>
      </c>
      <c r="AF35">
        <v>874</v>
      </c>
      <c r="AG35">
        <v>6337</v>
      </c>
      <c r="AH35">
        <v>9142</v>
      </c>
      <c r="AJ35" t="s">
        <v>2190</v>
      </c>
      <c r="AK35" t="s">
        <v>1994</v>
      </c>
      <c r="AN35" s="68">
        <v>40490.35797453704</v>
      </c>
      <c r="AO35" s="69" t="s">
        <v>2431</v>
      </c>
      <c r="AP35" t="b">
        <v>1</v>
      </c>
      <c r="AQ35" t="b">
        <v>0</v>
      </c>
      <c r="AR35" t="b">
        <v>1</v>
      </c>
      <c r="AS35" t="s">
        <v>1972</v>
      </c>
      <c r="AT35">
        <v>4</v>
      </c>
      <c r="AU35" s="69" t="s">
        <v>2510</v>
      </c>
      <c r="AV35" t="b">
        <v>0</v>
      </c>
      <c r="AW35" t="s">
        <v>2544</v>
      </c>
      <c r="AX35" s="69" t="s">
        <v>2575</v>
      </c>
      <c r="AY35" t="s">
        <v>66</v>
      </c>
      <c r="AZ35" s="43"/>
      <c r="BA35" s="43"/>
      <c r="BB35" s="43"/>
      <c r="BC35" s="43"/>
      <c r="BD35" s="43"/>
      <c r="BE35" s="43"/>
      <c r="BF35" s="87" t="s">
        <v>2761</v>
      </c>
      <c r="BG35" s="87" t="s">
        <v>2802</v>
      </c>
      <c r="BH35" s="87" t="s">
        <v>3246</v>
      </c>
      <c r="BI35" s="87" t="s">
        <v>3246</v>
      </c>
      <c r="BJ35" s="70" t="str">
        <f>REPLACE(INDEX(GroupVertices[Group],MATCH(Vertices[[#This Row],[Vertex]],GroupVertices[Vertex],0)),1,1,"")</f>
        <v>3</v>
      </c>
      <c r="BK35" s="2"/>
    </row>
    <row r="36" spans="1:63" ht="15">
      <c r="A36" s="11" t="s">
        <v>292</v>
      </c>
      <c r="B36" s="12"/>
      <c r="C36" s="12"/>
      <c r="D36" s="60">
        <v>1.96</v>
      </c>
      <c r="E36" s="62">
        <v>55.00591346442656</v>
      </c>
      <c r="F36" s="83" t="s">
        <v>780</v>
      </c>
      <c r="G36" s="12"/>
      <c r="H36" s="13"/>
      <c r="I36" s="45"/>
      <c r="J36" s="45"/>
      <c r="K36" s="13" t="s">
        <v>3163</v>
      </c>
      <c r="L36" s="64"/>
      <c r="M36" s="65">
        <v>6254.1240234375</v>
      </c>
      <c r="N36" s="65">
        <v>8256.7294921875</v>
      </c>
      <c r="O36" s="56"/>
      <c r="P36" s="66"/>
      <c r="Q36" s="66"/>
      <c r="R36" s="71">
        <f>S36+T36</f>
        <v>5</v>
      </c>
      <c r="S36" s="43">
        <v>2</v>
      </c>
      <c r="T36" s="43">
        <v>3</v>
      </c>
      <c r="U36" s="44">
        <v>1</v>
      </c>
      <c r="V36" s="44">
        <v>0.004386</v>
      </c>
      <c r="W36" s="44">
        <v>0.010696</v>
      </c>
      <c r="X36" s="44">
        <v>0.794966</v>
      </c>
      <c r="Y36" s="44">
        <v>0.8333333333333334</v>
      </c>
      <c r="Z36" s="44">
        <v>0.25</v>
      </c>
      <c r="AA36" s="63">
        <v>36</v>
      </c>
      <c r="AB36" s="63"/>
      <c r="AC36" s="14"/>
      <c r="AD36" t="s">
        <v>2132</v>
      </c>
      <c r="AE36">
        <v>382</v>
      </c>
      <c r="AF36">
        <v>955</v>
      </c>
      <c r="AG36">
        <v>3728</v>
      </c>
      <c r="AH36">
        <v>6086</v>
      </c>
      <c r="AJ36" t="s">
        <v>2251</v>
      </c>
      <c r="AK36" t="s">
        <v>2327</v>
      </c>
      <c r="AL36" s="69" t="s">
        <v>2391</v>
      </c>
      <c r="AN36" s="68">
        <v>41528.89371527778</v>
      </c>
      <c r="AO36" s="69" t="s">
        <v>2480</v>
      </c>
      <c r="AP36" t="b">
        <v>1</v>
      </c>
      <c r="AQ36" t="b">
        <v>0</v>
      </c>
      <c r="AR36" t="b">
        <v>0</v>
      </c>
      <c r="AS36" t="s">
        <v>1972</v>
      </c>
      <c r="AT36">
        <v>51</v>
      </c>
      <c r="AU36" s="69" t="s">
        <v>2510</v>
      </c>
      <c r="AV36" t="b">
        <v>0</v>
      </c>
      <c r="AW36" t="s">
        <v>2544</v>
      </c>
      <c r="AX36" s="69" t="s">
        <v>2638</v>
      </c>
      <c r="AY36" t="s">
        <v>66</v>
      </c>
      <c r="AZ36" s="43"/>
      <c r="BA36" s="43"/>
      <c r="BB36" s="43"/>
      <c r="BC36" s="43"/>
      <c r="BD36" s="43" t="s">
        <v>265</v>
      </c>
      <c r="BE36" s="43" t="s">
        <v>265</v>
      </c>
      <c r="BF36" s="87" t="s">
        <v>2781</v>
      </c>
      <c r="BG36" s="87" t="s">
        <v>2809</v>
      </c>
      <c r="BH36" s="87" t="s">
        <v>2856</v>
      </c>
      <c r="BI36" s="87" t="s">
        <v>2856</v>
      </c>
      <c r="BJ36" s="70" t="str">
        <f>REPLACE(INDEX(GroupVertices[Group],MATCH(Vertices[[#This Row],[Vertex]],GroupVertices[Vertex],0)),1,1,"")</f>
        <v>3</v>
      </c>
      <c r="BK36" s="2"/>
    </row>
    <row r="37" spans="1:63" ht="15">
      <c r="A37" s="11" t="s">
        <v>275</v>
      </c>
      <c r="B37" s="12"/>
      <c r="C37" s="12"/>
      <c r="D37" s="60">
        <v>1.64</v>
      </c>
      <c r="E37" s="62">
        <v>55.00506868463898</v>
      </c>
      <c r="F37" s="83" t="s">
        <v>763</v>
      </c>
      <c r="G37" s="12"/>
      <c r="H37" s="13"/>
      <c r="I37" s="45"/>
      <c r="J37" s="45"/>
      <c r="K37" s="13" t="s">
        <v>3166</v>
      </c>
      <c r="L37" s="64"/>
      <c r="M37" s="65">
        <v>4434.75341796875</v>
      </c>
      <c r="N37" s="65">
        <v>7179.2177734375</v>
      </c>
      <c r="O37" s="56"/>
      <c r="P37" s="66"/>
      <c r="Q37" s="66"/>
      <c r="R37" s="71">
        <f>S37+T37</f>
        <v>4</v>
      </c>
      <c r="S37" s="43">
        <v>2</v>
      </c>
      <c r="T37" s="43">
        <v>2</v>
      </c>
      <c r="U37" s="44">
        <v>0.857143</v>
      </c>
      <c r="V37" s="44">
        <v>0.004348</v>
      </c>
      <c r="W37" s="44">
        <v>0.009391</v>
      </c>
      <c r="X37" s="44">
        <v>0.642051</v>
      </c>
      <c r="Y37" s="44">
        <v>0.6666666666666666</v>
      </c>
      <c r="Z37" s="44">
        <v>0.3333333333333333</v>
      </c>
      <c r="AA37" s="63">
        <v>37</v>
      </c>
      <c r="AB37" s="63"/>
      <c r="AC37" s="14"/>
      <c r="AD37" t="s">
        <v>2112</v>
      </c>
      <c r="AE37">
        <v>237</v>
      </c>
      <c r="AF37">
        <v>554</v>
      </c>
      <c r="AG37">
        <v>559</v>
      </c>
      <c r="AH37">
        <v>81</v>
      </c>
      <c r="AJ37" t="s">
        <v>2231</v>
      </c>
      <c r="AK37" t="s">
        <v>2319</v>
      </c>
      <c r="AN37" s="68">
        <v>41379.91025462963</v>
      </c>
      <c r="AP37" t="b">
        <v>1</v>
      </c>
      <c r="AQ37" t="b">
        <v>0</v>
      </c>
      <c r="AR37" t="b">
        <v>1</v>
      </c>
      <c r="AS37" t="s">
        <v>1972</v>
      </c>
      <c r="AT37">
        <v>21</v>
      </c>
      <c r="AU37" s="69" t="s">
        <v>2510</v>
      </c>
      <c r="AV37" t="b">
        <v>0</v>
      </c>
      <c r="AW37" t="s">
        <v>2544</v>
      </c>
      <c r="AX37" s="69" t="s">
        <v>2618</v>
      </c>
      <c r="AY37" t="s">
        <v>66</v>
      </c>
      <c r="AZ37" s="43"/>
      <c r="BA37" s="43"/>
      <c r="BB37" s="43"/>
      <c r="BC37" s="43"/>
      <c r="BD37" s="43"/>
      <c r="BE37" s="43"/>
      <c r="BF37" s="87" t="s">
        <v>2743</v>
      </c>
      <c r="BG37" s="87" t="s">
        <v>2743</v>
      </c>
      <c r="BH37" s="87" t="s">
        <v>2818</v>
      </c>
      <c r="BI37" s="87" t="s">
        <v>2818</v>
      </c>
      <c r="BJ37" s="70" t="str">
        <f>REPLACE(INDEX(GroupVertices[Group],MATCH(Vertices[[#This Row],[Vertex]],GroupVertices[Vertex],0)),1,1,"")</f>
        <v>1</v>
      </c>
      <c r="BK37" s="2"/>
    </row>
    <row r="38" spans="1:63" ht="15">
      <c r="A38" s="11" t="s">
        <v>320</v>
      </c>
      <c r="B38" s="12"/>
      <c r="C38" s="12"/>
      <c r="D38" s="60">
        <v>2.28</v>
      </c>
      <c r="E38" s="62">
        <v>55.003942311588865</v>
      </c>
      <c r="F38" s="83" t="s">
        <v>808</v>
      </c>
      <c r="G38" s="12"/>
      <c r="H38" s="13"/>
      <c r="I38" s="45"/>
      <c r="J38" s="45"/>
      <c r="K38" s="13" t="s">
        <v>3166</v>
      </c>
      <c r="L38" s="64"/>
      <c r="M38" s="65">
        <v>4254.7763671875</v>
      </c>
      <c r="N38" s="65">
        <v>7789.0615234375</v>
      </c>
      <c r="O38" s="56"/>
      <c r="P38" s="66"/>
      <c r="Q38" s="66"/>
      <c r="R38" s="71">
        <f>S38+T38</f>
        <v>8</v>
      </c>
      <c r="S38" s="43">
        <v>4</v>
      </c>
      <c r="T38" s="43">
        <v>4</v>
      </c>
      <c r="U38" s="44">
        <v>0.666667</v>
      </c>
      <c r="V38" s="44">
        <v>0.004367</v>
      </c>
      <c r="W38" s="44">
        <v>0.01191</v>
      </c>
      <c r="X38" s="44">
        <v>0.96821</v>
      </c>
      <c r="Y38" s="44">
        <v>0.6666666666666666</v>
      </c>
      <c r="Z38" s="44">
        <v>0.5</v>
      </c>
      <c r="AA38" s="63">
        <v>38</v>
      </c>
      <c r="AB38" s="63"/>
      <c r="AC38" s="14"/>
      <c r="AD38" t="s">
        <v>2056</v>
      </c>
      <c r="AE38">
        <v>540</v>
      </c>
      <c r="AF38">
        <v>174</v>
      </c>
      <c r="AG38">
        <v>137</v>
      </c>
      <c r="AH38">
        <v>180</v>
      </c>
      <c r="AJ38" t="s">
        <v>2177</v>
      </c>
      <c r="AK38" t="s">
        <v>2286</v>
      </c>
      <c r="AN38" s="68">
        <v>43520.641539351855</v>
      </c>
      <c r="AO38" s="69" t="s">
        <v>2420</v>
      </c>
      <c r="AP38" t="b">
        <v>1</v>
      </c>
      <c r="AQ38" t="b">
        <v>0</v>
      </c>
      <c r="AR38" t="b">
        <v>0</v>
      </c>
      <c r="AS38" t="s">
        <v>1972</v>
      </c>
      <c r="AT38">
        <v>0</v>
      </c>
      <c r="AV38" t="b">
        <v>0</v>
      </c>
      <c r="AW38" t="s">
        <v>2544</v>
      </c>
      <c r="AX38" s="69" t="s">
        <v>2561</v>
      </c>
      <c r="AY38" t="s">
        <v>66</v>
      </c>
      <c r="AZ38" s="43" t="s">
        <v>639</v>
      </c>
      <c r="BA38" s="43" t="s">
        <v>639</v>
      </c>
      <c r="BB38" s="43" t="s">
        <v>667</v>
      </c>
      <c r="BC38" s="43" t="s">
        <v>667</v>
      </c>
      <c r="BD38" s="43" t="s">
        <v>265</v>
      </c>
      <c r="BE38" s="43" t="s">
        <v>265</v>
      </c>
      <c r="BF38" s="87" t="s">
        <v>3219</v>
      </c>
      <c r="BG38" s="87" t="s">
        <v>3234</v>
      </c>
      <c r="BH38" s="87" t="s">
        <v>2827</v>
      </c>
      <c r="BI38" s="87" t="s">
        <v>2827</v>
      </c>
      <c r="BJ38" s="70" t="str">
        <f>REPLACE(INDEX(GroupVertices[Group],MATCH(Vertices[[#This Row],[Vertex]],GroupVertices[Vertex],0)),1,1,"")</f>
        <v>1</v>
      </c>
      <c r="BK38" s="2"/>
    </row>
    <row r="39" spans="1:63" ht="15">
      <c r="A39" s="11" t="s">
        <v>223</v>
      </c>
      <c r="B39" s="12"/>
      <c r="C39" s="12"/>
      <c r="D39" s="60">
        <v>2.28</v>
      </c>
      <c r="E39" s="62">
        <v>55.003942311588865</v>
      </c>
      <c r="F39" s="83" t="s">
        <v>722</v>
      </c>
      <c r="G39" s="12"/>
      <c r="H39" s="13"/>
      <c r="I39" s="45"/>
      <c r="J39" s="45"/>
      <c r="K39" s="13" t="s">
        <v>3163</v>
      </c>
      <c r="L39" s="64"/>
      <c r="M39" s="65">
        <v>2758.22265625</v>
      </c>
      <c r="N39" s="65">
        <v>9717.3662109375</v>
      </c>
      <c r="O39" s="56"/>
      <c r="P39" s="66"/>
      <c r="Q39" s="66"/>
      <c r="R39" s="71">
        <f>S39+T39</f>
        <v>4</v>
      </c>
      <c r="S39" s="43">
        <v>0</v>
      </c>
      <c r="T39" s="43">
        <v>4</v>
      </c>
      <c r="U39" s="44">
        <v>0.666667</v>
      </c>
      <c r="V39" s="44">
        <v>0.004367</v>
      </c>
      <c r="W39" s="44">
        <v>0.010369</v>
      </c>
      <c r="X39" s="44">
        <v>0.801245</v>
      </c>
      <c r="Y39" s="44">
        <v>0.8333333333333334</v>
      </c>
      <c r="Z39" s="44">
        <v>0</v>
      </c>
      <c r="AA39" s="63">
        <v>39</v>
      </c>
      <c r="AB39" s="63"/>
      <c r="AC39" s="14"/>
      <c r="AD39" t="s">
        <v>2055</v>
      </c>
      <c r="AE39">
        <v>575</v>
      </c>
      <c r="AF39">
        <v>1608</v>
      </c>
      <c r="AG39">
        <v>4982</v>
      </c>
      <c r="AH39">
        <v>9587</v>
      </c>
      <c r="AJ39" t="s">
        <v>2176</v>
      </c>
      <c r="AK39" t="s">
        <v>2290</v>
      </c>
      <c r="AN39" s="68">
        <v>42324.906168981484</v>
      </c>
      <c r="AO39" s="69" t="s">
        <v>2419</v>
      </c>
      <c r="AP39" t="b">
        <v>1</v>
      </c>
      <c r="AQ39" t="b">
        <v>0</v>
      </c>
      <c r="AR39" t="b">
        <v>0</v>
      </c>
      <c r="AS39" t="s">
        <v>2506</v>
      </c>
      <c r="AT39">
        <v>17</v>
      </c>
      <c r="AU39" s="69" t="s">
        <v>2510</v>
      </c>
      <c r="AV39" t="b">
        <v>0</v>
      </c>
      <c r="AW39" t="s">
        <v>2544</v>
      </c>
      <c r="AX39" s="69" t="s">
        <v>2560</v>
      </c>
      <c r="AY39" t="s">
        <v>66</v>
      </c>
      <c r="AZ39" s="43" t="s">
        <v>620</v>
      </c>
      <c r="BA39" s="43" t="s">
        <v>620</v>
      </c>
      <c r="BB39" s="43" t="s">
        <v>667</v>
      </c>
      <c r="BC39" s="43" t="s">
        <v>667</v>
      </c>
      <c r="BD39" s="43" t="s">
        <v>265</v>
      </c>
      <c r="BE39" s="43" t="s">
        <v>265</v>
      </c>
      <c r="BF39" s="87" t="s">
        <v>3218</v>
      </c>
      <c r="BG39" s="87" t="s">
        <v>3233</v>
      </c>
      <c r="BH39" s="87" t="s">
        <v>3249</v>
      </c>
      <c r="BI39" s="87" t="s">
        <v>3249</v>
      </c>
      <c r="BJ39" s="70" t="str">
        <f>REPLACE(INDEX(GroupVertices[Group],MATCH(Vertices[[#This Row],[Vertex]],GroupVertices[Vertex],0)),1,1,"")</f>
        <v>1</v>
      </c>
      <c r="BK39" s="2"/>
    </row>
    <row r="40" spans="1:63" ht="15">
      <c r="A40" s="11" t="s">
        <v>305</v>
      </c>
      <c r="B40" s="12"/>
      <c r="C40" s="12"/>
      <c r="D40" s="60">
        <v>1.96</v>
      </c>
      <c r="E40" s="62">
        <v>55.002956732213285</v>
      </c>
      <c r="F40" s="83" t="s">
        <v>794</v>
      </c>
      <c r="G40" s="12"/>
      <c r="H40" s="13"/>
      <c r="I40" s="45"/>
      <c r="J40" s="45"/>
      <c r="K40" s="13" t="s">
        <v>3164</v>
      </c>
      <c r="L40" s="64"/>
      <c r="M40" s="65">
        <v>7635.93408203125</v>
      </c>
      <c r="N40" s="65">
        <v>7947.9482421875</v>
      </c>
      <c r="O40" s="56"/>
      <c r="P40" s="66"/>
      <c r="Q40" s="66"/>
      <c r="R40" s="71">
        <f>S40+T40</f>
        <v>8</v>
      </c>
      <c r="S40" s="43">
        <v>5</v>
      </c>
      <c r="T40" s="43">
        <v>3</v>
      </c>
      <c r="U40" s="44">
        <v>0.5</v>
      </c>
      <c r="V40" s="44">
        <v>0.004386</v>
      </c>
      <c r="W40" s="44">
        <v>0.01198</v>
      </c>
      <c r="X40" s="44">
        <v>0.936788</v>
      </c>
      <c r="Y40" s="44">
        <v>0.75</v>
      </c>
      <c r="Z40" s="44">
        <v>0.6</v>
      </c>
      <c r="AA40" s="63">
        <v>40</v>
      </c>
      <c r="AB40" s="63"/>
      <c r="AC40" s="14"/>
      <c r="AD40" t="s">
        <v>2072</v>
      </c>
      <c r="AE40">
        <v>319</v>
      </c>
      <c r="AF40">
        <v>325</v>
      </c>
      <c r="AG40">
        <v>132</v>
      </c>
      <c r="AH40">
        <v>7</v>
      </c>
      <c r="AJ40" t="s">
        <v>2192</v>
      </c>
      <c r="AN40" s="68">
        <v>43477.861134259256</v>
      </c>
      <c r="AP40" t="b">
        <v>1</v>
      </c>
      <c r="AQ40" t="b">
        <v>0</v>
      </c>
      <c r="AR40" t="b">
        <v>0</v>
      </c>
      <c r="AS40" t="s">
        <v>1972</v>
      </c>
      <c r="AT40">
        <v>0</v>
      </c>
      <c r="AV40" t="b">
        <v>0</v>
      </c>
      <c r="AW40" t="s">
        <v>2544</v>
      </c>
      <c r="AX40" s="69" t="s">
        <v>2577</v>
      </c>
      <c r="AY40" t="s">
        <v>66</v>
      </c>
      <c r="AZ40" s="43"/>
      <c r="BA40" s="43"/>
      <c r="BB40" s="43"/>
      <c r="BC40" s="43"/>
      <c r="BD40" s="43" t="s">
        <v>265</v>
      </c>
      <c r="BE40" s="43" t="s">
        <v>265</v>
      </c>
      <c r="BF40" s="87" t="s">
        <v>2762</v>
      </c>
      <c r="BG40" s="87" t="s">
        <v>2803</v>
      </c>
      <c r="BH40" s="87" t="s">
        <v>2818</v>
      </c>
      <c r="BI40" s="87" t="s">
        <v>2818</v>
      </c>
      <c r="BJ40" s="70" t="str">
        <f>REPLACE(INDEX(GroupVertices[Group],MATCH(Vertices[[#This Row],[Vertex]],GroupVertices[Vertex],0)),1,1,"")</f>
        <v>3</v>
      </c>
      <c r="BK40" s="2"/>
    </row>
    <row r="41" spans="1:63" ht="15">
      <c r="A41" s="11" t="s">
        <v>308</v>
      </c>
      <c r="B41" s="12"/>
      <c r="C41" s="12"/>
      <c r="D41" s="60">
        <v>2.28</v>
      </c>
      <c r="E41" s="62">
        <v>55.002956732213285</v>
      </c>
      <c r="F41" s="83" t="s">
        <v>797</v>
      </c>
      <c r="G41" s="12"/>
      <c r="H41" s="13"/>
      <c r="I41" s="45"/>
      <c r="J41" s="45"/>
      <c r="K41" s="13" t="s">
        <v>3164</v>
      </c>
      <c r="L41" s="64"/>
      <c r="M41" s="65">
        <v>7305.45068359375</v>
      </c>
      <c r="N41" s="65">
        <v>8598.609375</v>
      </c>
      <c r="O41" s="56"/>
      <c r="P41" s="66"/>
      <c r="Q41" s="66"/>
      <c r="R41" s="71">
        <f>S41+T41</f>
        <v>6</v>
      </c>
      <c r="S41" s="43">
        <v>2</v>
      </c>
      <c r="T41" s="43">
        <v>4</v>
      </c>
      <c r="U41" s="44">
        <v>0.5</v>
      </c>
      <c r="V41" s="44">
        <v>0.004237</v>
      </c>
      <c r="W41" s="44">
        <v>0.008082</v>
      </c>
      <c r="X41" s="44">
        <v>0.772588</v>
      </c>
      <c r="Y41" s="44">
        <v>0.75</v>
      </c>
      <c r="Z41" s="44">
        <v>0.5</v>
      </c>
      <c r="AA41" s="63">
        <v>41</v>
      </c>
      <c r="AB41" s="63"/>
      <c r="AC41" s="14"/>
      <c r="AD41" t="s">
        <v>2147</v>
      </c>
      <c r="AE41">
        <v>1432</v>
      </c>
      <c r="AF41">
        <v>493</v>
      </c>
      <c r="AG41">
        <v>9666</v>
      </c>
      <c r="AH41">
        <v>1005</v>
      </c>
      <c r="AJ41" t="s">
        <v>2265</v>
      </c>
      <c r="AK41" t="s">
        <v>2335</v>
      </c>
      <c r="AN41" s="68">
        <v>40043.52271990741</v>
      </c>
      <c r="AO41" s="69" t="s">
        <v>2493</v>
      </c>
      <c r="AP41" t="b">
        <v>0</v>
      </c>
      <c r="AQ41" t="b">
        <v>0</v>
      </c>
      <c r="AR41" t="b">
        <v>1</v>
      </c>
      <c r="AS41" t="s">
        <v>1972</v>
      </c>
      <c r="AT41">
        <v>36</v>
      </c>
      <c r="AU41" s="69" t="s">
        <v>2513</v>
      </c>
      <c r="AV41" t="b">
        <v>0</v>
      </c>
      <c r="AW41" t="s">
        <v>2544</v>
      </c>
      <c r="AX41" s="69" t="s">
        <v>2653</v>
      </c>
      <c r="AY41" t="s">
        <v>66</v>
      </c>
      <c r="AZ41" s="43"/>
      <c r="BA41" s="43"/>
      <c r="BB41" s="43"/>
      <c r="BC41" s="43"/>
      <c r="BD41" s="43" t="s">
        <v>265</v>
      </c>
      <c r="BE41" s="43" t="s">
        <v>265</v>
      </c>
      <c r="BF41" s="87" t="s">
        <v>3221</v>
      </c>
      <c r="BG41" s="87" t="s">
        <v>3236</v>
      </c>
      <c r="BH41" s="87" t="s">
        <v>3251</v>
      </c>
      <c r="BI41" s="87" t="s">
        <v>3251</v>
      </c>
      <c r="BJ41" s="70" t="str">
        <f>REPLACE(INDEX(GroupVertices[Group],MATCH(Vertices[[#This Row],[Vertex]],GroupVertices[Vertex],0)),1,1,"")</f>
        <v>3</v>
      </c>
      <c r="BK41" s="2"/>
    </row>
    <row r="42" spans="1:63" ht="15">
      <c r="A42" s="11" t="s">
        <v>323</v>
      </c>
      <c r="B42" s="12"/>
      <c r="C42" s="12"/>
      <c r="D42" s="60">
        <v>1.96</v>
      </c>
      <c r="E42" s="62">
        <v>55</v>
      </c>
      <c r="F42" s="83" t="s">
        <v>811</v>
      </c>
      <c r="G42" s="12"/>
      <c r="H42" s="13"/>
      <c r="I42" s="45"/>
      <c r="J42" s="45"/>
      <c r="K42" s="13" t="s">
        <v>3163</v>
      </c>
      <c r="L42" s="64"/>
      <c r="M42" s="65">
        <v>5284.55322265625</v>
      </c>
      <c r="N42" s="65">
        <v>2453.924072265625</v>
      </c>
      <c r="O42" s="56"/>
      <c r="P42" s="66"/>
      <c r="Q42" s="66"/>
      <c r="R42" s="71">
        <f>S42+T42</f>
        <v>5</v>
      </c>
      <c r="S42" s="43">
        <v>2</v>
      </c>
      <c r="T42" s="43">
        <v>3</v>
      </c>
      <c r="U42" s="44">
        <v>0</v>
      </c>
      <c r="V42" s="44">
        <v>0.004367</v>
      </c>
      <c r="W42" s="44">
        <v>0.011316</v>
      </c>
      <c r="X42" s="44">
        <v>0.789743</v>
      </c>
      <c r="Y42" s="44">
        <v>0.8333333333333334</v>
      </c>
      <c r="Z42" s="44">
        <v>0.25</v>
      </c>
      <c r="AA42" s="63">
        <v>42</v>
      </c>
      <c r="AB42" s="63"/>
      <c r="AC42" s="14"/>
      <c r="AD42" t="s">
        <v>2156</v>
      </c>
      <c r="AE42">
        <v>1666</v>
      </c>
      <c r="AF42">
        <v>635</v>
      </c>
      <c r="AG42">
        <v>446</v>
      </c>
      <c r="AH42">
        <v>2387</v>
      </c>
      <c r="AJ42" t="s">
        <v>2273</v>
      </c>
      <c r="AK42" t="s">
        <v>2338</v>
      </c>
      <c r="AL42" s="69" t="s">
        <v>2403</v>
      </c>
      <c r="AN42" s="68">
        <v>42648.80150462963</v>
      </c>
      <c r="AO42" s="69" t="s">
        <v>2500</v>
      </c>
      <c r="AP42" t="b">
        <v>1</v>
      </c>
      <c r="AQ42" t="b">
        <v>0</v>
      </c>
      <c r="AR42" t="b">
        <v>1</v>
      </c>
      <c r="AS42" t="s">
        <v>1972</v>
      </c>
      <c r="AT42">
        <v>1</v>
      </c>
      <c r="AV42" t="b">
        <v>0</v>
      </c>
      <c r="AW42" t="s">
        <v>2544</v>
      </c>
      <c r="AX42" s="69" t="s">
        <v>2662</v>
      </c>
      <c r="AY42" t="s">
        <v>66</v>
      </c>
      <c r="AZ42" s="43"/>
      <c r="BA42" s="43"/>
      <c r="BB42" s="43"/>
      <c r="BC42" s="43"/>
      <c r="BD42" s="43"/>
      <c r="BE42" s="43"/>
      <c r="BF42" s="87" t="s">
        <v>2786</v>
      </c>
      <c r="BG42" s="87" t="s">
        <v>2812</v>
      </c>
      <c r="BH42" s="87" t="s">
        <v>2859</v>
      </c>
      <c r="BI42" s="87" t="s">
        <v>2868</v>
      </c>
      <c r="BJ42" s="70" t="str">
        <f>REPLACE(INDEX(GroupVertices[Group],MATCH(Vertices[[#This Row],[Vertex]],GroupVertices[Vertex],0)),1,1,"")</f>
        <v>4</v>
      </c>
      <c r="BK42" s="2"/>
    </row>
    <row r="43" spans="1:63" ht="15">
      <c r="A43" s="11" t="s">
        <v>230</v>
      </c>
      <c r="B43" s="12"/>
      <c r="C43" s="12"/>
      <c r="D43" s="60">
        <v>2.28</v>
      </c>
      <c r="E43" s="62">
        <v>55</v>
      </c>
      <c r="F43" s="83" t="s">
        <v>729</v>
      </c>
      <c r="G43" s="12"/>
      <c r="H43" s="13"/>
      <c r="I43" s="45"/>
      <c r="J43" s="45"/>
      <c r="K43" s="13" t="s">
        <v>3162</v>
      </c>
      <c r="L43" s="64"/>
      <c r="M43" s="65">
        <v>5490.65771484375</v>
      </c>
      <c r="N43" s="65">
        <v>6723.1748046875</v>
      </c>
      <c r="O43" s="56"/>
      <c r="P43" s="66"/>
      <c r="Q43" s="66"/>
      <c r="R43" s="71">
        <f>S43+T43</f>
        <v>4</v>
      </c>
      <c r="S43" s="43">
        <v>0</v>
      </c>
      <c r="T43" s="43">
        <v>4</v>
      </c>
      <c r="U43" s="44">
        <v>0</v>
      </c>
      <c r="V43" s="44">
        <v>0.004386</v>
      </c>
      <c r="W43" s="44">
        <v>0.011326</v>
      </c>
      <c r="X43" s="44">
        <v>0.780001</v>
      </c>
      <c r="Y43" s="44">
        <v>0.9166666666666666</v>
      </c>
      <c r="Z43" s="44">
        <v>0</v>
      </c>
      <c r="AA43" s="63">
        <v>43</v>
      </c>
      <c r="AB43" s="63"/>
      <c r="AC43" s="14"/>
      <c r="AD43" t="s">
        <v>2067</v>
      </c>
      <c r="AE43">
        <v>383</v>
      </c>
      <c r="AF43">
        <v>143</v>
      </c>
      <c r="AG43">
        <v>691</v>
      </c>
      <c r="AH43">
        <v>1074</v>
      </c>
      <c r="AJ43" t="s">
        <v>2187</v>
      </c>
      <c r="AN43" s="68">
        <v>40428.900185185186</v>
      </c>
      <c r="AO43" s="69" t="s">
        <v>2429</v>
      </c>
      <c r="AP43" t="b">
        <v>1</v>
      </c>
      <c r="AQ43" t="b">
        <v>0</v>
      </c>
      <c r="AR43" t="b">
        <v>0</v>
      </c>
      <c r="AS43" t="s">
        <v>1972</v>
      </c>
      <c r="AT43">
        <v>2</v>
      </c>
      <c r="AU43" s="69" t="s">
        <v>2510</v>
      </c>
      <c r="AV43" t="b">
        <v>0</v>
      </c>
      <c r="AW43" t="s">
        <v>2544</v>
      </c>
      <c r="AX43" s="69" t="s">
        <v>2572</v>
      </c>
      <c r="AY43" t="s">
        <v>66</v>
      </c>
      <c r="AZ43" s="43"/>
      <c r="BA43" s="43"/>
      <c r="BB43" s="43"/>
      <c r="BC43" s="43"/>
      <c r="BD43" s="43" t="s">
        <v>675</v>
      </c>
      <c r="BE43" s="43" t="s">
        <v>675</v>
      </c>
      <c r="BF43" s="87" t="s">
        <v>2759</v>
      </c>
      <c r="BG43" s="87" t="s">
        <v>2801</v>
      </c>
      <c r="BH43" s="87" t="s">
        <v>2836</v>
      </c>
      <c r="BI43" s="87" t="s">
        <v>2836</v>
      </c>
      <c r="BJ43" s="70" t="str">
        <f>REPLACE(INDEX(GroupVertices[Group],MATCH(Vertices[[#This Row],[Vertex]],GroupVertices[Vertex],0)),1,1,"")</f>
        <v>3</v>
      </c>
      <c r="BK43" s="2"/>
    </row>
    <row r="44" spans="1:63" ht="15">
      <c r="A44" s="11" t="s">
        <v>312</v>
      </c>
      <c r="B44" s="12"/>
      <c r="C44" s="12"/>
      <c r="D44" s="60">
        <v>1.96</v>
      </c>
      <c r="E44" s="62">
        <v>55</v>
      </c>
      <c r="F44" s="83" t="s">
        <v>801</v>
      </c>
      <c r="G44" s="12"/>
      <c r="H44" s="13"/>
      <c r="I44" s="45"/>
      <c r="J44" s="45"/>
      <c r="K44" s="13" t="s">
        <v>3160</v>
      </c>
      <c r="L44" s="64"/>
      <c r="M44" s="65">
        <v>6753.28076171875</v>
      </c>
      <c r="N44" s="65">
        <v>2371.718994140625</v>
      </c>
      <c r="O44" s="56"/>
      <c r="P44" s="66"/>
      <c r="Q44" s="66"/>
      <c r="R44" s="71">
        <f>S44+T44</f>
        <v>4</v>
      </c>
      <c r="S44" s="43">
        <v>1</v>
      </c>
      <c r="T44" s="43">
        <v>3</v>
      </c>
      <c r="U44" s="44">
        <v>0</v>
      </c>
      <c r="V44" s="44">
        <v>0.004348</v>
      </c>
      <c r="W44" s="44">
        <v>0.010357</v>
      </c>
      <c r="X44" s="44">
        <v>0.63335</v>
      </c>
      <c r="Y44" s="44">
        <v>1</v>
      </c>
      <c r="Z44" s="44">
        <v>0.3333333333333333</v>
      </c>
      <c r="AA44" s="63">
        <v>44</v>
      </c>
      <c r="AB44" s="63"/>
      <c r="AC44" s="14"/>
      <c r="AD44" t="s">
        <v>2150</v>
      </c>
      <c r="AE44">
        <v>2054</v>
      </c>
      <c r="AF44">
        <v>1484</v>
      </c>
      <c r="AG44">
        <v>1150</v>
      </c>
      <c r="AH44">
        <v>1294</v>
      </c>
      <c r="AJ44" t="s">
        <v>2268</v>
      </c>
      <c r="AK44" t="s">
        <v>2336</v>
      </c>
      <c r="AL44" s="69" t="s">
        <v>2401</v>
      </c>
      <c r="AN44" s="68">
        <v>40680.59599537037</v>
      </c>
      <c r="AO44" s="69" t="s">
        <v>2496</v>
      </c>
      <c r="AP44" t="b">
        <v>0</v>
      </c>
      <c r="AQ44" t="b">
        <v>0</v>
      </c>
      <c r="AR44" t="b">
        <v>1</v>
      </c>
      <c r="AS44" t="s">
        <v>1972</v>
      </c>
      <c r="AT44">
        <v>6</v>
      </c>
      <c r="AU44" s="69" t="s">
        <v>2515</v>
      </c>
      <c r="AV44" t="b">
        <v>0</v>
      </c>
      <c r="AW44" t="s">
        <v>2544</v>
      </c>
      <c r="AX44" s="69" t="s">
        <v>2656</v>
      </c>
      <c r="AY44" t="s">
        <v>66</v>
      </c>
      <c r="AZ44" s="43"/>
      <c r="BA44" s="43"/>
      <c r="BB44" s="43"/>
      <c r="BC44" s="43"/>
      <c r="BD44" s="43"/>
      <c r="BE44" s="43"/>
      <c r="BF44" s="87" t="s">
        <v>2786</v>
      </c>
      <c r="BG44" s="87" t="s">
        <v>2812</v>
      </c>
      <c r="BH44" s="87" t="s">
        <v>2859</v>
      </c>
      <c r="BI44" s="87" t="s">
        <v>2868</v>
      </c>
      <c r="BJ44" s="70" t="str">
        <f>REPLACE(INDEX(GroupVertices[Group],MATCH(Vertices[[#This Row],[Vertex]],GroupVertices[Vertex],0)),1,1,"")</f>
        <v>4</v>
      </c>
      <c r="BK44" s="2"/>
    </row>
    <row r="45" spans="1:63" ht="15">
      <c r="A45" s="11" t="s">
        <v>317</v>
      </c>
      <c r="B45" s="12"/>
      <c r="C45" s="12"/>
      <c r="D45" s="60">
        <v>1.96</v>
      </c>
      <c r="E45" s="62">
        <v>55</v>
      </c>
      <c r="F45" s="83" t="s">
        <v>805</v>
      </c>
      <c r="G45" s="12"/>
      <c r="H45" s="13"/>
      <c r="I45" s="45"/>
      <c r="J45" s="45"/>
      <c r="K45" s="13" t="s">
        <v>3160</v>
      </c>
      <c r="L45" s="64"/>
      <c r="M45" s="65">
        <v>6801.94970703125</v>
      </c>
      <c r="N45" s="65">
        <v>4734.69970703125</v>
      </c>
      <c r="O45" s="56"/>
      <c r="P45" s="66"/>
      <c r="Q45" s="66"/>
      <c r="R45" s="71">
        <f>S45+T45</f>
        <v>4</v>
      </c>
      <c r="S45" s="43">
        <v>1</v>
      </c>
      <c r="T45" s="43">
        <v>3</v>
      </c>
      <c r="U45" s="44">
        <v>0</v>
      </c>
      <c r="V45" s="44">
        <v>0.004348</v>
      </c>
      <c r="W45" s="44">
        <v>0.010357</v>
      </c>
      <c r="X45" s="44">
        <v>0.63335</v>
      </c>
      <c r="Y45" s="44">
        <v>1</v>
      </c>
      <c r="Z45" s="44">
        <v>0.3333333333333333</v>
      </c>
      <c r="AA45" s="63">
        <v>45</v>
      </c>
      <c r="AB45" s="63"/>
      <c r="AC45" s="14"/>
      <c r="AD45" t="s">
        <v>2155</v>
      </c>
      <c r="AE45">
        <v>824</v>
      </c>
      <c r="AF45">
        <v>414</v>
      </c>
      <c r="AG45">
        <v>2802</v>
      </c>
      <c r="AH45">
        <v>1276</v>
      </c>
      <c r="AJ45" t="s">
        <v>2272</v>
      </c>
      <c r="AK45" t="s">
        <v>2337</v>
      </c>
      <c r="AL45" s="69" t="s">
        <v>2402</v>
      </c>
      <c r="AN45" s="68">
        <v>39901.652337962965</v>
      </c>
      <c r="AO45" s="69" t="s">
        <v>2499</v>
      </c>
      <c r="AP45" t="b">
        <v>0</v>
      </c>
      <c r="AQ45" t="b">
        <v>0</v>
      </c>
      <c r="AR45" t="b">
        <v>1</v>
      </c>
      <c r="AS45" t="s">
        <v>1972</v>
      </c>
      <c r="AT45">
        <v>17</v>
      </c>
      <c r="AU45" s="69" t="s">
        <v>2510</v>
      </c>
      <c r="AV45" t="b">
        <v>0</v>
      </c>
      <c r="AW45" t="s">
        <v>2544</v>
      </c>
      <c r="AX45" s="69" t="s">
        <v>2661</v>
      </c>
      <c r="AY45" t="s">
        <v>66</v>
      </c>
      <c r="AZ45" s="43"/>
      <c r="BA45" s="43"/>
      <c r="BB45" s="43"/>
      <c r="BC45" s="43"/>
      <c r="BD45" s="43"/>
      <c r="BE45" s="43"/>
      <c r="BF45" s="87" t="s">
        <v>2786</v>
      </c>
      <c r="BG45" s="87" t="s">
        <v>2812</v>
      </c>
      <c r="BH45" s="87" t="s">
        <v>2859</v>
      </c>
      <c r="BI45" s="87" t="s">
        <v>2868</v>
      </c>
      <c r="BJ45" s="70" t="str">
        <f>REPLACE(INDEX(GroupVertices[Group],MATCH(Vertices[[#This Row],[Vertex]],GroupVertices[Vertex],0)),1,1,"")</f>
        <v>4</v>
      </c>
      <c r="BK45" s="2"/>
    </row>
    <row r="46" spans="1:63" ht="15">
      <c r="A46" s="11" t="s">
        <v>319</v>
      </c>
      <c r="B46" s="12"/>
      <c r="C46" s="12"/>
      <c r="D46" s="60">
        <v>1.96</v>
      </c>
      <c r="E46" s="62">
        <v>55</v>
      </c>
      <c r="F46" s="83" t="s">
        <v>807</v>
      </c>
      <c r="G46" s="12"/>
      <c r="H46" s="13"/>
      <c r="I46" s="45"/>
      <c r="J46" s="45"/>
      <c r="K46" s="13" t="s">
        <v>3160</v>
      </c>
      <c r="L46" s="64"/>
      <c r="M46" s="65">
        <v>5604.0322265625</v>
      </c>
      <c r="N46" s="65">
        <v>226.39476013183594</v>
      </c>
      <c r="O46" s="56"/>
      <c r="P46" s="66"/>
      <c r="Q46" s="66"/>
      <c r="R46" s="71">
        <f>S46+T46</f>
        <v>4</v>
      </c>
      <c r="S46" s="43">
        <v>1</v>
      </c>
      <c r="T46" s="43">
        <v>3</v>
      </c>
      <c r="U46" s="44">
        <v>0</v>
      </c>
      <c r="V46" s="44">
        <v>0.004348</v>
      </c>
      <c r="W46" s="44">
        <v>0.010357</v>
      </c>
      <c r="X46" s="44">
        <v>0.63335</v>
      </c>
      <c r="Y46" s="44">
        <v>1</v>
      </c>
      <c r="Z46" s="44">
        <v>0.3333333333333333</v>
      </c>
      <c r="AA46" s="63">
        <v>46</v>
      </c>
      <c r="AB46" s="63"/>
      <c r="AC46" s="14"/>
      <c r="AD46" t="s">
        <v>2157</v>
      </c>
      <c r="AE46">
        <v>831</v>
      </c>
      <c r="AF46">
        <v>889</v>
      </c>
      <c r="AG46">
        <v>11796</v>
      </c>
      <c r="AH46">
        <v>10923</v>
      </c>
      <c r="AJ46" t="s">
        <v>2274</v>
      </c>
      <c r="AN46" s="68">
        <v>41905.63087962963</v>
      </c>
      <c r="AO46" s="69" t="s">
        <v>2501</v>
      </c>
      <c r="AP46" t="b">
        <v>1</v>
      </c>
      <c r="AQ46" t="b">
        <v>0</v>
      </c>
      <c r="AR46" t="b">
        <v>0</v>
      </c>
      <c r="AS46" t="s">
        <v>2506</v>
      </c>
      <c r="AT46">
        <v>19</v>
      </c>
      <c r="AU46" s="69" t="s">
        <v>2510</v>
      </c>
      <c r="AV46" t="b">
        <v>0</v>
      </c>
      <c r="AW46" t="s">
        <v>2544</v>
      </c>
      <c r="AX46" s="69" t="s">
        <v>2663</v>
      </c>
      <c r="AY46" t="s">
        <v>66</v>
      </c>
      <c r="AZ46" s="43"/>
      <c r="BA46" s="43"/>
      <c r="BB46" s="43"/>
      <c r="BC46" s="43"/>
      <c r="BD46" s="43"/>
      <c r="BE46" s="43"/>
      <c r="BF46" s="87" t="s">
        <v>2786</v>
      </c>
      <c r="BG46" s="87" t="s">
        <v>2812</v>
      </c>
      <c r="BH46" s="87" t="s">
        <v>2859</v>
      </c>
      <c r="BI46" s="87" t="s">
        <v>2868</v>
      </c>
      <c r="BJ46" s="70" t="str">
        <f>REPLACE(INDEX(GroupVertices[Group],MATCH(Vertices[[#This Row],[Vertex]],GroupVertices[Vertex],0)),1,1,"")</f>
        <v>4</v>
      </c>
      <c r="BK46" s="2"/>
    </row>
    <row r="47" spans="1:63" ht="15">
      <c r="A47" s="11" t="s">
        <v>322</v>
      </c>
      <c r="B47" s="12"/>
      <c r="C47" s="12"/>
      <c r="D47" s="60">
        <v>1.96</v>
      </c>
      <c r="E47" s="62">
        <v>55</v>
      </c>
      <c r="F47" s="83" t="s">
        <v>810</v>
      </c>
      <c r="G47" s="12"/>
      <c r="H47" s="13"/>
      <c r="I47" s="45"/>
      <c r="J47" s="45"/>
      <c r="K47" s="13" t="s">
        <v>3160</v>
      </c>
      <c r="L47" s="64"/>
      <c r="M47" s="65">
        <v>5475.0556640625</v>
      </c>
      <c r="N47" s="65">
        <v>3706.679443359375</v>
      </c>
      <c r="O47" s="56"/>
      <c r="P47" s="66"/>
      <c r="Q47" s="66"/>
      <c r="R47" s="71">
        <f>S47+T47</f>
        <v>4</v>
      </c>
      <c r="S47" s="43">
        <v>1</v>
      </c>
      <c r="T47" s="43">
        <v>3</v>
      </c>
      <c r="U47" s="44">
        <v>0</v>
      </c>
      <c r="V47" s="44">
        <v>0.004348</v>
      </c>
      <c r="W47" s="44">
        <v>0.010357</v>
      </c>
      <c r="X47" s="44">
        <v>0.63335</v>
      </c>
      <c r="Y47" s="44">
        <v>1</v>
      </c>
      <c r="Z47" s="44">
        <v>0.3333333333333333</v>
      </c>
      <c r="AA47" s="63">
        <v>47</v>
      </c>
      <c r="AB47" s="63"/>
      <c r="AC47" s="14"/>
      <c r="AD47" t="s">
        <v>2159</v>
      </c>
      <c r="AE47">
        <v>4058</v>
      </c>
      <c r="AF47">
        <v>1951</v>
      </c>
      <c r="AG47">
        <v>4231</v>
      </c>
      <c r="AH47">
        <v>5397</v>
      </c>
      <c r="AJ47" t="s">
        <v>2276</v>
      </c>
      <c r="AK47" t="s">
        <v>2340</v>
      </c>
      <c r="AL47" s="69" t="s">
        <v>2405</v>
      </c>
      <c r="AN47" s="68">
        <v>42483.323125</v>
      </c>
      <c r="AO47" s="69" t="s">
        <v>2503</v>
      </c>
      <c r="AP47" t="b">
        <v>1</v>
      </c>
      <c r="AQ47" t="b">
        <v>0</v>
      </c>
      <c r="AR47" t="b">
        <v>1</v>
      </c>
      <c r="AS47" t="s">
        <v>2506</v>
      </c>
      <c r="AT47">
        <v>46</v>
      </c>
      <c r="AV47" t="b">
        <v>0</v>
      </c>
      <c r="AW47" t="s">
        <v>2544</v>
      </c>
      <c r="AX47" s="69" t="s">
        <v>2665</v>
      </c>
      <c r="AY47" t="s">
        <v>66</v>
      </c>
      <c r="AZ47" s="43"/>
      <c r="BA47" s="43"/>
      <c r="BB47" s="43"/>
      <c r="BC47" s="43"/>
      <c r="BD47" s="43" t="s">
        <v>265</v>
      </c>
      <c r="BE47" s="43" t="s">
        <v>265</v>
      </c>
      <c r="BF47" s="87" t="s">
        <v>2790</v>
      </c>
      <c r="BG47" s="87" t="s">
        <v>2815</v>
      </c>
      <c r="BH47" s="87" t="s">
        <v>2859</v>
      </c>
      <c r="BI47" s="87" t="s">
        <v>2868</v>
      </c>
      <c r="BJ47" s="70" t="str">
        <f>REPLACE(INDEX(GroupVertices[Group],MATCH(Vertices[[#This Row],[Vertex]],GroupVertices[Vertex],0)),1,1,"")</f>
        <v>4</v>
      </c>
      <c r="BK47" s="2"/>
    </row>
    <row r="48" spans="1:63" ht="15">
      <c r="A48" s="11" t="s">
        <v>302</v>
      </c>
      <c r="B48" s="12"/>
      <c r="C48" s="12"/>
      <c r="D48" s="60">
        <v>1.96</v>
      </c>
      <c r="E48" s="62">
        <v>55</v>
      </c>
      <c r="F48" s="83" t="s">
        <v>790</v>
      </c>
      <c r="G48" s="12"/>
      <c r="H48" s="13"/>
      <c r="I48" s="45"/>
      <c r="J48" s="45"/>
      <c r="K48" s="13" t="s">
        <v>3160</v>
      </c>
      <c r="L48" s="64"/>
      <c r="M48" s="65">
        <v>7752.4482421875</v>
      </c>
      <c r="N48" s="65">
        <v>7599.59521484375</v>
      </c>
      <c r="O48" s="56"/>
      <c r="P48" s="66"/>
      <c r="Q48" s="66"/>
      <c r="R48" s="71">
        <f>S48+T48</f>
        <v>4</v>
      </c>
      <c r="S48" s="43">
        <v>1</v>
      </c>
      <c r="T48" s="43">
        <v>3</v>
      </c>
      <c r="U48" s="44">
        <v>0</v>
      </c>
      <c r="V48" s="44">
        <v>0.004348</v>
      </c>
      <c r="W48" s="44">
        <v>0.01022</v>
      </c>
      <c r="X48" s="44">
        <v>0.623508</v>
      </c>
      <c r="Y48" s="44">
        <v>1</v>
      </c>
      <c r="Z48" s="44">
        <v>0.3333333333333333</v>
      </c>
      <c r="AA48" s="63">
        <v>48</v>
      </c>
      <c r="AB48" s="63"/>
      <c r="AC48" s="14"/>
      <c r="AD48" t="s">
        <v>2144</v>
      </c>
      <c r="AE48">
        <v>653</v>
      </c>
      <c r="AF48">
        <v>763</v>
      </c>
      <c r="AG48">
        <v>2647</v>
      </c>
      <c r="AH48">
        <v>2392</v>
      </c>
      <c r="AJ48" t="s">
        <v>2262</v>
      </c>
      <c r="AL48" s="69" t="s">
        <v>2398</v>
      </c>
      <c r="AN48" s="68">
        <v>42662.399560185186</v>
      </c>
      <c r="AO48" s="69" t="s">
        <v>2490</v>
      </c>
      <c r="AP48" t="b">
        <v>0</v>
      </c>
      <c r="AQ48" t="b">
        <v>0</v>
      </c>
      <c r="AR48" t="b">
        <v>1</v>
      </c>
      <c r="AS48" t="s">
        <v>1972</v>
      </c>
      <c r="AT48">
        <v>11</v>
      </c>
      <c r="AU48" s="69" t="s">
        <v>2510</v>
      </c>
      <c r="AV48" t="b">
        <v>0</v>
      </c>
      <c r="AW48" t="s">
        <v>2544</v>
      </c>
      <c r="AX48" s="69" t="s">
        <v>2650</v>
      </c>
      <c r="AY48" t="s">
        <v>66</v>
      </c>
      <c r="AZ48" s="43"/>
      <c r="BA48" s="43"/>
      <c r="BB48" s="43"/>
      <c r="BC48" s="43"/>
      <c r="BD48" s="43" t="s">
        <v>265</v>
      </c>
      <c r="BE48" s="43" t="s">
        <v>265</v>
      </c>
      <c r="BF48" s="87" t="s">
        <v>2788</v>
      </c>
      <c r="BG48" s="87" t="s">
        <v>2788</v>
      </c>
      <c r="BH48" s="87" t="s">
        <v>2861</v>
      </c>
      <c r="BI48" s="87" t="s">
        <v>2861</v>
      </c>
      <c r="BJ48" s="70" t="str">
        <f>REPLACE(INDEX(GroupVertices[Group],MATCH(Vertices[[#This Row],[Vertex]],GroupVertices[Vertex],0)),1,1,"")</f>
        <v>3</v>
      </c>
      <c r="BK48" s="2"/>
    </row>
    <row r="49" spans="1:63" ht="15">
      <c r="A49" s="11" t="s">
        <v>280</v>
      </c>
      <c r="B49" s="12"/>
      <c r="C49" s="12"/>
      <c r="D49" s="60">
        <v>1.96</v>
      </c>
      <c r="E49" s="62">
        <v>55</v>
      </c>
      <c r="F49" s="83" t="s">
        <v>768</v>
      </c>
      <c r="G49" s="12"/>
      <c r="H49" s="13"/>
      <c r="I49" s="45"/>
      <c r="J49" s="45"/>
      <c r="K49" s="13" t="s">
        <v>3163</v>
      </c>
      <c r="L49" s="64"/>
      <c r="M49" s="65">
        <v>4364.3369140625</v>
      </c>
      <c r="N49" s="65">
        <v>1152.712158203125</v>
      </c>
      <c r="O49" s="56"/>
      <c r="P49" s="66"/>
      <c r="Q49" s="66"/>
      <c r="R49" s="71">
        <f>S49+T49</f>
        <v>4</v>
      </c>
      <c r="S49" s="43">
        <v>1</v>
      </c>
      <c r="T49" s="43">
        <v>3</v>
      </c>
      <c r="U49" s="44">
        <v>0</v>
      </c>
      <c r="V49" s="44">
        <v>0.004219</v>
      </c>
      <c r="W49" s="44">
        <v>0.00611</v>
      </c>
      <c r="X49" s="44">
        <v>0.678702</v>
      </c>
      <c r="Y49" s="44">
        <v>0.8333333333333334</v>
      </c>
      <c r="Z49" s="44">
        <v>0.3333333333333333</v>
      </c>
      <c r="AA49" s="63">
        <v>49</v>
      </c>
      <c r="AB49" s="63"/>
      <c r="AC49" s="14"/>
      <c r="AD49" t="s">
        <v>2117</v>
      </c>
      <c r="AE49">
        <v>2457</v>
      </c>
      <c r="AF49">
        <v>2926</v>
      </c>
      <c r="AG49">
        <v>7632</v>
      </c>
      <c r="AH49">
        <v>3172</v>
      </c>
      <c r="AJ49" t="s">
        <v>2236</v>
      </c>
      <c r="AK49" t="s">
        <v>2321</v>
      </c>
      <c r="AL49" s="69" t="s">
        <v>2383</v>
      </c>
      <c r="AN49" s="68">
        <v>41136.891388888886</v>
      </c>
      <c r="AP49" t="b">
        <v>1</v>
      </c>
      <c r="AQ49" t="b">
        <v>0</v>
      </c>
      <c r="AR49" t="b">
        <v>1</v>
      </c>
      <c r="AS49" t="s">
        <v>1972</v>
      </c>
      <c r="AT49">
        <v>53</v>
      </c>
      <c r="AU49" s="69" t="s">
        <v>2510</v>
      </c>
      <c r="AV49" t="b">
        <v>0</v>
      </c>
      <c r="AW49" t="s">
        <v>2544</v>
      </c>
      <c r="AX49" s="69" t="s">
        <v>2623</v>
      </c>
      <c r="AY49" t="s">
        <v>66</v>
      </c>
      <c r="AZ49" s="43"/>
      <c r="BA49" s="43"/>
      <c r="BB49" s="43"/>
      <c r="BC49" s="43"/>
      <c r="BD49" s="43" t="s">
        <v>265</v>
      </c>
      <c r="BE49" s="43" t="s">
        <v>265</v>
      </c>
      <c r="BF49" s="87" t="s">
        <v>2779</v>
      </c>
      <c r="BG49" s="87" t="s">
        <v>2779</v>
      </c>
      <c r="BH49" s="87" t="s">
        <v>2854</v>
      </c>
      <c r="BI49" s="87" t="s">
        <v>2854</v>
      </c>
      <c r="BJ49" s="70" t="str">
        <f>REPLACE(INDEX(GroupVertices[Group],MATCH(Vertices[[#This Row],[Vertex]],GroupVertices[Vertex],0)),1,1,"")</f>
        <v>2</v>
      </c>
      <c r="BK49" s="2"/>
    </row>
    <row r="50" spans="1:63" ht="15">
      <c r="A50" s="11" t="s">
        <v>301</v>
      </c>
      <c r="B50" s="12"/>
      <c r="C50" s="12"/>
      <c r="D50" s="60">
        <v>1.64</v>
      </c>
      <c r="E50" s="62">
        <v>55</v>
      </c>
      <c r="F50" s="83" t="s">
        <v>789</v>
      </c>
      <c r="G50" s="12"/>
      <c r="H50" s="13"/>
      <c r="I50" s="45"/>
      <c r="J50" s="45"/>
      <c r="K50" s="13" t="s">
        <v>3160</v>
      </c>
      <c r="L50" s="64"/>
      <c r="M50" s="65">
        <v>4569.3369140625</v>
      </c>
      <c r="N50" s="65">
        <v>8964.3505859375</v>
      </c>
      <c r="O50" s="56"/>
      <c r="P50" s="66"/>
      <c r="Q50" s="66"/>
      <c r="R50" s="71">
        <f>S50+T50</f>
        <v>4</v>
      </c>
      <c r="S50" s="43">
        <v>2</v>
      </c>
      <c r="T50" s="43">
        <v>2</v>
      </c>
      <c r="U50" s="44">
        <v>0</v>
      </c>
      <c r="V50" s="44">
        <v>0.004329</v>
      </c>
      <c r="W50" s="44">
        <v>0.008711</v>
      </c>
      <c r="X50" s="44">
        <v>0.477217</v>
      </c>
      <c r="Y50" s="44">
        <v>1</v>
      </c>
      <c r="Z50" s="44">
        <v>1</v>
      </c>
      <c r="AA50" s="63">
        <v>50</v>
      </c>
      <c r="AB50" s="63"/>
      <c r="AC50" s="14"/>
      <c r="AD50" t="s">
        <v>2143</v>
      </c>
      <c r="AE50">
        <v>450</v>
      </c>
      <c r="AF50">
        <v>805</v>
      </c>
      <c r="AG50">
        <v>1644</v>
      </c>
      <c r="AH50">
        <v>2542</v>
      </c>
      <c r="AJ50" t="s">
        <v>2261</v>
      </c>
      <c r="AK50" t="s">
        <v>2332</v>
      </c>
      <c r="AN50" s="68">
        <v>42557.84736111111</v>
      </c>
      <c r="AO50" s="69" t="s">
        <v>2489</v>
      </c>
      <c r="AP50" t="b">
        <v>1</v>
      </c>
      <c r="AQ50" t="b">
        <v>0</v>
      </c>
      <c r="AR50" t="b">
        <v>0</v>
      </c>
      <c r="AS50" t="s">
        <v>2506</v>
      </c>
      <c r="AT50">
        <v>1</v>
      </c>
      <c r="AV50" t="b">
        <v>0</v>
      </c>
      <c r="AW50" t="s">
        <v>2544</v>
      </c>
      <c r="AX50" s="69" t="s">
        <v>2649</v>
      </c>
      <c r="AY50" t="s">
        <v>66</v>
      </c>
      <c r="AZ50" s="43"/>
      <c r="BA50" s="43"/>
      <c r="BB50" s="43"/>
      <c r="BC50" s="43"/>
      <c r="BD50" s="43" t="s">
        <v>265</v>
      </c>
      <c r="BE50" s="43" t="s">
        <v>265</v>
      </c>
      <c r="BF50" s="87" t="s">
        <v>2787</v>
      </c>
      <c r="BG50" s="87" t="s">
        <v>2814</v>
      </c>
      <c r="BH50" s="87" t="s">
        <v>2860</v>
      </c>
      <c r="BI50" s="87" t="s">
        <v>2860</v>
      </c>
      <c r="BJ50" s="70" t="str">
        <f>REPLACE(INDEX(GroupVertices[Group],MATCH(Vertices[[#This Row],[Vertex]],GroupVertices[Vertex],0)),1,1,"")</f>
        <v>1</v>
      </c>
      <c r="BK50" s="2"/>
    </row>
    <row r="51" spans="1:63" ht="15">
      <c r="A51" s="11" t="s">
        <v>220</v>
      </c>
      <c r="B51" s="12"/>
      <c r="C51" s="12"/>
      <c r="D51" s="60">
        <v>1.96</v>
      </c>
      <c r="E51" s="62">
        <v>55</v>
      </c>
      <c r="F51" s="83" t="s">
        <v>719</v>
      </c>
      <c r="G51" s="12"/>
      <c r="H51" s="13"/>
      <c r="I51" s="45"/>
      <c r="J51" s="45"/>
      <c r="K51" s="13" t="s">
        <v>3160</v>
      </c>
      <c r="L51" s="64"/>
      <c r="M51" s="65">
        <v>6726.34228515625</v>
      </c>
      <c r="N51" s="65">
        <v>9772.607421875</v>
      </c>
      <c r="O51" s="56"/>
      <c r="P51" s="66"/>
      <c r="Q51" s="66"/>
      <c r="R51" s="71">
        <f>S51+T51</f>
        <v>3</v>
      </c>
      <c r="S51" s="43">
        <v>0</v>
      </c>
      <c r="T51" s="43">
        <v>3</v>
      </c>
      <c r="U51" s="44">
        <v>0</v>
      </c>
      <c r="V51" s="44">
        <v>0.004348</v>
      </c>
      <c r="W51" s="44">
        <v>0.01022</v>
      </c>
      <c r="X51" s="44">
        <v>0.623508</v>
      </c>
      <c r="Y51" s="44">
        <v>1</v>
      </c>
      <c r="Z51" s="44">
        <v>0</v>
      </c>
      <c r="AA51" s="63">
        <v>51</v>
      </c>
      <c r="AB51" s="63"/>
      <c r="AC51" s="14"/>
      <c r="AD51" t="s">
        <v>2050</v>
      </c>
      <c r="AE51">
        <v>759</v>
      </c>
      <c r="AF51">
        <v>2963</v>
      </c>
      <c r="AG51">
        <v>49433</v>
      </c>
      <c r="AH51">
        <v>5204</v>
      </c>
      <c r="AJ51" t="s">
        <v>2171</v>
      </c>
      <c r="AK51" t="s">
        <v>2287</v>
      </c>
      <c r="AL51" s="69" t="s">
        <v>2349</v>
      </c>
      <c r="AN51" s="68">
        <v>41525.56761574074</v>
      </c>
      <c r="AO51" s="69" t="s">
        <v>2415</v>
      </c>
      <c r="AP51" t="b">
        <v>0</v>
      </c>
      <c r="AQ51" t="b">
        <v>0</v>
      </c>
      <c r="AR51" t="b">
        <v>1</v>
      </c>
      <c r="AS51" t="s">
        <v>1972</v>
      </c>
      <c r="AT51">
        <v>114</v>
      </c>
      <c r="AU51" s="69" t="s">
        <v>2513</v>
      </c>
      <c r="AV51" t="b">
        <v>0</v>
      </c>
      <c r="AW51" t="s">
        <v>2544</v>
      </c>
      <c r="AX51" s="69" t="s">
        <v>2555</v>
      </c>
      <c r="AY51" t="s">
        <v>66</v>
      </c>
      <c r="AZ51" s="43" t="s">
        <v>620</v>
      </c>
      <c r="BA51" s="43" t="s">
        <v>620</v>
      </c>
      <c r="BB51" s="43" t="s">
        <v>667</v>
      </c>
      <c r="BC51" s="43" t="s">
        <v>667</v>
      </c>
      <c r="BD51" s="43" t="s">
        <v>265</v>
      </c>
      <c r="BE51" s="43" t="s">
        <v>265</v>
      </c>
      <c r="BF51" s="87" t="s">
        <v>2749</v>
      </c>
      <c r="BG51" s="87" t="s">
        <v>2794</v>
      </c>
      <c r="BH51" s="87" t="s">
        <v>2824</v>
      </c>
      <c r="BI51" s="87" t="s">
        <v>2863</v>
      </c>
      <c r="BJ51" s="70" t="str">
        <f>REPLACE(INDEX(GroupVertices[Group],MATCH(Vertices[[#This Row],[Vertex]],GroupVertices[Vertex],0)),1,1,"")</f>
        <v>3</v>
      </c>
      <c r="BK51" s="2"/>
    </row>
    <row r="52" spans="1:63" ht="15">
      <c r="A52" s="11" t="s">
        <v>227</v>
      </c>
      <c r="B52" s="12"/>
      <c r="C52" s="12"/>
      <c r="D52" s="60">
        <v>1.96</v>
      </c>
      <c r="E52" s="62">
        <v>55</v>
      </c>
      <c r="F52" s="83" t="s">
        <v>726</v>
      </c>
      <c r="G52" s="12"/>
      <c r="H52" s="13"/>
      <c r="I52" s="45"/>
      <c r="J52" s="45"/>
      <c r="K52" s="13" t="s">
        <v>3160</v>
      </c>
      <c r="L52" s="64"/>
      <c r="M52" s="65">
        <v>7798.02001953125</v>
      </c>
      <c r="N52" s="65">
        <v>9060.0419921875</v>
      </c>
      <c r="O52" s="56"/>
      <c r="P52" s="66"/>
      <c r="Q52" s="66"/>
      <c r="R52" s="71">
        <f>S52+T52</f>
        <v>3</v>
      </c>
      <c r="S52" s="43">
        <v>0</v>
      </c>
      <c r="T52" s="43">
        <v>3</v>
      </c>
      <c r="U52" s="44">
        <v>0</v>
      </c>
      <c r="V52" s="44">
        <v>0.004348</v>
      </c>
      <c r="W52" s="44">
        <v>0.01022</v>
      </c>
      <c r="X52" s="44">
        <v>0.623508</v>
      </c>
      <c r="Y52" s="44">
        <v>1</v>
      </c>
      <c r="Z52" s="44">
        <v>0</v>
      </c>
      <c r="AA52" s="63">
        <v>52</v>
      </c>
      <c r="AB52" s="63"/>
      <c r="AC52" s="14"/>
      <c r="AD52" t="s">
        <v>2063</v>
      </c>
      <c r="AE52">
        <v>2140</v>
      </c>
      <c r="AF52">
        <v>1017</v>
      </c>
      <c r="AG52">
        <v>9202</v>
      </c>
      <c r="AH52">
        <v>20799</v>
      </c>
      <c r="AJ52" t="s">
        <v>2183</v>
      </c>
      <c r="AK52" t="s">
        <v>2294</v>
      </c>
      <c r="AL52" s="69" t="s">
        <v>2355</v>
      </c>
      <c r="AN52" s="68">
        <v>42409.91180555556</v>
      </c>
      <c r="AO52" s="69" t="s">
        <v>2425</v>
      </c>
      <c r="AP52" t="b">
        <v>0</v>
      </c>
      <c r="AQ52" t="b">
        <v>0</v>
      </c>
      <c r="AR52" t="b">
        <v>1</v>
      </c>
      <c r="AS52" t="s">
        <v>1972</v>
      </c>
      <c r="AT52">
        <v>78</v>
      </c>
      <c r="AU52" s="69" t="s">
        <v>2510</v>
      </c>
      <c r="AV52" t="b">
        <v>0</v>
      </c>
      <c r="AW52" t="s">
        <v>2544</v>
      </c>
      <c r="AX52" s="69" t="s">
        <v>2568</v>
      </c>
      <c r="AY52" t="s">
        <v>66</v>
      </c>
      <c r="AZ52" s="43" t="s">
        <v>621</v>
      </c>
      <c r="BA52" s="43" t="s">
        <v>621</v>
      </c>
      <c r="BB52" s="43" t="s">
        <v>667</v>
      </c>
      <c r="BC52" s="43" t="s">
        <v>667</v>
      </c>
      <c r="BD52" s="43" t="s">
        <v>265</v>
      </c>
      <c r="BE52" s="43" t="s">
        <v>265</v>
      </c>
      <c r="BF52" s="87" t="s">
        <v>2756</v>
      </c>
      <c r="BG52" s="87" t="s">
        <v>2799</v>
      </c>
      <c r="BH52" s="87" t="s">
        <v>2833</v>
      </c>
      <c r="BI52" s="87" t="s">
        <v>2833</v>
      </c>
      <c r="BJ52" s="70" t="str">
        <f>REPLACE(INDEX(GroupVertices[Group],MATCH(Vertices[[#This Row],[Vertex]],GroupVertices[Vertex],0)),1,1,"")</f>
        <v>3</v>
      </c>
      <c r="BK52" s="2"/>
    </row>
    <row r="53" spans="1:63" ht="15">
      <c r="A53" s="11" t="s">
        <v>264</v>
      </c>
      <c r="B53" s="12"/>
      <c r="C53" s="12"/>
      <c r="D53" s="60">
        <v>1.64</v>
      </c>
      <c r="E53" s="62">
        <v>55</v>
      </c>
      <c r="F53" s="83" t="s">
        <v>753</v>
      </c>
      <c r="G53" s="12"/>
      <c r="H53" s="13"/>
      <c r="I53" s="45"/>
      <c r="J53" s="45"/>
      <c r="K53" s="13" t="s">
        <v>3160</v>
      </c>
      <c r="L53" s="64"/>
      <c r="M53" s="65">
        <v>381.9847717285156</v>
      </c>
      <c r="N53" s="65">
        <v>2681.18359375</v>
      </c>
      <c r="O53" s="56"/>
      <c r="P53" s="66"/>
      <c r="Q53" s="66"/>
      <c r="R53" s="71">
        <f>S53+T53</f>
        <v>3</v>
      </c>
      <c r="S53" s="43">
        <v>1</v>
      </c>
      <c r="T53" s="43">
        <v>2</v>
      </c>
      <c r="U53" s="44">
        <v>0</v>
      </c>
      <c r="V53" s="44">
        <v>0.004329</v>
      </c>
      <c r="W53" s="44">
        <v>0.008711</v>
      </c>
      <c r="X53" s="44">
        <v>0.477217</v>
      </c>
      <c r="Y53" s="44">
        <v>1</v>
      </c>
      <c r="Z53" s="44">
        <v>0.5</v>
      </c>
      <c r="AA53" s="63">
        <v>53</v>
      </c>
      <c r="AB53" s="63"/>
      <c r="AC53" s="14"/>
      <c r="AD53" t="s">
        <v>2103</v>
      </c>
      <c r="AE53">
        <v>212</v>
      </c>
      <c r="AF53">
        <v>40</v>
      </c>
      <c r="AG53">
        <v>427</v>
      </c>
      <c r="AH53">
        <v>1017</v>
      </c>
      <c r="AJ53" t="s">
        <v>2222</v>
      </c>
      <c r="AK53" t="s">
        <v>2316</v>
      </c>
      <c r="AN53" s="68">
        <v>40912.74658564815</v>
      </c>
      <c r="AP53" t="b">
        <v>1</v>
      </c>
      <c r="AQ53" t="b">
        <v>0</v>
      </c>
      <c r="AR53" t="b">
        <v>0</v>
      </c>
      <c r="AS53" t="s">
        <v>1972</v>
      </c>
      <c r="AT53">
        <v>0</v>
      </c>
      <c r="AU53" s="69" t="s">
        <v>2510</v>
      </c>
      <c r="AV53" t="b">
        <v>0</v>
      </c>
      <c r="AW53" t="s">
        <v>2544</v>
      </c>
      <c r="AX53" s="69" t="s">
        <v>2609</v>
      </c>
      <c r="AY53" t="s">
        <v>66</v>
      </c>
      <c r="AZ53" s="43"/>
      <c r="BA53" s="43"/>
      <c r="BB53" s="43"/>
      <c r="BC53" s="43"/>
      <c r="BD53" s="43"/>
      <c r="BE53" s="43"/>
      <c r="BF53" s="87" t="s">
        <v>2743</v>
      </c>
      <c r="BG53" s="87" t="s">
        <v>2743</v>
      </c>
      <c r="BH53" s="87" t="s">
        <v>2818</v>
      </c>
      <c r="BI53" s="87" t="s">
        <v>2818</v>
      </c>
      <c r="BJ53" s="70" t="str">
        <f>REPLACE(INDEX(GroupVertices[Group],MATCH(Vertices[[#This Row],[Vertex]],GroupVertices[Vertex],0)),1,1,"")</f>
        <v>2</v>
      </c>
      <c r="BK53" s="2"/>
    </row>
    <row r="54" spans="1:63" ht="15">
      <c r="A54" s="11" t="s">
        <v>266</v>
      </c>
      <c r="B54" s="12"/>
      <c r="C54" s="12"/>
      <c r="D54" s="60">
        <v>1.64</v>
      </c>
      <c r="E54" s="62">
        <v>55</v>
      </c>
      <c r="F54" s="83" t="s">
        <v>755</v>
      </c>
      <c r="G54" s="12"/>
      <c r="H54" s="13"/>
      <c r="I54" s="45"/>
      <c r="J54" s="45"/>
      <c r="K54" s="13" t="s">
        <v>3160</v>
      </c>
      <c r="L54" s="64"/>
      <c r="M54" s="65">
        <v>695.1688842773438</v>
      </c>
      <c r="N54" s="65">
        <v>5268.6953125</v>
      </c>
      <c r="O54" s="56"/>
      <c r="P54" s="66"/>
      <c r="Q54" s="66"/>
      <c r="R54" s="71">
        <f>S54+T54</f>
        <v>3</v>
      </c>
      <c r="S54" s="43">
        <v>1</v>
      </c>
      <c r="T54" s="43">
        <v>2</v>
      </c>
      <c r="U54" s="44">
        <v>0</v>
      </c>
      <c r="V54" s="44">
        <v>0.004329</v>
      </c>
      <c r="W54" s="44">
        <v>0.008711</v>
      </c>
      <c r="X54" s="44">
        <v>0.477217</v>
      </c>
      <c r="Y54" s="44">
        <v>1</v>
      </c>
      <c r="Z54" s="44">
        <v>0.5</v>
      </c>
      <c r="AA54" s="63">
        <v>54</v>
      </c>
      <c r="AB54" s="63"/>
      <c r="AC54" s="14"/>
      <c r="AD54" t="s">
        <v>2104</v>
      </c>
      <c r="AE54">
        <v>117</v>
      </c>
      <c r="AF54">
        <v>286</v>
      </c>
      <c r="AG54">
        <v>3330</v>
      </c>
      <c r="AH54">
        <v>3193</v>
      </c>
      <c r="AJ54" t="s">
        <v>2223</v>
      </c>
      <c r="AL54" s="69" t="s">
        <v>2380</v>
      </c>
      <c r="AN54" s="68">
        <v>41065.69957175926</v>
      </c>
      <c r="AP54" t="b">
        <v>1</v>
      </c>
      <c r="AQ54" t="b">
        <v>0</v>
      </c>
      <c r="AR54" t="b">
        <v>0</v>
      </c>
      <c r="AS54" t="s">
        <v>1972</v>
      </c>
      <c r="AT54">
        <v>3</v>
      </c>
      <c r="AU54" s="69" t="s">
        <v>2510</v>
      </c>
      <c r="AV54" t="b">
        <v>0</v>
      </c>
      <c r="AW54" t="s">
        <v>2544</v>
      </c>
      <c r="AX54" s="69" t="s">
        <v>2610</v>
      </c>
      <c r="AY54" t="s">
        <v>66</v>
      </c>
      <c r="AZ54" s="43"/>
      <c r="BA54" s="43"/>
      <c r="BB54" s="43"/>
      <c r="BC54" s="43"/>
      <c r="BD54" s="43"/>
      <c r="BE54" s="43"/>
      <c r="BF54" s="87" t="s">
        <v>2743</v>
      </c>
      <c r="BG54" s="87" t="s">
        <v>2743</v>
      </c>
      <c r="BH54" s="87" t="s">
        <v>2818</v>
      </c>
      <c r="BI54" s="87" t="s">
        <v>2818</v>
      </c>
      <c r="BJ54" s="70" t="str">
        <f>REPLACE(INDEX(GroupVertices[Group],MATCH(Vertices[[#This Row],[Vertex]],GroupVertices[Vertex],0)),1,1,"")</f>
        <v>1</v>
      </c>
      <c r="BK54" s="2"/>
    </row>
    <row r="55" spans="1:63" ht="15">
      <c r="A55" s="11" t="s">
        <v>267</v>
      </c>
      <c r="B55" s="12"/>
      <c r="C55" s="12"/>
      <c r="D55" s="60">
        <v>1.64</v>
      </c>
      <c r="E55" s="62">
        <v>55</v>
      </c>
      <c r="F55" s="83" t="s">
        <v>756</v>
      </c>
      <c r="G55" s="12"/>
      <c r="H55" s="13"/>
      <c r="I55" s="45"/>
      <c r="J55" s="45"/>
      <c r="K55" s="13" t="s">
        <v>3160</v>
      </c>
      <c r="L55" s="64"/>
      <c r="M55" s="65">
        <v>4733.0732421875</v>
      </c>
      <c r="N55" s="65">
        <v>2713.2060546875</v>
      </c>
      <c r="O55" s="56"/>
      <c r="P55" s="66"/>
      <c r="Q55" s="66"/>
      <c r="R55" s="71">
        <f>S55+T55</f>
        <v>3</v>
      </c>
      <c r="S55" s="43">
        <v>1</v>
      </c>
      <c r="T55" s="43">
        <v>2</v>
      </c>
      <c r="U55" s="44">
        <v>0</v>
      </c>
      <c r="V55" s="44">
        <v>0.004329</v>
      </c>
      <c r="W55" s="44">
        <v>0.008711</v>
      </c>
      <c r="X55" s="44">
        <v>0.477217</v>
      </c>
      <c r="Y55" s="44">
        <v>1</v>
      </c>
      <c r="Z55" s="44">
        <v>0.5</v>
      </c>
      <c r="AA55" s="63">
        <v>55</v>
      </c>
      <c r="AB55" s="63"/>
      <c r="AC55" s="14"/>
      <c r="AD55" t="s">
        <v>2105</v>
      </c>
      <c r="AE55">
        <v>395</v>
      </c>
      <c r="AF55">
        <v>140</v>
      </c>
      <c r="AG55">
        <v>409</v>
      </c>
      <c r="AH55">
        <v>372</v>
      </c>
      <c r="AJ55" t="s">
        <v>2224</v>
      </c>
      <c r="AN55" s="68">
        <v>43125.808645833335</v>
      </c>
      <c r="AO55" s="69" t="s">
        <v>2458</v>
      </c>
      <c r="AP55" t="b">
        <v>0</v>
      </c>
      <c r="AQ55" t="b">
        <v>0</v>
      </c>
      <c r="AR55" t="b">
        <v>0</v>
      </c>
      <c r="AS55" t="s">
        <v>1972</v>
      </c>
      <c r="AT55">
        <v>3</v>
      </c>
      <c r="AU55" s="69" t="s">
        <v>2510</v>
      </c>
      <c r="AV55" t="b">
        <v>0</v>
      </c>
      <c r="AW55" t="s">
        <v>2544</v>
      </c>
      <c r="AX55" s="69" t="s">
        <v>2611</v>
      </c>
      <c r="AY55" t="s">
        <v>66</v>
      </c>
      <c r="AZ55" s="43"/>
      <c r="BA55" s="43"/>
      <c r="BB55" s="43"/>
      <c r="BC55" s="43"/>
      <c r="BD55" s="43"/>
      <c r="BE55" s="43"/>
      <c r="BF55" s="87" t="s">
        <v>2743</v>
      </c>
      <c r="BG55" s="87" t="s">
        <v>2743</v>
      </c>
      <c r="BH55" s="87" t="s">
        <v>2818</v>
      </c>
      <c r="BI55" s="87" t="s">
        <v>2818</v>
      </c>
      <c r="BJ55" s="70" t="str">
        <f>REPLACE(INDEX(GroupVertices[Group],MATCH(Vertices[[#This Row],[Vertex]],GroupVertices[Vertex],0)),1,1,"")</f>
        <v>2</v>
      </c>
      <c r="BK55" s="2"/>
    </row>
    <row r="56" spans="1:63" ht="15">
      <c r="A56" s="11" t="s">
        <v>268</v>
      </c>
      <c r="B56" s="12"/>
      <c r="C56" s="12"/>
      <c r="D56" s="60">
        <v>1.64</v>
      </c>
      <c r="E56" s="62">
        <v>55</v>
      </c>
      <c r="F56" s="83" t="s">
        <v>757</v>
      </c>
      <c r="G56" s="12"/>
      <c r="H56" s="13"/>
      <c r="I56" s="45"/>
      <c r="J56" s="45"/>
      <c r="K56" s="13" t="s">
        <v>3160</v>
      </c>
      <c r="L56" s="64"/>
      <c r="M56" s="65">
        <v>1255.8717041015625</v>
      </c>
      <c r="N56" s="65">
        <v>7380.80859375</v>
      </c>
      <c r="O56" s="56"/>
      <c r="P56" s="66"/>
      <c r="Q56" s="66"/>
      <c r="R56" s="71">
        <f>S56+T56</f>
        <v>3</v>
      </c>
      <c r="S56" s="43">
        <v>1</v>
      </c>
      <c r="T56" s="43">
        <v>2</v>
      </c>
      <c r="U56" s="44">
        <v>0</v>
      </c>
      <c r="V56" s="44">
        <v>0.004329</v>
      </c>
      <c r="W56" s="44">
        <v>0.008711</v>
      </c>
      <c r="X56" s="44">
        <v>0.477217</v>
      </c>
      <c r="Y56" s="44">
        <v>1</v>
      </c>
      <c r="Z56" s="44">
        <v>0.5</v>
      </c>
      <c r="AA56" s="63">
        <v>56</v>
      </c>
      <c r="AB56" s="63"/>
      <c r="AC56" s="14"/>
      <c r="AD56" t="s">
        <v>2106</v>
      </c>
      <c r="AE56">
        <v>233</v>
      </c>
      <c r="AF56">
        <v>199</v>
      </c>
      <c r="AG56">
        <v>673</v>
      </c>
      <c r="AH56">
        <v>736</v>
      </c>
      <c r="AJ56" t="s">
        <v>2225</v>
      </c>
      <c r="AK56" t="s">
        <v>2316</v>
      </c>
      <c r="AN56" s="68">
        <v>42992.75916666666</v>
      </c>
      <c r="AP56" t="b">
        <v>1</v>
      </c>
      <c r="AQ56" t="b">
        <v>0</v>
      </c>
      <c r="AR56" t="b">
        <v>0</v>
      </c>
      <c r="AS56" t="s">
        <v>1972</v>
      </c>
      <c r="AT56">
        <v>0</v>
      </c>
      <c r="AV56" t="b">
        <v>0</v>
      </c>
      <c r="AW56" t="s">
        <v>2544</v>
      </c>
      <c r="AX56" s="69" t="s">
        <v>2612</v>
      </c>
      <c r="AY56" t="s">
        <v>66</v>
      </c>
      <c r="AZ56" s="43"/>
      <c r="BA56" s="43"/>
      <c r="BB56" s="43"/>
      <c r="BC56" s="43"/>
      <c r="BD56" s="43"/>
      <c r="BE56" s="43"/>
      <c r="BF56" s="87" t="s">
        <v>2743</v>
      </c>
      <c r="BG56" s="87" t="s">
        <v>2743</v>
      </c>
      <c r="BH56" s="87" t="s">
        <v>2818</v>
      </c>
      <c r="BI56" s="87" t="s">
        <v>2818</v>
      </c>
      <c r="BJ56" s="70" t="str">
        <f>REPLACE(INDEX(GroupVertices[Group],MATCH(Vertices[[#This Row],[Vertex]],GroupVertices[Vertex],0)),1,1,"")</f>
        <v>1</v>
      </c>
      <c r="BK56" s="2"/>
    </row>
    <row r="57" spans="1:63" ht="15">
      <c r="A57" s="11" t="s">
        <v>269</v>
      </c>
      <c r="B57" s="12"/>
      <c r="C57" s="12"/>
      <c r="D57" s="60">
        <v>1.64</v>
      </c>
      <c r="E57" s="62">
        <v>55</v>
      </c>
      <c r="F57" s="83" t="s">
        <v>758</v>
      </c>
      <c r="G57" s="12"/>
      <c r="H57" s="13"/>
      <c r="I57" s="45"/>
      <c r="J57" s="45"/>
      <c r="K57" s="13" t="s">
        <v>3160</v>
      </c>
      <c r="L57" s="64"/>
      <c r="M57" s="65">
        <v>3896.259033203125</v>
      </c>
      <c r="N57" s="65">
        <v>9605.4453125</v>
      </c>
      <c r="O57" s="56"/>
      <c r="P57" s="66"/>
      <c r="Q57" s="66"/>
      <c r="R57" s="71">
        <f>S57+T57</f>
        <v>3</v>
      </c>
      <c r="S57" s="43">
        <v>1</v>
      </c>
      <c r="T57" s="43">
        <v>2</v>
      </c>
      <c r="U57" s="44">
        <v>0</v>
      </c>
      <c r="V57" s="44">
        <v>0.004329</v>
      </c>
      <c r="W57" s="44">
        <v>0.008711</v>
      </c>
      <c r="X57" s="44">
        <v>0.477217</v>
      </c>
      <c r="Y57" s="44">
        <v>1</v>
      </c>
      <c r="Z57" s="44">
        <v>0.5</v>
      </c>
      <c r="AA57" s="63">
        <v>57</v>
      </c>
      <c r="AB57" s="63"/>
      <c r="AC57" s="14"/>
      <c r="AD57" t="s">
        <v>2107</v>
      </c>
      <c r="AE57">
        <v>892</v>
      </c>
      <c r="AF57">
        <v>656</v>
      </c>
      <c r="AG57">
        <v>2912</v>
      </c>
      <c r="AH57">
        <v>3360</v>
      </c>
      <c r="AJ57" t="s">
        <v>2226</v>
      </c>
      <c r="AK57" t="s">
        <v>2317</v>
      </c>
      <c r="AN57" s="68">
        <v>40933.827511574076</v>
      </c>
      <c r="AO57" s="69" t="s">
        <v>2459</v>
      </c>
      <c r="AP57" t="b">
        <v>1</v>
      </c>
      <c r="AQ57" t="b">
        <v>0</v>
      </c>
      <c r="AR57" t="b">
        <v>0</v>
      </c>
      <c r="AS57" t="s">
        <v>1972</v>
      </c>
      <c r="AT57">
        <v>25</v>
      </c>
      <c r="AU57" s="69" t="s">
        <v>2510</v>
      </c>
      <c r="AV57" t="b">
        <v>0</v>
      </c>
      <c r="AW57" t="s">
        <v>2544</v>
      </c>
      <c r="AX57" s="69" t="s">
        <v>2613</v>
      </c>
      <c r="AY57" t="s">
        <v>66</v>
      </c>
      <c r="AZ57" s="43"/>
      <c r="BA57" s="43"/>
      <c r="BB57" s="43"/>
      <c r="BC57" s="43"/>
      <c r="BD57" s="43"/>
      <c r="BE57" s="43"/>
      <c r="BF57" s="87" t="s">
        <v>2743</v>
      </c>
      <c r="BG57" s="87" t="s">
        <v>2743</v>
      </c>
      <c r="BH57" s="87" t="s">
        <v>2818</v>
      </c>
      <c r="BI57" s="87" t="s">
        <v>2818</v>
      </c>
      <c r="BJ57" s="70" t="str">
        <f>REPLACE(INDEX(GroupVertices[Group],MATCH(Vertices[[#This Row],[Vertex]],GroupVertices[Vertex],0)),1,1,"")</f>
        <v>1</v>
      </c>
      <c r="BK57" s="2"/>
    </row>
    <row r="58" spans="1:63" ht="15">
      <c r="A58" s="11" t="s">
        <v>270</v>
      </c>
      <c r="B58" s="12"/>
      <c r="C58" s="12"/>
      <c r="D58" s="60">
        <v>1.64</v>
      </c>
      <c r="E58" s="62">
        <v>55</v>
      </c>
      <c r="F58" s="83" t="s">
        <v>759</v>
      </c>
      <c r="G58" s="12"/>
      <c r="H58" s="13"/>
      <c r="I58" s="45"/>
      <c r="J58" s="45"/>
      <c r="K58" s="13" t="s">
        <v>3160</v>
      </c>
      <c r="L58" s="64"/>
      <c r="M58" s="65">
        <v>4960.0302734375</v>
      </c>
      <c r="N58" s="65">
        <v>5945.9560546875</v>
      </c>
      <c r="O58" s="56"/>
      <c r="P58" s="66"/>
      <c r="Q58" s="66"/>
      <c r="R58" s="71">
        <f>S58+T58</f>
        <v>3</v>
      </c>
      <c r="S58" s="43">
        <v>1</v>
      </c>
      <c r="T58" s="43">
        <v>2</v>
      </c>
      <c r="U58" s="44">
        <v>0</v>
      </c>
      <c r="V58" s="44">
        <v>0.004329</v>
      </c>
      <c r="W58" s="44">
        <v>0.008711</v>
      </c>
      <c r="X58" s="44">
        <v>0.477217</v>
      </c>
      <c r="Y58" s="44">
        <v>1</v>
      </c>
      <c r="Z58" s="44">
        <v>0.5</v>
      </c>
      <c r="AA58" s="63">
        <v>58</v>
      </c>
      <c r="AB58" s="63"/>
      <c r="AC58" s="14"/>
      <c r="AD58" t="s">
        <v>2108</v>
      </c>
      <c r="AE58">
        <v>778</v>
      </c>
      <c r="AF58">
        <v>314</v>
      </c>
      <c r="AG58">
        <v>3126</v>
      </c>
      <c r="AH58">
        <v>4407</v>
      </c>
      <c r="AJ58" t="s">
        <v>2227</v>
      </c>
      <c r="AK58" t="s">
        <v>2318</v>
      </c>
      <c r="AN58" s="68">
        <v>40760.864270833335</v>
      </c>
      <c r="AO58" s="69" t="s">
        <v>2460</v>
      </c>
      <c r="AP58" t="b">
        <v>1</v>
      </c>
      <c r="AQ58" t="b">
        <v>0</v>
      </c>
      <c r="AR58" t="b">
        <v>1</v>
      </c>
      <c r="AS58" t="s">
        <v>1972</v>
      </c>
      <c r="AT58">
        <v>6</v>
      </c>
      <c r="AU58" s="69" t="s">
        <v>2510</v>
      </c>
      <c r="AV58" t="b">
        <v>0</v>
      </c>
      <c r="AW58" t="s">
        <v>2544</v>
      </c>
      <c r="AX58" s="69" t="s">
        <v>2614</v>
      </c>
      <c r="AY58" t="s">
        <v>66</v>
      </c>
      <c r="AZ58" s="43"/>
      <c r="BA58" s="43"/>
      <c r="BB58" s="43"/>
      <c r="BC58" s="43"/>
      <c r="BD58" s="43"/>
      <c r="BE58" s="43"/>
      <c r="BF58" s="87" t="s">
        <v>2743</v>
      </c>
      <c r="BG58" s="87" t="s">
        <v>2743</v>
      </c>
      <c r="BH58" s="87" t="s">
        <v>2818</v>
      </c>
      <c r="BI58" s="87" t="s">
        <v>2818</v>
      </c>
      <c r="BJ58" s="70" t="str">
        <f>REPLACE(INDEX(GroupVertices[Group],MATCH(Vertices[[#This Row],[Vertex]],GroupVertices[Vertex],0)),1,1,"")</f>
        <v>1</v>
      </c>
      <c r="BK58" s="2"/>
    </row>
    <row r="59" spans="1:63" ht="15">
      <c r="A59" s="11" t="s">
        <v>272</v>
      </c>
      <c r="B59" s="12"/>
      <c r="C59" s="12"/>
      <c r="D59" s="60">
        <v>1.64</v>
      </c>
      <c r="E59" s="62">
        <v>55</v>
      </c>
      <c r="F59" s="83" t="s">
        <v>761</v>
      </c>
      <c r="G59" s="12"/>
      <c r="H59" s="13"/>
      <c r="I59" s="45"/>
      <c r="J59" s="45"/>
      <c r="K59" s="13" t="s">
        <v>3160</v>
      </c>
      <c r="L59" s="64"/>
      <c r="M59" s="65">
        <v>3303.27490234375</v>
      </c>
      <c r="N59" s="65">
        <v>9772.607421875</v>
      </c>
      <c r="O59" s="56"/>
      <c r="P59" s="66"/>
      <c r="Q59" s="66"/>
      <c r="R59" s="71">
        <f>S59+T59</f>
        <v>3</v>
      </c>
      <c r="S59" s="43">
        <v>1</v>
      </c>
      <c r="T59" s="43">
        <v>2</v>
      </c>
      <c r="U59" s="44">
        <v>0</v>
      </c>
      <c r="V59" s="44">
        <v>0.004329</v>
      </c>
      <c r="W59" s="44">
        <v>0.008711</v>
      </c>
      <c r="X59" s="44">
        <v>0.477217</v>
      </c>
      <c r="Y59" s="44">
        <v>1</v>
      </c>
      <c r="Z59" s="44">
        <v>0.5</v>
      </c>
      <c r="AA59" s="63">
        <v>59</v>
      </c>
      <c r="AB59" s="63"/>
      <c r="AC59" s="14"/>
      <c r="AD59" t="s">
        <v>2109</v>
      </c>
      <c r="AE59">
        <v>143</v>
      </c>
      <c r="AF59">
        <v>107</v>
      </c>
      <c r="AG59">
        <v>121</v>
      </c>
      <c r="AH59">
        <v>107</v>
      </c>
      <c r="AJ59" t="s">
        <v>2228</v>
      </c>
      <c r="AL59" s="69" t="s">
        <v>2381</v>
      </c>
      <c r="AN59" s="68">
        <v>43168.401550925926</v>
      </c>
      <c r="AO59" s="69" t="s">
        <v>2461</v>
      </c>
      <c r="AP59" t="b">
        <v>0</v>
      </c>
      <c r="AQ59" t="b">
        <v>0</v>
      </c>
      <c r="AR59" t="b">
        <v>0</v>
      </c>
      <c r="AS59" t="s">
        <v>1972</v>
      </c>
      <c r="AT59">
        <v>3</v>
      </c>
      <c r="AU59" s="69" t="s">
        <v>2510</v>
      </c>
      <c r="AV59" t="b">
        <v>0</v>
      </c>
      <c r="AW59" t="s">
        <v>2544</v>
      </c>
      <c r="AX59" s="69" t="s">
        <v>2615</v>
      </c>
      <c r="AY59" t="s">
        <v>66</v>
      </c>
      <c r="AZ59" s="43"/>
      <c r="BA59" s="43"/>
      <c r="BB59" s="43"/>
      <c r="BC59" s="43"/>
      <c r="BD59" s="43"/>
      <c r="BE59" s="43"/>
      <c r="BF59" s="87" t="s">
        <v>2743</v>
      </c>
      <c r="BG59" s="87" t="s">
        <v>2743</v>
      </c>
      <c r="BH59" s="87" t="s">
        <v>2818</v>
      </c>
      <c r="BI59" s="87" t="s">
        <v>2818</v>
      </c>
      <c r="BJ59" s="70" t="str">
        <f>REPLACE(INDEX(GroupVertices[Group],MATCH(Vertices[[#This Row],[Vertex]],GroupVertices[Vertex],0)),1,1,"")</f>
        <v>1</v>
      </c>
      <c r="BK59" s="2"/>
    </row>
    <row r="60" spans="1:63" ht="15">
      <c r="A60" s="11" t="s">
        <v>273</v>
      </c>
      <c r="B60" s="12"/>
      <c r="C60" s="12"/>
      <c r="D60" s="60">
        <v>1.64</v>
      </c>
      <c r="E60" s="62">
        <v>55</v>
      </c>
      <c r="F60" s="83" t="s">
        <v>762</v>
      </c>
      <c r="G60" s="12"/>
      <c r="H60" s="13"/>
      <c r="I60" s="45"/>
      <c r="J60" s="45"/>
      <c r="K60" s="13" t="s">
        <v>3160</v>
      </c>
      <c r="L60" s="64"/>
      <c r="M60" s="65">
        <v>3232.322509765625</v>
      </c>
      <c r="N60" s="65">
        <v>5413.0537109375</v>
      </c>
      <c r="O60" s="56"/>
      <c r="P60" s="66"/>
      <c r="Q60" s="66"/>
      <c r="R60" s="71">
        <f>S60+T60</f>
        <v>3</v>
      </c>
      <c r="S60" s="43">
        <v>1</v>
      </c>
      <c r="T60" s="43">
        <v>2</v>
      </c>
      <c r="U60" s="44">
        <v>0</v>
      </c>
      <c r="V60" s="44">
        <v>0.004329</v>
      </c>
      <c r="W60" s="44">
        <v>0.008711</v>
      </c>
      <c r="X60" s="44">
        <v>0.477217</v>
      </c>
      <c r="Y60" s="44">
        <v>1</v>
      </c>
      <c r="Z60" s="44">
        <v>0.5</v>
      </c>
      <c r="AA60" s="63">
        <v>60</v>
      </c>
      <c r="AB60" s="63"/>
      <c r="AC60" s="14"/>
      <c r="AD60" t="s">
        <v>2110</v>
      </c>
      <c r="AE60">
        <v>570</v>
      </c>
      <c r="AF60">
        <v>929</v>
      </c>
      <c r="AG60">
        <v>6326</v>
      </c>
      <c r="AH60">
        <v>16132</v>
      </c>
      <c r="AJ60" t="s">
        <v>2229</v>
      </c>
      <c r="AK60" t="s">
        <v>2286</v>
      </c>
      <c r="AL60" s="69" t="s">
        <v>2382</v>
      </c>
      <c r="AN60" s="68">
        <v>42019.95659722222</v>
      </c>
      <c r="AO60" s="69" t="s">
        <v>2462</v>
      </c>
      <c r="AP60" t="b">
        <v>1</v>
      </c>
      <c r="AQ60" t="b">
        <v>0</v>
      </c>
      <c r="AR60" t="b">
        <v>0</v>
      </c>
      <c r="AS60" t="s">
        <v>2508</v>
      </c>
      <c r="AT60">
        <v>20</v>
      </c>
      <c r="AU60" s="69" t="s">
        <v>2510</v>
      </c>
      <c r="AV60" t="b">
        <v>0</v>
      </c>
      <c r="AW60" t="s">
        <v>2544</v>
      </c>
      <c r="AX60" s="69" t="s">
        <v>2616</v>
      </c>
      <c r="AY60" t="s">
        <v>66</v>
      </c>
      <c r="AZ60" s="43"/>
      <c r="BA60" s="43"/>
      <c r="BB60" s="43"/>
      <c r="BC60" s="43"/>
      <c r="BD60" s="43"/>
      <c r="BE60" s="43"/>
      <c r="BF60" s="87" t="s">
        <v>2743</v>
      </c>
      <c r="BG60" s="87" t="s">
        <v>2743</v>
      </c>
      <c r="BH60" s="87" t="s">
        <v>2818</v>
      </c>
      <c r="BI60" s="87" t="s">
        <v>2818</v>
      </c>
      <c r="BJ60" s="70" t="str">
        <f>REPLACE(INDEX(GroupVertices[Group],MATCH(Vertices[[#This Row],[Vertex]],GroupVertices[Vertex],0)),1,1,"")</f>
        <v>1</v>
      </c>
      <c r="BK60" s="2"/>
    </row>
    <row r="61" spans="1:63" ht="15">
      <c r="A61" s="11" t="s">
        <v>274</v>
      </c>
      <c r="B61" s="12"/>
      <c r="C61" s="12"/>
      <c r="D61" s="60">
        <v>1.64</v>
      </c>
      <c r="E61" s="62">
        <v>55</v>
      </c>
      <c r="F61" s="83" t="s">
        <v>731</v>
      </c>
      <c r="G61" s="12"/>
      <c r="H61" s="13"/>
      <c r="I61" s="45"/>
      <c r="J61" s="45"/>
      <c r="K61" s="13" t="s">
        <v>3160</v>
      </c>
      <c r="L61" s="64"/>
      <c r="M61" s="65">
        <v>4054.86181640625</v>
      </c>
      <c r="N61" s="65">
        <v>5276.84326171875</v>
      </c>
      <c r="O61" s="56"/>
      <c r="P61" s="66"/>
      <c r="Q61" s="66"/>
      <c r="R61" s="71">
        <f>S61+T61</f>
        <v>3</v>
      </c>
      <c r="S61" s="43">
        <v>1</v>
      </c>
      <c r="T61" s="43">
        <v>2</v>
      </c>
      <c r="U61" s="44">
        <v>0</v>
      </c>
      <c r="V61" s="44">
        <v>0.004329</v>
      </c>
      <c r="W61" s="44">
        <v>0.008711</v>
      </c>
      <c r="X61" s="44">
        <v>0.477217</v>
      </c>
      <c r="Y61" s="44">
        <v>1</v>
      </c>
      <c r="Z61" s="44">
        <v>0.5</v>
      </c>
      <c r="AA61" s="63">
        <v>61</v>
      </c>
      <c r="AB61" s="63"/>
      <c r="AC61" s="14"/>
      <c r="AD61" t="s">
        <v>2111</v>
      </c>
      <c r="AE61">
        <v>1454</v>
      </c>
      <c r="AF61">
        <v>607</v>
      </c>
      <c r="AG61">
        <v>2720</v>
      </c>
      <c r="AH61">
        <v>4698</v>
      </c>
      <c r="AJ61" t="s">
        <v>2230</v>
      </c>
      <c r="AN61" s="68">
        <v>41494.920439814814</v>
      </c>
      <c r="AP61" t="b">
        <v>1</v>
      </c>
      <c r="AQ61" t="b">
        <v>1</v>
      </c>
      <c r="AR61" t="b">
        <v>0</v>
      </c>
      <c r="AS61" t="s">
        <v>1972</v>
      </c>
      <c r="AT61">
        <v>10</v>
      </c>
      <c r="AU61" s="69" t="s">
        <v>2510</v>
      </c>
      <c r="AV61" t="b">
        <v>0</v>
      </c>
      <c r="AW61" t="s">
        <v>2544</v>
      </c>
      <c r="AX61" s="69" t="s">
        <v>2617</v>
      </c>
      <c r="AY61" t="s">
        <v>66</v>
      </c>
      <c r="AZ61" s="43"/>
      <c r="BA61" s="43"/>
      <c r="BB61" s="43"/>
      <c r="BC61" s="43"/>
      <c r="BD61" s="43"/>
      <c r="BE61" s="43"/>
      <c r="BF61" s="87" t="s">
        <v>2743</v>
      </c>
      <c r="BG61" s="87" t="s">
        <v>2743</v>
      </c>
      <c r="BH61" s="87" t="s">
        <v>2818</v>
      </c>
      <c r="BI61" s="87" t="s">
        <v>2818</v>
      </c>
      <c r="BJ61" s="70" t="str">
        <f>REPLACE(INDEX(GroupVertices[Group],MATCH(Vertices[[#This Row],[Vertex]],GroupVertices[Vertex],0)),1,1,"")</f>
        <v>1</v>
      </c>
      <c r="BK61" s="2"/>
    </row>
    <row r="62" spans="1:63" ht="15">
      <c r="A62" s="11" t="s">
        <v>277</v>
      </c>
      <c r="B62" s="12"/>
      <c r="C62" s="12"/>
      <c r="D62" s="60">
        <v>1.64</v>
      </c>
      <c r="E62" s="62">
        <v>55</v>
      </c>
      <c r="F62" s="83" t="s">
        <v>765</v>
      </c>
      <c r="G62" s="12"/>
      <c r="H62" s="13"/>
      <c r="I62" s="45"/>
      <c r="J62" s="45"/>
      <c r="K62" s="13" t="s">
        <v>3160</v>
      </c>
      <c r="L62" s="64"/>
      <c r="M62" s="65">
        <v>4161.20751953125</v>
      </c>
      <c r="N62" s="65">
        <v>9096.009765625</v>
      </c>
      <c r="O62" s="56"/>
      <c r="P62" s="66"/>
      <c r="Q62" s="66"/>
      <c r="R62" s="71">
        <f>S62+T62</f>
        <v>3</v>
      </c>
      <c r="S62" s="43">
        <v>1</v>
      </c>
      <c r="T62" s="43">
        <v>2</v>
      </c>
      <c r="U62" s="44">
        <v>0</v>
      </c>
      <c r="V62" s="44">
        <v>0.004329</v>
      </c>
      <c r="W62" s="44">
        <v>0.008711</v>
      </c>
      <c r="X62" s="44">
        <v>0.477217</v>
      </c>
      <c r="Y62" s="44">
        <v>1</v>
      </c>
      <c r="Z62" s="44">
        <v>0.5</v>
      </c>
      <c r="AA62" s="63">
        <v>62</v>
      </c>
      <c r="AB62" s="63"/>
      <c r="AC62" s="14"/>
      <c r="AD62" t="s">
        <v>2114</v>
      </c>
      <c r="AE62">
        <v>426</v>
      </c>
      <c r="AF62">
        <v>361</v>
      </c>
      <c r="AG62">
        <v>2361</v>
      </c>
      <c r="AH62">
        <v>812</v>
      </c>
      <c r="AJ62" t="s">
        <v>2233</v>
      </c>
      <c r="AK62" t="s">
        <v>2292</v>
      </c>
      <c r="AN62" s="68">
        <v>40680.43581018518</v>
      </c>
      <c r="AO62" s="69" t="s">
        <v>2464</v>
      </c>
      <c r="AP62" t="b">
        <v>0</v>
      </c>
      <c r="AQ62" t="b">
        <v>0</v>
      </c>
      <c r="AR62" t="b">
        <v>0</v>
      </c>
      <c r="AS62" t="s">
        <v>1972</v>
      </c>
      <c r="AT62">
        <v>14</v>
      </c>
      <c r="AU62" s="69" t="s">
        <v>2517</v>
      </c>
      <c r="AV62" t="b">
        <v>0</v>
      </c>
      <c r="AW62" t="s">
        <v>2544</v>
      </c>
      <c r="AX62" s="69" t="s">
        <v>2620</v>
      </c>
      <c r="AY62" t="s">
        <v>66</v>
      </c>
      <c r="AZ62" s="43"/>
      <c r="BA62" s="43"/>
      <c r="BB62" s="43"/>
      <c r="BC62" s="43"/>
      <c r="BD62" s="43"/>
      <c r="BE62" s="43"/>
      <c r="BF62" s="87" t="s">
        <v>2743</v>
      </c>
      <c r="BG62" s="87" t="s">
        <v>2743</v>
      </c>
      <c r="BH62" s="87" t="s">
        <v>2818</v>
      </c>
      <c r="BI62" s="87" t="s">
        <v>2818</v>
      </c>
      <c r="BJ62" s="70" t="str">
        <f>REPLACE(INDEX(GroupVertices[Group],MATCH(Vertices[[#This Row],[Vertex]],GroupVertices[Vertex],0)),1,1,"")</f>
        <v>1</v>
      </c>
      <c r="BK62" s="2"/>
    </row>
    <row r="63" spans="1:63" ht="15">
      <c r="A63" s="11" t="s">
        <v>278</v>
      </c>
      <c r="B63" s="12"/>
      <c r="C63" s="12"/>
      <c r="D63" s="60">
        <v>1.64</v>
      </c>
      <c r="E63" s="62">
        <v>55</v>
      </c>
      <c r="F63" s="83" t="s">
        <v>766</v>
      </c>
      <c r="G63" s="12"/>
      <c r="H63" s="13"/>
      <c r="I63" s="45"/>
      <c r="J63" s="45"/>
      <c r="K63" s="13" t="s">
        <v>3160</v>
      </c>
      <c r="L63" s="64"/>
      <c r="M63" s="65">
        <v>343.29937744140625</v>
      </c>
      <c r="N63" s="65">
        <v>7405.42138671875</v>
      </c>
      <c r="O63" s="56"/>
      <c r="P63" s="66"/>
      <c r="Q63" s="66"/>
      <c r="R63" s="71">
        <f>S63+T63</f>
        <v>3</v>
      </c>
      <c r="S63" s="43">
        <v>1</v>
      </c>
      <c r="T63" s="43">
        <v>2</v>
      </c>
      <c r="U63" s="44">
        <v>0</v>
      </c>
      <c r="V63" s="44">
        <v>0.004329</v>
      </c>
      <c r="W63" s="44">
        <v>0.008711</v>
      </c>
      <c r="X63" s="44">
        <v>0.477217</v>
      </c>
      <c r="Y63" s="44">
        <v>1</v>
      </c>
      <c r="Z63" s="44">
        <v>0.5</v>
      </c>
      <c r="AA63" s="63">
        <v>63</v>
      </c>
      <c r="AB63" s="63"/>
      <c r="AC63" s="14"/>
      <c r="AD63" t="s">
        <v>2115</v>
      </c>
      <c r="AE63">
        <v>554</v>
      </c>
      <c r="AF63">
        <v>259</v>
      </c>
      <c r="AG63">
        <v>1319</v>
      </c>
      <c r="AH63">
        <v>309</v>
      </c>
      <c r="AJ63" t="s">
        <v>2234</v>
      </c>
      <c r="AK63" t="s">
        <v>2320</v>
      </c>
      <c r="AN63" s="68">
        <v>40843.87789351852</v>
      </c>
      <c r="AO63" s="69" t="s">
        <v>2465</v>
      </c>
      <c r="AP63" t="b">
        <v>0</v>
      </c>
      <c r="AQ63" t="b">
        <v>0</v>
      </c>
      <c r="AR63" t="b">
        <v>1</v>
      </c>
      <c r="AS63" t="s">
        <v>1972</v>
      </c>
      <c r="AT63">
        <v>4</v>
      </c>
      <c r="AU63" s="69" t="s">
        <v>2518</v>
      </c>
      <c r="AV63" t="b">
        <v>0</v>
      </c>
      <c r="AW63" t="s">
        <v>2544</v>
      </c>
      <c r="AX63" s="69" t="s">
        <v>2621</v>
      </c>
      <c r="AY63" t="s">
        <v>66</v>
      </c>
      <c r="AZ63" s="43"/>
      <c r="BA63" s="43"/>
      <c r="BB63" s="43"/>
      <c r="BC63" s="43"/>
      <c r="BD63" s="43"/>
      <c r="BE63" s="43"/>
      <c r="BF63" s="87" t="s">
        <v>2743</v>
      </c>
      <c r="BG63" s="87" t="s">
        <v>2743</v>
      </c>
      <c r="BH63" s="87" t="s">
        <v>2818</v>
      </c>
      <c r="BI63" s="87" t="s">
        <v>2818</v>
      </c>
      <c r="BJ63" s="70" t="str">
        <f>REPLACE(INDEX(GroupVertices[Group],MATCH(Vertices[[#This Row],[Vertex]],GroupVertices[Vertex],0)),1,1,"")</f>
        <v>1</v>
      </c>
      <c r="BK63" s="2"/>
    </row>
    <row r="64" spans="1:63" ht="15">
      <c r="A64" s="11" t="s">
        <v>282</v>
      </c>
      <c r="B64" s="12"/>
      <c r="C64" s="12"/>
      <c r="D64" s="60">
        <v>1.64</v>
      </c>
      <c r="E64" s="62">
        <v>55</v>
      </c>
      <c r="F64" s="83" t="s">
        <v>770</v>
      </c>
      <c r="G64" s="12"/>
      <c r="H64" s="13"/>
      <c r="I64" s="45"/>
      <c r="J64" s="45"/>
      <c r="K64" s="13" t="s">
        <v>3160</v>
      </c>
      <c r="L64" s="64"/>
      <c r="M64" s="65">
        <v>4772.216796875</v>
      </c>
      <c r="N64" s="65">
        <v>8189.34814453125</v>
      </c>
      <c r="O64" s="56"/>
      <c r="P64" s="66"/>
      <c r="Q64" s="66"/>
      <c r="R64" s="71">
        <f>S64+T64</f>
        <v>3</v>
      </c>
      <c r="S64" s="43">
        <v>1</v>
      </c>
      <c r="T64" s="43">
        <v>2</v>
      </c>
      <c r="U64" s="44">
        <v>0</v>
      </c>
      <c r="V64" s="44">
        <v>0.004329</v>
      </c>
      <c r="W64" s="44">
        <v>0.008711</v>
      </c>
      <c r="X64" s="44">
        <v>0.477217</v>
      </c>
      <c r="Y64" s="44">
        <v>1</v>
      </c>
      <c r="Z64" s="44">
        <v>0.5</v>
      </c>
      <c r="AA64" s="63">
        <v>64</v>
      </c>
      <c r="AB64" s="63"/>
      <c r="AC64" s="14"/>
      <c r="AD64" t="s">
        <v>2118</v>
      </c>
      <c r="AE64">
        <v>3508</v>
      </c>
      <c r="AF64">
        <v>4769</v>
      </c>
      <c r="AG64">
        <v>14220</v>
      </c>
      <c r="AH64">
        <v>20188</v>
      </c>
      <c r="AJ64" t="s">
        <v>2237</v>
      </c>
      <c r="AK64" t="s">
        <v>2286</v>
      </c>
      <c r="AN64" s="68">
        <v>41846.486238425925</v>
      </c>
      <c r="AO64" s="69" t="s">
        <v>2467</v>
      </c>
      <c r="AP64" t="b">
        <v>1</v>
      </c>
      <c r="AQ64" t="b">
        <v>0</v>
      </c>
      <c r="AR64" t="b">
        <v>1</v>
      </c>
      <c r="AS64" t="s">
        <v>2506</v>
      </c>
      <c r="AT64">
        <v>128</v>
      </c>
      <c r="AU64" s="69" t="s">
        <v>2510</v>
      </c>
      <c r="AV64" t="b">
        <v>0</v>
      </c>
      <c r="AW64" t="s">
        <v>2544</v>
      </c>
      <c r="AX64" s="69" t="s">
        <v>2624</v>
      </c>
      <c r="AY64" t="s">
        <v>66</v>
      </c>
      <c r="AZ64" s="43"/>
      <c r="BA64" s="43"/>
      <c r="BB64" s="43"/>
      <c r="BC64" s="43"/>
      <c r="BD64" s="43"/>
      <c r="BE64" s="43"/>
      <c r="BF64" s="87" t="s">
        <v>2743</v>
      </c>
      <c r="BG64" s="87" t="s">
        <v>2743</v>
      </c>
      <c r="BH64" s="87" t="s">
        <v>2818</v>
      </c>
      <c r="BI64" s="87" t="s">
        <v>2818</v>
      </c>
      <c r="BJ64" s="70" t="str">
        <f>REPLACE(INDEX(GroupVertices[Group],MATCH(Vertices[[#This Row],[Vertex]],GroupVertices[Vertex],0)),1,1,"")</f>
        <v>1</v>
      </c>
      <c r="BK64" s="2"/>
    </row>
    <row r="65" spans="1:63" ht="15">
      <c r="A65" s="11" t="s">
        <v>283</v>
      </c>
      <c r="B65" s="12"/>
      <c r="C65" s="12"/>
      <c r="D65" s="60">
        <v>1.64</v>
      </c>
      <c r="E65" s="62">
        <v>55</v>
      </c>
      <c r="F65" s="83" t="s">
        <v>771</v>
      </c>
      <c r="G65" s="12"/>
      <c r="H65" s="13"/>
      <c r="I65" s="45"/>
      <c r="J65" s="45"/>
      <c r="K65" s="13" t="s">
        <v>3160</v>
      </c>
      <c r="L65" s="64"/>
      <c r="M65" s="65">
        <v>3697.421875</v>
      </c>
      <c r="N65" s="65">
        <v>5487.1044921875</v>
      </c>
      <c r="O65" s="56"/>
      <c r="P65" s="66"/>
      <c r="Q65" s="66"/>
      <c r="R65" s="71">
        <f>S65+T65</f>
        <v>3</v>
      </c>
      <c r="S65" s="43">
        <v>1</v>
      </c>
      <c r="T65" s="43">
        <v>2</v>
      </c>
      <c r="U65" s="44">
        <v>0</v>
      </c>
      <c r="V65" s="44">
        <v>0.004329</v>
      </c>
      <c r="W65" s="44">
        <v>0.008711</v>
      </c>
      <c r="X65" s="44">
        <v>0.477217</v>
      </c>
      <c r="Y65" s="44">
        <v>1</v>
      </c>
      <c r="Z65" s="44">
        <v>0.5</v>
      </c>
      <c r="AA65" s="63">
        <v>65</v>
      </c>
      <c r="AB65" s="63"/>
      <c r="AC65" s="14"/>
      <c r="AD65" t="s">
        <v>2119</v>
      </c>
      <c r="AE65">
        <v>169</v>
      </c>
      <c r="AF65">
        <v>319</v>
      </c>
      <c r="AG65">
        <v>2122</v>
      </c>
      <c r="AH65">
        <v>891</v>
      </c>
      <c r="AJ65" t="s">
        <v>2238</v>
      </c>
      <c r="AK65" t="s">
        <v>2322</v>
      </c>
      <c r="AL65" s="69" t="s">
        <v>2384</v>
      </c>
      <c r="AN65" s="68">
        <v>41772.46383101852</v>
      </c>
      <c r="AO65" s="69" t="s">
        <v>2468</v>
      </c>
      <c r="AP65" t="b">
        <v>0</v>
      </c>
      <c r="AQ65" t="b">
        <v>0</v>
      </c>
      <c r="AR65" t="b">
        <v>1</v>
      </c>
      <c r="AS65" t="s">
        <v>1972</v>
      </c>
      <c r="AT65">
        <v>21</v>
      </c>
      <c r="AU65" s="69" t="s">
        <v>2519</v>
      </c>
      <c r="AV65" t="b">
        <v>0</v>
      </c>
      <c r="AW65" t="s">
        <v>2544</v>
      </c>
      <c r="AX65" s="69" t="s">
        <v>2625</v>
      </c>
      <c r="AY65" t="s">
        <v>66</v>
      </c>
      <c r="AZ65" s="43"/>
      <c r="BA65" s="43"/>
      <c r="BB65" s="43"/>
      <c r="BC65" s="43"/>
      <c r="BD65" s="43"/>
      <c r="BE65" s="43"/>
      <c r="BF65" s="87" t="s">
        <v>2743</v>
      </c>
      <c r="BG65" s="87" t="s">
        <v>2743</v>
      </c>
      <c r="BH65" s="87" t="s">
        <v>2818</v>
      </c>
      <c r="BI65" s="87" t="s">
        <v>2818</v>
      </c>
      <c r="BJ65" s="70" t="str">
        <f>REPLACE(INDEX(GroupVertices[Group],MATCH(Vertices[[#This Row],[Vertex]],GroupVertices[Vertex],0)),1,1,"")</f>
        <v>1</v>
      </c>
      <c r="BK65" s="2"/>
    </row>
    <row r="66" spans="1:63" ht="15">
      <c r="A66" s="11" t="s">
        <v>284</v>
      </c>
      <c r="B66" s="12"/>
      <c r="C66" s="12"/>
      <c r="D66" s="60">
        <v>1.64</v>
      </c>
      <c r="E66" s="62">
        <v>55</v>
      </c>
      <c r="F66" s="83" t="s">
        <v>772</v>
      </c>
      <c r="G66" s="12"/>
      <c r="H66" s="13"/>
      <c r="I66" s="45"/>
      <c r="J66" s="45"/>
      <c r="K66" s="13" t="s">
        <v>3160</v>
      </c>
      <c r="L66" s="64"/>
      <c r="M66" s="65">
        <v>2990.8330078125</v>
      </c>
      <c r="N66" s="65">
        <v>612.6890869140625</v>
      </c>
      <c r="O66" s="56"/>
      <c r="P66" s="66"/>
      <c r="Q66" s="66"/>
      <c r="R66" s="71">
        <f>S66+T66</f>
        <v>3</v>
      </c>
      <c r="S66" s="43">
        <v>1</v>
      </c>
      <c r="T66" s="43">
        <v>2</v>
      </c>
      <c r="U66" s="44">
        <v>0</v>
      </c>
      <c r="V66" s="44">
        <v>0.004329</v>
      </c>
      <c r="W66" s="44">
        <v>0.008711</v>
      </c>
      <c r="X66" s="44">
        <v>0.477217</v>
      </c>
      <c r="Y66" s="44">
        <v>1</v>
      </c>
      <c r="Z66" s="44">
        <v>0.5</v>
      </c>
      <c r="AA66" s="63">
        <v>66</v>
      </c>
      <c r="AB66" s="63"/>
      <c r="AC66" s="14"/>
      <c r="AD66" t="s">
        <v>2120</v>
      </c>
      <c r="AE66">
        <v>480</v>
      </c>
      <c r="AF66">
        <v>266</v>
      </c>
      <c r="AG66">
        <v>248</v>
      </c>
      <c r="AH66">
        <v>382</v>
      </c>
      <c r="AJ66" t="s">
        <v>2239</v>
      </c>
      <c r="AL66" s="69" t="s">
        <v>2385</v>
      </c>
      <c r="AN66" s="68">
        <v>43272.60054398148</v>
      </c>
      <c r="AO66" s="69" t="s">
        <v>2469</v>
      </c>
      <c r="AP66" t="b">
        <v>1</v>
      </c>
      <c r="AQ66" t="b">
        <v>0</v>
      </c>
      <c r="AR66" t="b">
        <v>0</v>
      </c>
      <c r="AS66" t="s">
        <v>1972</v>
      </c>
      <c r="AT66">
        <v>2</v>
      </c>
      <c r="AV66" t="b">
        <v>0</v>
      </c>
      <c r="AW66" t="s">
        <v>2544</v>
      </c>
      <c r="AX66" s="69" t="s">
        <v>2626</v>
      </c>
      <c r="AY66" t="s">
        <v>66</v>
      </c>
      <c r="AZ66" s="43"/>
      <c r="BA66" s="43"/>
      <c r="BB66" s="43"/>
      <c r="BC66" s="43"/>
      <c r="BD66" s="43"/>
      <c r="BE66" s="43"/>
      <c r="BF66" s="87" t="s">
        <v>2743</v>
      </c>
      <c r="BG66" s="87" t="s">
        <v>2743</v>
      </c>
      <c r="BH66" s="87" t="s">
        <v>2818</v>
      </c>
      <c r="BI66" s="87" t="s">
        <v>2818</v>
      </c>
      <c r="BJ66" s="70" t="str">
        <f>REPLACE(INDEX(GroupVertices[Group],MATCH(Vertices[[#This Row],[Vertex]],GroupVertices[Vertex],0)),1,1,"")</f>
        <v>2</v>
      </c>
      <c r="BK66" s="2"/>
    </row>
    <row r="67" spans="1:63" ht="15">
      <c r="A67" s="11" t="s">
        <v>285</v>
      </c>
      <c r="B67" s="12"/>
      <c r="C67" s="12"/>
      <c r="D67" s="60">
        <v>1.64</v>
      </c>
      <c r="E67" s="62">
        <v>55</v>
      </c>
      <c r="F67" s="83" t="s">
        <v>773</v>
      </c>
      <c r="G67" s="12"/>
      <c r="H67" s="13"/>
      <c r="I67" s="45"/>
      <c r="J67" s="45"/>
      <c r="K67" s="13" t="s">
        <v>3160</v>
      </c>
      <c r="L67" s="64"/>
      <c r="M67" s="65">
        <v>678.5250854492188</v>
      </c>
      <c r="N67" s="65">
        <v>6652.87158203125</v>
      </c>
      <c r="O67" s="56"/>
      <c r="P67" s="66"/>
      <c r="Q67" s="66"/>
      <c r="R67" s="71">
        <f>S67+T67</f>
        <v>3</v>
      </c>
      <c r="S67" s="43">
        <v>1</v>
      </c>
      <c r="T67" s="43">
        <v>2</v>
      </c>
      <c r="U67" s="44">
        <v>0</v>
      </c>
      <c r="V67" s="44">
        <v>0.004329</v>
      </c>
      <c r="W67" s="44">
        <v>0.008711</v>
      </c>
      <c r="X67" s="44">
        <v>0.477217</v>
      </c>
      <c r="Y67" s="44">
        <v>1</v>
      </c>
      <c r="Z67" s="44">
        <v>0.5</v>
      </c>
      <c r="AA67" s="63">
        <v>67</v>
      </c>
      <c r="AB67" s="63"/>
      <c r="AC67" s="14"/>
      <c r="AD67" t="s">
        <v>2121</v>
      </c>
      <c r="AE67">
        <v>4356</v>
      </c>
      <c r="AF67">
        <v>1603</v>
      </c>
      <c r="AG67">
        <v>1272</v>
      </c>
      <c r="AH67">
        <v>3495</v>
      </c>
      <c r="AJ67" t="s">
        <v>2240</v>
      </c>
      <c r="AL67" s="69" t="s">
        <v>2386</v>
      </c>
      <c r="AN67" s="68">
        <v>41518.49060185185</v>
      </c>
      <c r="AO67" s="69" t="s">
        <v>2470</v>
      </c>
      <c r="AP67" t="b">
        <v>0</v>
      </c>
      <c r="AQ67" t="b">
        <v>0</v>
      </c>
      <c r="AR67" t="b">
        <v>0</v>
      </c>
      <c r="AS67" t="s">
        <v>2506</v>
      </c>
      <c r="AT67">
        <v>20</v>
      </c>
      <c r="AU67" s="69" t="s">
        <v>2510</v>
      </c>
      <c r="AV67" t="b">
        <v>0</v>
      </c>
      <c r="AW67" t="s">
        <v>2544</v>
      </c>
      <c r="AX67" s="69" t="s">
        <v>2627</v>
      </c>
      <c r="AY67" t="s">
        <v>66</v>
      </c>
      <c r="AZ67" s="43"/>
      <c r="BA67" s="43"/>
      <c r="BB67" s="43"/>
      <c r="BC67" s="43"/>
      <c r="BD67" s="43"/>
      <c r="BE67" s="43"/>
      <c r="BF67" s="87" t="s">
        <v>2743</v>
      </c>
      <c r="BG67" s="87" t="s">
        <v>2743</v>
      </c>
      <c r="BH67" s="87" t="s">
        <v>2818</v>
      </c>
      <c r="BI67" s="87" t="s">
        <v>2818</v>
      </c>
      <c r="BJ67" s="70" t="str">
        <f>REPLACE(INDEX(GroupVertices[Group],MATCH(Vertices[[#This Row],[Vertex]],GroupVertices[Vertex],0)),1,1,"")</f>
        <v>1</v>
      </c>
      <c r="BK67" s="2"/>
    </row>
    <row r="68" spans="1:63" ht="15">
      <c r="A68" s="11" t="s">
        <v>286</v>
      </c>
      <c r="B68" s="12"/>
      <c r="C68" s="12"/>
      <c r="D68" s="60">
        <v>1.64</v>
      </c>
      <c r="E68" s="62">
        <v>55</v>
      </c>
      <c r="F68" s="83" t="s">
        <v>774</v>
      </c>
      <c r="G68" s="12"/>
      <c r="H68" s="13"/>
      <c r="I68" s="45"/>
      <c r="J68" s="45"/>
      <c r="K68" s="13" t="s">
        <v>3160</v>
      </c>
      <c r="L68" s="64"/>
      <c r="M68" s="65">
        <v>4222.90185546875</v>
      </c>
      <c r="N68" s="65">
        <v>6378.54833984375</v>
      </c>
      <c r="O68" s="56"/>
      <c r="P68" s="66"/>
      <c r="Q68" s="66"/>
      <c r="R68" s="71">
        <f>S68+T68</f>
        <v>3</v>
      </c>
      <c r="S68" s="43">
        <v>1</v>
      </c>
      <c r="T68" s="43">
        <v>2</v>
      </c>
      <c r="U68" s="44">
        <v>0</v>
      </c>
      <c r="V68" s="44">
        <v>0.004329</v>
      </c>
      <c r="W68" s="44">
        <v>0.008711</v>
      </c>
      <c r="X68" s="44">
        <v>0.477217</v>
      </c>
      <c r="Y68" s="44">
        <v>1</v>
      </c>
      <c r="Z68" s="44">
        <v>0.5</v>
      </c>
      <c r="AA68" s="63">
        <v>68</v>
      </c>
      <c r="AB68" s="63"/>
      <c r="AC68" s="14"/>
      <c r="AD68" t="s">
        <v>2122</v>
      </c>
      <c r="AE68">
        <v>1969</v>
      </c>
      <c r="AF68">
        <v>1574</v>
      </c>
      <c r="AG68">
        <v>7156</v>
      </c>
      <c r="AH68">
        <v>3203</v>
      </c>
      <c r="AJ68" t="s">
        <v>2241</v>
      </c>
      <c r="AN68" s="68">
        <v>40895.89840277778</v>
      </c>
      <c r="AO68" s="69" t="s">
        <v>2471</v>
      </c>
      <c r="AP68" t="b">
        <v>1</v>
      </c>
      <c r="AQ68" t="b">
        <v>0</v>
      </c>
      <c r="AR68" t="b">
        <v>0</v>
      </c>
      <c r="AS68" t="s">
        <v>1972</v>
      </c>
      <c r="AT68">
        <v>49</v>
      </c>
      <c r="AU68" s="69" t="s">
        <v>2510</v>
      </c>
      <c r="AV68" t="b">
        <v>0</v>
      </c>
      <c r="AW68" t="s">
        <v>2544</v>
      </c>
      <c r="AX68" s="69" t="s">
        <v>2628</v>
      </c>
      <c r="AY68" t="s">
        <v>66</v>
      </c>
      <c r="AZ68" s="43"/>
      <c r="BA68" s="43"/>
      <c r="BB68" s="43"/>
      <c r="BC68" s="43"/>
      <c r="BD68" s="43"/>
      <c r="BE68" s="43"/>
      <c r="BF68" s="87" t="s">
        <v>2743</v>
      </c>
      <c r="BG68" s="87" t="s">
        <v>2743</v>
      </c>
      <c r="BH68" s="87" t="s">
        <v>2818</v>
      </c>
      <c r="BI68" s="87" t="s">
        <v>2818</v>
      </c>
      <c r="BJ68" s="70" t="str">
        <f>REPLACE(INDEX(GroupVertices[Group],MATCH(Vertices[[#This Row],[Vertex]],GroupVertices[Vertex],0)),1,1,"")</f>
        <v>1</v>
      </c>
      <c r="BK68" s="2"/>
    </row>
    <row r="69" spans="1:63" ht="15">
      <c r="A69" s="11" t="s">
        <v>289</v>
      </c>
      <c r="B69" s="12"/>
      <c r="C69" s="12"/>
      <c r="D69" s="60">
        <v>1.64</v>
      </c>
      <c r="E69" s="62">
        <v>55</v>
      </c>
      <c r="F69" s="83" t="s">
        <v>777</v>
      </c>
      <c r="G69" s="12"/>
      <c r="H69" s="13"/>
      <c r="I69" s="45"/>
      <c r="J69" s="45"/>
      <c r="K69" s="13" t="s">
        <v>3160</v>
      </c>
      <c r="L69" s="64"/>
      <c r="M69" s="65">
        <v>1455.5947265625</v>
      </c>
      <c r="N69" s="65">
        <v>5490.017578125</v>
      </c>
      <c r="O69" s="56"/>
      <c r="P69" s="66"/>
      <c r="Q69" s="66"/>
      <c r="R69" s="71">
        <f>S69+T69</f>
        <v>3</v>
      </c>
      <c r="S69" s="43">
        <v>1</v>
      </c>
      <c r="T69" s="43">
        <v>2</v>
      </c>
      <c r="U69" s="44">
        <v>0</v>
      </c>
      <c r="V69" s="44">
        <v>0.004329</v>
      </c>
      <c r="W69" s="44">
        <v>0.008711</v>
      </c>
      <c r="X69" s="44">
        <v>0.477217</v>
      </c>
      <c r="Y69" s="44">
        <v>1</v>
      </c>
      <c r="Z69" s="44">
        <v>0.5</v>
      </c>
      <c r="AA69" s="63">
        <v>69</v>
      </c>
      <c r="AB69" s="63"/>
      <c r="AC69" s="14"/>
      <c r="AD69" t="s">
        <v>2128</v>
      </c>
      <c r="AE69">
        <v>831</v>
      </c>
      <c r="AF69">
        <v>955</v>
      </c>
      <c r="AG69">
        <v>10041</v>
      </c>
      <c r="AH69">
        <v>3978</v>
      </c>
      <c r="AJ69" t="s">
        <v>2247</v>
      </c>
      <c r="AK69" t="s">
        <v>1994</v>
      </c>
      <c r="AN69" s="68">
        <v>40503.76157407407</v>
      </c>
      <c r="AO69" s="69" t="s">
        <v>2476</v>
      </c>
      <c r="AP69" t="b">
        <v>0</v>
      </c>
      <c r="AQ69" t="b">
        <v>0</v>
      </c>
      <c r="AR69" t="b">
        <v>0</v>
      </c>
      <c r="AS69" t="s">
        <v>1972</v>
      </c>
      <c r="AT69">
        <v>21</v>
      </c>
      <c r="AU69" s="69" t="s">
        <v>2510</v>
      </c>
      <c r="AV69" t="b">
        <v>0</v>
      </c>
      <c r="AW69" t="s">
        <v>2544</v>
      </c>
      <c r="AX69" s="69" t="s">
        <v>2634</v>
      </c>
      <c r="AY69" t="s">
        <v>66</v>
      </c>
      <c r="AZ69" s="43"/>
      <c r="BA69" s="43"/>
      <c r="BB69" s="43"/>
      <c r="BC69" s="43"/>
      <c r="BD69" s="43"/>
      <c r="BE69" s="43"/>
      <c r="BF69" s="87" t="s">
        <v>2743</v>
      </c>
      <c r="BG69" s="87" t="s">
        <v>2743</v>
      </c>
      <c r="BH69" s="87" t="s">
        <v>2818</v>
      </c>
      <c r="BI69" s="87" t="s">
        <v>2818</v>
      </c>
      <c r="BJ69" s="70" t="str">
        <f>REPLACE(INDEX(GroupVertices[Group],MATCH(Vertices[[#This Row],[Vertex]],GroupVertices[Vertex],0)),1,1,"")</f>
        <v>1</v>
      </c>
      <c r="BK69" s="2"/>
    </row>
    <row r="70" spans="1:63" ht="15">
      <c r="A70" s="11" t="s">
        <v>290</v>
      </c>
      <c r="B70" s="12"/>
      <c r="C70" s="12"/>
      <c r="D70" s="60">
        <v>1.64</v>
      </c>
      <c r="E70" s="62">
        <v>55</v>
      </c>
      <c r="F70" s="83" t="s">
        <v>778</v>
      </c>
      <c r="G70" s="12"/>
      <c r="H70" s="13"/>
      <c r="I70" s="45"/>
      <c r="J70" s="45"/>
      <c r="K70" s="13" t="s">
        <v>3160</v>
      </c>
      <c r="L70" s="64"/>
      <c r="M70" s="65">
        <v>157.87887573242188</v>
      </c>
      <c r="N70" s="65">
        <v>8468.5029296875</v>
      </c>
      <c r="O70" s="56"/>
      <c r="P70" s="66"/>
      <c r="Q70" s="66"/>
      <c r="R70" s="71">
        <f>S70+T70</f>
        <v>3</v>
      </c>
      <c r="S70" s="43">
        <v>1</v>
      </c>
      <c r="T70" s="43">
        <v>2</v>
      </c>
      <c r="U70" s="44">
        <v>0</v>
      </c>
      <c r="V70" s="44">
        <v>0.004329</v>
      </c>
      <c r="W70" s="44">
        <v>0.008711</v>
      </c>
      <c r="X70" s="44">
        <v>0.477217</v>
      </c>
      <c r="Y70" s="44">
        <v>1</v>
      </c>
      <c r="Z70" s="44">
        <v>0.5</v>
      </c>
      <c r="AA70" s="63">
        <v>70</v>
      </c>
      <c r="AB70" s="63"/>
      <c r="AC70" s="14"/>
      <c r="AD70" t="s">
        <v>2129</v>
      </c>
      <c r="AE70">
        <v>108</v>
      </c>
      <c r="AF70">
        <v>20</v>
      </c>
      <c r="AG70">
        <v>26</v>
      </c>
      <c r="AH70">
        <v>64</v>
      </c>
      <c r="AJ70" t="s">
        <v>2248</v>
      </c>
      <c r="AK70" t="s">
        <v>1994</v>
      </c>
      <c r="AL70" s="69" t="s">
        <v>2390</v>
      </c>
      <c r="AN70" s="68">
        <v>43532.949375</v>
      </c>
      <c r="AO70" s="69" t="s">
        <v>2477</v>
      </c>
      <c r="AP70" t="b">
        <v>1</v>
      </c>
      <c r="AQ70" t="b">
        <v>0</v>
      </c>
      <c r="AR70" t="b">
        <v>0</v>
      </c>
      <c r="AS70" t="s">
        <v>1972</v>
      </c>
      <c r="AT70">
        <v>0</v>
      </c>
      <c r="AV70" t="b">
        <v>0</v>
      </c>
      <c r="AW70" t="s">
        <v>2544</v>
      </c>
      <c r="AX70" s="69" t="s">
        <v>2635</v>
      </c>
      <c r="AY70" t="s">
        <v>66</v>
      </c>
      <c r="AZ70" s="43"/>
      <c r="BA70" s="43"/>
      <c r="BB70" s="43"/>
      <c r="BC70" s="43"/>
      <c r="BD70" s="43"/>
      <c r="BE70" s="43"/>
      <c r="BF70" s="87" t="s">
        <v>2743</v>
      </c>
      <c r="BG70" s="87" t="s">
        <v>2743</v>
      </c>
      <c r="BH70" s="87" t="s">
        <v>2818</v>
      </c>
      <c r="BI70" s="87" t="s">
        <v>2818</v>
      </c>
      <c r="BJ70" s="70" t="str">
        <f>REPLACE(INDEX(GroupVertices[Group],MATCH(Vertices[[#This Row],[Vertex]],GroupVertices[Vertex],0)),1,1,"")</f>
        <v>1</v>
      </c>
      <c r="BK70" s="2"/>
    </row>
    <row r="71" spans="1:63" ht="15">
      <c r="A71" s="11" t="s">
        <v>291</v>
      </c>
      <c r="B71" s="12"/>
      <c r="C71" s="12"/>
      <c r="D71" s="60">
        <v>1.64</v>
      </c>
      <c r="E71" s="62">
        <v>55</v>
      </c>
      <c r="F71" s="83" t="s">
        <v>779</v>
      </c>
      <c r="G71" s="12"/>
      <c r="H71" s="13"/>
      <c r="I71" s="45"/>
      <c r="J71" s="45"/>
      <c r="K71" s="13" t="s">
        <v>3160</v>
      </c>
      <c r="L71" s="64"/>
      <c r="M71" s="65">
        <v>286.12982177734375</v>
      </c>
      <c r="N71" s="65">
        <v>6397.72607421875</v>
      </c>
      <c r="O71" s="56"/>
      <c r="P71" s="66"/>
      <c r="Q71" s="66"/>
      <c r="R71" s="71">
        <f>S71+T71</f>
        <v>3</v>
      </c>
      <c r="S71" s="43">
        <v>1</v>
      </c>
      <c r="T71" s="43">
        <v>2</v>
      </c>
      <c r="U71" s="44">
        <v>0</v>
      </c>
      <c r="V71" s="44">
        <v>0.004329</v>
      </c>
      <c r="W71" s="44">
        <v>0.008711</v>
      </c>
      <c r="X71" s="44">
        <v>0.477217</v>
      </c>
      <c r="Y71" s="44">
        <v>1</v>
      </c>
      <c r="Z71" s="44">
        <v>0.5</v>
      </c>
      <c r="AA71" s="63">
        <v>71</v>
      </c>
      <c r="AB71" s="63"/>
      <c r="AC71" s="14"/>
      <c r="AD71" t="s">
        <v>2131</v>
      </c>
      <c r="AE71">
        <v>1692</v>
      </c>
      <c r="AF71">
        <v>894</v>
      </c>
      <c r="AG71">
        <v>5070</v>
      </c>
      <c r="AH71">
        <v>12554</v>
      </c>
      <c r="AJ71" t="s">
        <v>2250</v>
      </c>
      <c r="AK71" t="s">
        <v>2326</v>
      </c>
      <c r="AN71" s="68">
        <v>40622.902094907404</v>
      </c>
      <c r="AO71" s="69" t="s">
        <v>2479</v>
      </c>
      <c r="AP71" t="b">
        <v>1</v>
      </c>
      <c r="AQ71" t="b">
        <v>0</v>
      </c>
      <c r="AR71" t="b">
        <v>1</v>
      </c>
      <c r="AS71" t="s">
        <v>1972</v>
      </c>
      <c r="AT71">
        <v>41</v>
      </c>
      <c r="AU71" s="69" t="s">
        <v>2510</v>
      </c>
      <c r="AV71" t="b">
        <v>0</v>
      </c>
      <c r="AW71" t="s">
        <v>2544</v>
      </c>
      <c r="AX71" s="69" t="s">
        <v>2637</v>
      </c>
      <c r="AY71" t="s">
        <v>66</v>
      </c>
      <c r="AZ71" s="43"/>
      <c r="BA71" s="43"/>
      <c r="BB71" s="43"/>
      <c r="BC71" s="43"/>
      <c r="BD71" s="43"/>
      <c r="BE71" s="43"/>
      <c r="BF71" s="87" t="s">
        <v>2743</v>
      </c>
      <c r="BG71" s="87" t="s">
        <v>2743</v>
      </c>
      <c r="BH71" s="87" t="s">
        <v>2818</v>
      </c>
      <c r="BI71" s="87" t="s">
        <v>2818</v>
      </c>
      <c r="BJ71" s="70" t="str">
        <f>REPLACE(INDEX(GroupVertices[Group],MATCH(Vertices[[#This Row],[Vertex]],GroupVertices[Vertex],0)),1,1,"")</f>
        <v>1</v>
      </c>
      <c r="BK71" s="2"/>
    </row>
    <row r="72" spans="1:63" ht="15">
      <c r="A72" s="11" t="s">
        <v>294</v>
      </c>
      <c r="B72" s="12"/>
      <c r="C72" s="12"/>
      <c r="D72" s="60">
        <v>1.64</v>
      </c>
      <c r="E72" s="62">
        <v>55</v>
      </c>
      <c r="F72" s="83" t="s">
        <v>782</v>
      </c>
      <c r="G72" s="12"/>
      <c r="H72" s="13"/>
      <c r="I72" s="45"/>
      <c r="J72" s="45"/>
      <c r="K72" s="13" t="s">
        <v>3160</v>
      </c>
      <c r="L72" s="64"/>
      <c r="M72" s="65">
        <v>2281.1474609375</v>
      </c>
      <c r="N72" s="65">
        <v>4796.6572265625</v>
      </c>
      <c r="O72" s="56"/>
      <c r="P72" s="66"/>
      <c r="Q72" s="66"/>
      <c r="R72" s="71">
        <f>S72+T72</f>
        <v>3</v>
      </c>
      <c r="S72" s="43">
        <v>1</v>
      </c>
      <c r="T72" s="43">
        <v>2</v>
      </c>
      <c r="U72" s="44">
        <v>0</v>
      </c>
      <c r="V72" s="44">
        <v>0.004329</v>
      </c>
      <c r="W72" s="44">
        <v>0.008711</v>
      </c>
      <c r="X72" s="44">
        <v>0.477217</v>
      </c>
      <c r="Y72" s="44">
        <v>1</v>
      </c>
      <c r="Z72" s="44">
        <v>0.5</v>
      </c>
      <c r="AA72" s="63">
        <v>72</v>
      </c>
      <c r="AB72" s="63"/>
      <c r="AC72" s="14"/>
      <c r="AD72" t="s">
        <v>2134</v>
      </c>
      <c r="AE72">
        <v>529</v>
      </c>
      <c r="AF72">
        <v>212</v>
      </c>
      <c r="AG72">
        <v>350</v>
      </c>
      <c r="AH72">
        <v>506</v>
      </c>
      <c r="AJ72" t="s">
        <v>2253</v>
      </c>
      <c r="AK72" t="s">
        <v>2011</v>
      </c>
      <c r="AL72" s="69" t="s">
        <v>2392</v>
      </c>
      <c r="AN72" s="68">
        <v>41573.82380787037</v>
      </c>
      <c r="AO72" s="69" t="s">
        <v>2482</v>
      </c>
      <c r="AP72" t="b">
        <v>0</v>
      </c>
      <c r="AQ72" t="b">
        <v>0</v>
      </c>
      <c r="AR72" t="b">
        <v>0</v>
      </c>
      <c r="AS72" t="s">
        <v>1972</v>
      </c>
      <c r="AT72">
        <v>1</v>
      </c>
      <c r="AU72" s="69" t="s">
        <v>2521</v>
      </c>
      <c r="AV72" t="b">
        <v>0</v>
      </c>
      <c r="AW72" t="s">
        <v>2544</v>
      </c>
      <c r="AX72" s="69" t="s">
        <v>2640</v>
      </c>
      <c r="AY72" t="s">
        <v>66</v>
      </c>
      <c r="AZ72" s="43"/>
      <c r="BA72" s="43"/>
      <c r="BB72" s="43"/>
      <c r="BC72" s="43"/>
      <c r="BD72" s="43"/>
      <c r="BE72" s="43"/>
      <c r="BF72" s="87" t="s">
        <v>2743</v>
      </c>
      <c r="BG72" s="87" t="s">
        <v>2743</v>
      </c>
      <c r="BH72" s="87" t="s">
        <v>2818</v>
      </c>
      <c r="BI72" s="87" t="s">
        <v>2818</v>
      </c>
      <c r="BJ72" s="70" t="str">
        <f>REPLACE(INDEX(GroupVertices[Group],MATCH(Vertices[[#This Row],[Vertex]],GroupVertices[Vertex],0)),1,1,"")</f>
        <v>1</v>
      </c>
      <c r="BK72" s="2"/>
    </row>
    <row r="73" spans="1:63" ht="15">
      <c r="A73" s="11" t="s">
        <v>309</v>
      </c>
      <c r="B73" s="12"/>
      <c r="C73" s="12"/>
      <c r="D73" s="60">
        <v>1.64</v>
      </c>
      <c r="E73" s="62">
        <v>55</v>
      </c>
      <c r="F73" s="83" t="s">
        <v>798</v>
      </c>
      <c r="G73" s="12"/>
      <c r="H73" s="13"/>
      <c r="I73" s="45"/>
      <c r="J73" s="45"/>
      <c r="K73" s="13" t="s">
        <v>3160</v>
      </c>
      <c r="L73" s="64"/>
      <c r="M73" s="65">
        <v>6692.10498046875</v>
      </c>
      <c r="N73" s="65">
        <v>3486.714111328125</v>
      </c>
      <c r="O73" s="56"/>
      <c r="P73" s="66"/>
      <c r="Q73" s="66"/>
      <c r="R73" s="71">
        <f>S73+T73</f>
        <v>3</v>
      </c>
      <c r="S73" s="43">
        <v>1</v>
      </c>
      <c r="T73" s="43">
        <v>2</v>
      </c>
      <c r="U73" s="44">
        <v>0</v>
      </c>
      <c r="V73" s="44">
        <v>0.004202</v>
      </c>
      <c r="W73" s="44">
        <v>0.006358</v>
      </c>
      <c r="X73" s="44">
        <v>0.473694</v>
      </c>
      <c r="Y73" s="44">
        <v>1</v>
      </c>
      <c r="Z73" s="44">
        <v>0.5</v>
      </c>
      <c r="AA73" s="63">
        <v>73</v>
      </c>
      <c r="AB73" s="63"/>
      <c r="AC73" s="14"/>
      <c r="AD73" t="s">
        <v>2148</v>
      </c>
      <c r="AE73">
        <v>118</v>
      </c>
      <c r="AF73">
        <v>170</v>
      </c>
      <c r="AG73">
        <v>1231</v>
      </c>
      <c r="AH73">
        <v>2651</v>
      </c>
      <c r="AJ73" t="s">
        <v>2266</v>
      </c>
      <c r="AK73" t="s">
        <v>2286</v>
      </c>
      <c r="AL73" s="69" t="s">
        <v>2400</v>
      </c>
      <c r="AN73" s="68">
        <v>43488.555659722224</v>
      </c>
      <c r="AO73" s="69" t="s">
        <v>2494</v>
      </c>
      <c r="AP73" t="b">
        <v>0</v>
      </c>
      <c r="AQ73" t="b">
        <v>0</v>
      </c>
      <c r="AR73" t="b">
        <v>0</v>
      </c>
      <c r="AS73" t="s">
        <v>1972</v>
      </c>
      <c r="AT73">
        <v>4</v>
      </c>
      <c r="AU73" s="69" t="s">
        <v>2510</v>
      </c>
      <c r="AV73" t="b">
        <v>0</v>
      </c>
      <c r="AW73" t="s">
        <v>2544</v>
      </c>
      <c r="AX73" s="69" t="s">
        <v>2654</v>
      </c>
      <c r="AY73" t="s">
        <v>66</v>
      </c>
      <c r="AZ73" s="43"/>
      <c r="BA73" s="43"/>
      <c r="BB73" s="43"/>
      <c r="BC73" s="43"/>
      <c r="BD73" s="43"/>
      <c r="BE73" s="43"/>
      <c r="BF73" s="87" t="s">
        <v>2789</v>
      </c>
      <c r="BG73" s="87" t="s">
        <v>2789</v>
      </c>
      <c r="BH73" s="87" t="s">
        <v>2828</v>
      </c>
      <c r="BI73" s="87" t="s">
        <v>2828</v>
      </c>
      <c r="BJ73" s="70" t="str">
        <f>REPLACE(INDEX(GroupVertices[Group],MATCH(Vertices[[#This Row],[Vertex]],GroupVertices[Vertex],0)),1,1,"")</f>
        <v>4</v>
      </c>
      <c r="BK73" s="2"/>
    </row>
    <row r="74" spans="1:63" ht="15">
      <c r="A74" s="11" t="s">
        <v>310</v>
      </c>
      <c r="B74" s="12"/>
      <c r="C74" s="12"/>
      <c r="D74" s="60">
        <v>1.64</v>
      </c>
      <c r="E74" s="62">
        <v>55</v>
      </c>
      <c r="F74" s="83" t="s">
        <v>799</v>
      </c>
      <c r="G74" s="12"/>
      <c r="H74" s="13"/>
      <c r="I74" s="45"/>
      <c r="J74" s="45"/>
      <c r="K74" s="13" t="s">
        <v>3160</v>
      </c>
      <c r="L74" s="64"/>
      <c r="M74" s="65">
        <v>5989.78173828125</v>
      </c>
      <c r="N74" s="65">
        <v>4527.8515625</v>
      </c>
      <c r="O74" s="56"/>
      <c r="P74" s="66"/>
      <c r="Q74" s="66"/>
      <c r="R74" s="71">
        <f>S74+T74</f>
        <v>3</v>
      </c>
      <c r="S74" s="43">
        <v>1</v>
      </c>
      <c r="T74" s="43">
        <v>2</v>
      </c>
      <c r="U74" s="44">
        <v>0</v>
      </c>
      <c r="V74" s="44">
        <v>0.004202</v>
      </c>
      <c r="W74" s="44">
        <v>0.006358</v>
      </c>
      <c r="X74" s="44">
        <v>0.473694</v>
      </c>
      <c r="Y74" s="44">
        <v>1</v>
      </c>
      <c r="Z74" s="44">
        <v>0.5</v>
      </c>
      <c r="AA74" s="63">
        <v>74</v>
      </c>
      <c r="AB74" s="63"/>
      <c r="AC74" s="14"/>
      <c r="AD74" t="s">
        <v>2149</v>
      </c>
      <c r="AE74">
        <v>2868</v>
      </c>
      <c r="AF74">
        <v>1565</v>
      </c>
      <c r="AG74">
        <v>20612</v>
      </c>
      <c r="AH74">
        <v>4896</v>
      </c>
      <c r="AJ74" t="s">
        <v>2267</v>
      </c>
      <c r="AK74" t="s">
        <v>2292</v>
      </c>
      <c r="AN74" s="68">
        <v>39839.9146412037</v>
      </c>
      <c r="AO74" s="69" t="s">
        <v>2495</v>
      </c>
      <c r="AP74" t="b">
        <v>0</v>
      </c>
      <c r="AQ74" t="b">
        <v>0</v>
      </c>
      <c r="AR74" t="b">
        <v>1</v>
      </c>
      <c r="AS74" t="s">
        <v>1972</v>
      </c>
      <c r="AT74">
        <v>45</v>
      </c>
      <c r="AU74" s="69" t="s">
        <v>2512</v>
      </c>
      <c r="AV74" t="b">
        <v>0</v>
      </c>
      <c r="AW74" t="s">
        <v>2544</v>
      </c>
      <c r="AX74" s="69" t="s">
        <v>2655</v>
      </c>
      <c r="AY74" t="s">
        <v>66</v>
      </c>
      <c r="AZ74" s="43"/>
      <c r="BA74" s="43"/>
      <c r="BB74" s="43"/>
      <c r="BC74" s="43"/>
      <c r="BD74" s="43"/>
      <c r="BE74" s="43"/>
      <c r="BF74" s="87" t="s">
        <v>2789</v>
      </c>
      <c r="BG74" s="87" t="s">
        <v>2789</v>
      </c>
      <c r="BH74" s="87" t="s">
        <v>2828</v>
      </c>
      <c r="BI74" s="87" t="s">
        <v>2828</v>
      </c>
      <c r="BJ74" s="70" t="str">
        <f>REPLACE(INDEX(GroupVertices[Group],MATCH(Vertices[[#This Row],[Vertex]],GroupVertices[Vertex],0)),1,1,"")</f>
        <v>4</v>
      </c>
      <c r="BK74" s="2"/>
    </row>
    <row r="75" spans="1:63" ht="15">
      <c r="A75" s="11" t="s">
        <v>313</v>
      </c>
      <c r="B75" s="12"/>
      <c r="C75" s="12"/>
      <c r="D75" s="60">
        <v>1.64</v>
      </c>
      <c r="E75" s="62">
        <v>55</v>
      </c>
      <c r="F75" s="83" t="s">
        <v>731</v>
      </c>
      <c r="G75" s="12"/>
      <c r="H75" s="13"/>
      <c r="I75" s="45"/>
      <c r="J75" s="45"/>
      <c r="K75" s="13" t="s">
        <v>3160</v>
      </c>
      <c r="L75" s="64"/>
      <c r="M75" s="65">
        <v>5188.66748046875</v>
      </c>
      <c r="N75" s="65">
        <v>3428.66162109375</v>
      </c>
      <c r="O75" s="56"/>
      <c r="P75" s="66"/>
      <c r="Q75" s="66"/>
      <c r="R75" s="71">
        <f>S75+T75</f>
        <v>3</v>
      </c>
      <c r="S75" s="43">
        <v>1</v>
      </c>
      <c r="T75" s="43">
        <v>2</v>
      </c>
      <c r="U75" s="44">
        <v>0</v>
      </c>
      <c r="V75" s="44">
        <v>0.004202</v>
      </c>
      <c r="W75" s="44">
        <v>0.006358</v>
      </c>
      <c r="X75" s="44">
        <v>0.473694</v>
      </c>
      <c r="Y75" s="44">
        <v>1</v>
      </c>
      <c r="Z75" s="44">
        <v>0.5</v>
      </c>
      <c r="AA75" s="63">
        <v>75</v>
      </c>
      <c r="AB75" s="63"/>
      <c r="AC75" s="14"/>
      <c r="AD75" t="s">
        <v>2153</v>
      </c>
      <c r="AE75">
        <v>117</v>
      </c>
      <c r="AF75">
        <v>45</v>
      </c>
      <c r="AG75">
        <v>469</v>
      </c>
      <c r="AH75">
        <v>759</v>
      </c>
      <c r="AN75" s="68">
        <v>42442.357303240744</v>
      </c>
      <c r="AP75" t="b">
        <v>1</v>
      </c>
      <c r="AQ75" t="b">
        <v>1</v>
      </c>
      <c r="AR75" t="b">
        <v>0</v>
      </c>
      <c r="AS75" t="s">
        <v>1972</v>
      </c>
      <c r="AT75">
        <v>0</v>
      </c>
      <c r="AV75" t="b">
        <v>0</v>
      </c>
      <c r="AW75" t="s">
        <v>2544</v>
      </c>
      <c r="AX75" s="69" t="s">
        <v>2659</v>
      </c>
      <c r="AY75" t="s">
        <v>66</v>
      </c>
      <c r="AZ75" s="43"/>
      <c r="BA75" s="43"/>
      <c r="BB75" s="43"/>
      <c r="BC75" s="43"/>
      <c r="BD75" s="43"/>
      <c r="BE75" s="43"/>
      <c r="BF75" s="87" t="s">
        <v>2789</v>
      </c>
      <c r="BG75" s="87" t="s">
        <v>2789</v>
      </c>
      <c r="BH75" s="87" t="s">
        <v>2828</v>
      </c>
      <c r="BI75" s="87" t="s">
        <v>2828</v>
      </c>
      <c r="BJ75" s="70" t="str">
        <f>REPLACE(INDEX(GroupVertices[Group],MATCH(Vertices[[#This Row],[Vertex]],GroupVertices[Vertex],0)),1,1,"")</f>
        <v>4</v>
      </c>
      <c r="BK75" s="2"/>
    </row>
    <row r="76" spans="1:63" ht="15">
      <c r="A76" s="11" t="s">
        <v>316</v>
      </c>
      <c r="B76" s="12"/>
      <c r="C76" s="12"/>
      <c r="D76" s="60">
        <v>1.64</v>
      </c>
      <c r="E76" s="62">
        <v>55</v>
      </c>
      <c r="F76" s="83" t="s">
        <v>804</v>
      </c>
      <c r="G76" s="12"/>
      <c r="H76" s="13"/>
      <c r="I76" s="45"/>
      <c r="J76" s="45"/>
      <c r="K76" s="13" t="s">
        <v>3160</v>
      </c>
      <c r="L76" s="64"/>
      <c r="M76" s="65">
        <v>6147.25390625</v>
      </c>
      <c r="N76" s="65">
        <v>388.4833068847656</v>
      </c>
      <c r="O76" s="56"/>
      <c r="P76" s="66"/>
      <c r="Q76" s="66"/>
      <c r="R76" s="71">
        <f>S76+T76</f>
        <v>3</v>
      </c>
      <c r="S76" s="43">
        <v>1</v>
      </c>
      <c r="T76" s="43">
        <v>2</v>
      </c>
      <c r="U76" s="44">
        <v>0</v>
      </c>
      <c r="V76" s="44">
        <v>0.004202</v>
      </c>
      <c r="W76" s="44">
        <v>0.006358</v>
      </c>
      <c r="X76" s="44">
        <v>0.473694</v>
      </c>
      <c r="Y76" s="44">
        <v>1</v>
      </c>
      <c r="Z76" s="44">
        <v>0.5</v>
      </c>
      <c r="AA76" s="63">
        <v>76</v>
      </c>
      <c r="AB76" s="63"/>
      <c r="AC76" s="14"/>
      <c r="AD76" t="s">
        <v>2154</v>
      </c>
      <c r="AE76">
        <v>2232</v>
      </c>
      <c r="AF76">
        <v>1455</v>
      </c>
      <c r="AG76">
        <v>1039</v>
      </c>
      <c r="AH76">
        <v>1862</v>
      </c>
      <c r="AJ76" t="s">
        <v>2271</v>
      </c>
      <c r="AK76" t="s">
        <v>2296</v>
      </c>
      <c r="AN76" s="68">
        <v>42591.444548611114</v>
      </c>
      <c r="AO76" s="69" t="s">
        <v>2498</v>
      </c>
      <c r="AP76" t="b">
        <v>0</v>
      </c>
      <c r="AQ76" t="b">
        <v>0</v>
      </c>
      <c r="AR76" t="b">
        <v>0</v>
      </c>
      <c r="AS76" t="s">
        <v>1972</v>
      </c>
      <c r="AT76">
        <v>21</v>
      </c>
      <c r="AU76" s="69" t="s">
        <v>2510</v>
      </c>
      <c r="AV76" t="b">
        <v>0</v>
      </c>
      <c r="AW76" t="s">
        <v>2544</v>
      </c>
      <c r="AX76" s="69" t="s">
        <v>2660</v>
      </c>
      <c r="AY76" t="s">
        <v>66</v>
      </c>
      <c r="AZ76" s="43"/>
      <c r="BA76" s="43"/>
      <c r="BB76" s="43"/>
      <c r="BC76" s="43"/>
      <c r="BD76" s="43"/>
      <c r="BE76" s="43"/>
      <c r="BF76" s="87" t="s">
        <v>2789</v>
      </c>
      <c r="BG76" s="87" t="s">
        <v>2789</v>
      </c>
      <c r="BH76" s="87" t="s">
        <v>2828</v>
      </c>
      <c r="BI76" s="87" t="s">
        <v>2828</v>
      </c>
      <c r="BJ76" s="70" t="str">
        <f>REPLACE(INDEX(GroupVertices[Group],MATCH(Vertices[[#This Row],[Vertex]],GroupVertices[Vertex],0)),1,1,"")</f>
        <v>4</v>
      </c>
      <c r="BK76" s="2"/>
    </row>
    <row r="77" spans="1:63" ht="15">
      <c r="A77" s="11" t="s">
        <v>321</v>
      </c>
      <c r="B77" s="12"/>
      <c r="C77" s="12"/>
      <c r="D77" s="60">
        <v>1.64</v>
      </c>
      <c r="E77" s="62">
        <v>55</v>
      </c>
      <c r="F77" s="83" t="s">
        <v>809</v>
      </c>
      <c r="G77" s="12"/>
      <c r="H77" s="13"/>
      <c r="I77" s="45"/>
      <c r="J77" s="45"/>
      <c r="K77" s="13" t="s">
        <v>3160</v>
      </c>
      <c r="L77" s="64"/>
      <c r="M77" s="65">
        <v>5183.68994140625</v>
      </c>
      <c r="N77" s="65">
        <v>1957.09521484375</v>
      </c>
      <c r="O77" s="56"/>
      <c r="P77" s="66"/>
      <c r="Q77" s="66"/>
      <c r="R77" s="71">
        <f>S77+T77</f>
        <v>3</v>
      </c>
      <c r="S77" s="43">
        <v>1</v>
      </c>
      <c r="T77" s="43">
        <v>2</v>
      </c>
      <c r="U77" s="44">
        <v>0</v>
      </c>
      <c r="V77" s="44">
        <v>0.004202</v>
      </c>
      <c r="W77" s="44">
        <v>0.006358</v>
      </c>
      <c r="X77" s="44">
        <v>0.473694</v>
      </c>
      <c r="Y77" s="44">
        <v>1</v>
      </c>
      <c r="Z77" s="44">
        <v>0.5</v>
      </c>
      <c r="AA77" s="63">
        <v>77</v>
      </c>
      <c r="AB77" s="63"/>
      <c r="AC77" s="14"/>
      <c r="AD77" t="s">
        <v>2158</v>
      </c>
      <c r="AE77">
        <v>4012</v>
      </c>
      <c r="AF77">
        <v>3710</v>
      </c>
      <c r="AG77">
        <v>22855</v>
      </c>
      <c r="AH77">
        <v>2162</v>
      </c>
      <c r="AJ77" t="s">
        <v>2275</v>
      </c>
      <c r="AK77" t="s">
        <v>2339</v>
      </c>
      <c r="AL77" s="69" t="s">
        <v>2404</v>
      </c>
      <c r="AN77" s="68">
        <v>40485.99517361111</v>
      </c>
      <c r="AO77" s="69" t="s">
        <v>2502</v>
      </c>
      <c r="AP77" t="b">
        <v>0</v>
      </c>
      <c r="AQ77" t="b">
        <v>0</v>
      </c>
      <c r="AR77" t="b">
        <v>1</v>
      </c>
      <c r="AS77" t="s">
        <v>1972</v>
      </c>
      <c r="AT77">
        <v>93</v>
      </c>
      <c r="AU77" s="69" t="s">
        <v>2522</v>
      </c>
      <c r="AV77" t="b">
        <v>0</v>
      </c>
      <c r="AW77" t="s">
        <v>2544</v>
      </c>
      <c r="AX77" s="69" t="s">
        <v>2664</v>
      </c>
      <c r="AY77" t="s">
        <v>66</v>
      </c>
      <c r="AZ77" s="43"/>
      <c r="BA77" s="43"/>
      <c r="BB77" s="43"/>
      <c r="BC77" s="43"/>
      <c r="BD77" s="43"/>
      <c r="BE77" s="43"/>
      <c r="BF77" s="87" t="s">
        <v>2789</v>
      </c>
      <c r="BG77" s="87" t="s">
        <v>2789</v>
      </c>
      <c r="BH77" s="87" t="s">
        <v>2828</v>
      </c>
      <c r="BI77" s="87" t="s">
        <v>2828</v>
      </c>
      <c r="BJ77" s="70" t="str">
        <f>REPLACE(INDEX(GroupVertices[Group],MATCH(Vertices[[#This Row],[Vertex]],GroupVertices[Vertex],0)),1,1,"")</f>
        <v>4</v>
      </c>
      <c r="BK77" s="2"/>
    </row>
    <row r="78" spans="1:63" ht="15">
      <c r="A78" s="11" t="s">
        <v>297</v>
      </c>
      <c r="B78" s="12"/>
      <c r="C78" s="12"/>
      <c r="D78" s="60">
        <v>1.32</v>
      </c>
      <c r="E78" s="62">
        <v>55</v>
      </c>
      <c r="F78" s="83" t="s">
        <v>785</v>
      </c>
      <c r="G78" s="12"/>
      <c r="H78" s="13"/>
      <c r="I78" s="45"/>
      <c r="J78" s="45"/>
      <c r="K78" s="13" t="s">
        <v>3160</v>
      </c>
      <c r="L78" s="64"/>
      <c r="M78" s="65">
        <v>1183.093505859375</v>
      </c>
      <c r="N78" s="65">
        <v>9246.0390625</v>
      </c>
      <c r="O78" s="56"/>
      <c r="P78" s="66"/>
      <c r="Q78" s="66"/>
      <c r="R78" s="71">
        <f>S78+T78</f>
        <v>3</v>
      </c>
      <c r="S78" s="43">
        <v>2</v>
      </c>
      <c r="T78" s="43">
        <v>1</v>
      </c>
      <c r="U78" s="44">
        <v>0</v>
      </c>
      <c r="V78" s="44">
        <v>0.004348</v>
      </c>
      <c r="W78" s="44">
        <v>0.009554</v>
      </c>
      <c r="X78" s="44">
        <v>0.641369</v>
      </c>
      <c r="Y78" s="44">
        <v>1</v>
      </c>
      <c r="Z78" s="44">
        <v>0</v>
      </c>
      <c r="AA78" s="63">
        <v>78</v>
      </c>
      <c r="AB78" s="63"/>
      <c r="AC78" s="14"/>
      <c r="AD78" t="s">
        <v>2137</v>
      </c>
      <c r="AE78">
        <v>4675</v>
      </c>
      <c r="AF78">
        <v>19286</v>
      </c>
      <c r="AG78">
        <v>90542</v>
      </c>
      <c r="AH78">
        <v>19024</v>
      </c>
      <c r="AJ78" t="s">
        <v>2256</v>
      </c>
      <c r="AK78" t="s">
        <v>2329</v>
      </c>
      <c r="AL78" s="69" t="s">
        <v>2393</v>
      </c>
      <c r="AN78" s="68">
        <v>40396.764328703706</v>
      </c>
      <c r="AO78" s="69" t="s">
        <v>2485</v>
      </c>
      <c r="AP78" t="b">
        <v>0</v>
      </c>
      <c r="AQ78" t="b">
        <v>0</v>
      </c>
      <c r="AR78" t="b">
        <v>1</v>
      </c>
      <c r="AS78" t="s">
        <v>1972</v>
      </c>
      <c r="AT78">
        <v>515</v>
      </c>
      <c r="AU78" s="69" t="s">
        <v>2510</v>
      </c>
      <c r="AV78" t="b">
        <v>0</v>
      </c>
      <c r="AW78" t="s">
        <v>2544</v>
      </c>
      <c r="AX78" s="69" t="s">
        <v>2643</v>
      </c>
      <c r="AY78" t="s">
        <v>66</v>
      </c>
      <c r="AZ78" s="43"/>
      <c r="BA78" s="43"/>
      <c r="BB78" s="43"/>
      <c r="BC78" s="43"/>
      <c r="BD78" s="43" t="s">
        <v>265</v>
      </c>
      <c r="BE78" s="43" t="s">
        <v>265</v>
      </c>
      <c r="BF78" s="87" t="s">
        <v>2783</v>
      </c>
      <c r="BG78" s="87" t="s">
        <v>2783</v>
      </c>
      <c r="BH78" s="87" t="s">
        <v>2858</v>
      </c>
      <c r="BI78" s="87" t="s">
        <v>2858</v>
      </c>
      <c r="BJ78" s="70" t="str">
        <f>REPLACE(INDEX(GroupVertices[Group],MATCH(Vertices[[#This Row],[Vertex]],GroupVertices[Vertex],0)),1,1,"")</f>
        <v>1</v>
      </c>
      <c r="BK78" s="2"/>
    </row>
    <row r="79" spans="1:63" ht="15">
      <c r="A79" s="11" t="s">
        <v>246</v>
      </c>
      <c r="B79" s="12"/>
      <c r="C79" s="12"/>
      <c r="D79" s="60">
        <v>1.32</v>
      </c>
      <c r="E79" s="62">
        <v>55</v>
      </c>
      <c r="F79" s="83" t="s">
        <v>742</v>
      </c>
      <c r="G79" s="12"/>
      <c r="H79" s="13"/>
      <c r="I79" s="45"/>
      <c r="J79" s="45"/>
      <c r="K79" s="13" t="s">
        <v>3161</v>
      </c>
      <c r="L79" s="64"/>
      <c r="M79" s="65">
        <v>1125.4970703125</v>
      </c>
      <c r="N79" s="65">
        <v>6468.82177734375</v>
      </c>
      <c r="O79" s="56"/>
      <c r="P79" s="66"/>
      <c r="Q79" s="66"/>
      <c r="R79" s="71">
        <f>S79+T79</f>
        <v>3</v>
      </c>
      <c r="S79" s="43">
        <v>2</v>
      </c>
      <c r="T79" s="43">
        <v>1</v>
      </c>
      <c r="U79" s="44">
        <v>0</v>
      </c>
      <c r="V79" s="44">
        <v>0.003831</v>
      </c>
      <c r="W79" s="44">
        <v>0.004299</v>
      </c>
      <c r="X79" s="44">
        <v>0.538532</v>
      </c>
      <c r="Y79" s="44">
        <v>0</v>
      </c>
      <c r="Z79" s="44">
        <v>0</v>
      </c>
      <c r="AA79" s="63">
        <v>79</v>
      </c>
      <c r="AB79" s="63"/>
      <c r="AC79" s="14"/>
      <c r="AD79" t="s">
        <v>2087</v>
      </c>
      <c r="AE79">
        <v>856</v>
      </c>
      <c r="AF79">
        <v>721</v>
      </c>
      <c r="AG79">
        <v>1602</v>
      </c>
      <c r="AH79">
        <v>2349</v>
      </c>
      <c r="AJ79" t="s">
        <v>2207</v>
      </c>
      <c r="AK79" t="s">
        <v>2307</v>
      </c>
      <c r="AL79" s="69" t="s">
        <v>2369</v>
      </c>
      <c r="AN79" s="68">
        <v>41567.60357638889</v>
      </c>
      <c r="AO79" s="69" t="s">
        <v>2444</v>
      </c>
      <c r="AP79" t="b">
        <v>1</v>
      </c>
      <c r="AQ79" t="b">
        <v>0</v>
      </c>
      <c r="AR79" t="b">
        <v>0</v>
      </c>
      <c r="AS79" t="s">
        <v>1972</v>
      </c>
      <c r="AT79">
        <v>14</v>
      </c>
      <c r="AU79" s="69" t="s">
        <v>2510</v>
      </c>
      <c r="AV79" t="b">
        <v>0</v>
      </c>
      <c r="AW79" t="s">
        <v>2544</v>
      </c>
      <c r="AX79" s="69" t="s">
        <v>2593</v>
      </c>
      <c r="AY79" t="s">
        <v>66</v>
      </c>
      <c r="AZ79" s="43"/>
      <c r="BA79" s="43"/>
      <c r="BB79" s="43"/>
      <c r="BC79" s="43"/>
      <c r="BD79" s="43" t="s">
        <v>265</v>
      </c>
      <c r="BE79" s="43" t="s">
        <v>265</v>
      </c>
      <c r="BF79" s="87" t="s">
        <v>2774</v>
      </c>
      <c r="BG79" s="87" t="s">
        <v>2807</v>
      </c>
      <c r="BH79" s="87" t="s">
        <v>2849</v>
      </c>
      <c r="BI79" s="87" t="s">
        <v>2849</v>
      </c>
      <c r="BJ79" s="70" t="str">
        <f>REPLACE(INDEX(GroupVertices[Group],MATCH(Vertices[[#This Row],[Vertex]],GroupVertices[Vertex],0)),1,1,"")</f>
        <v>1</v>
      </c>
      <c r="BK79" s="2"/>
    </row>
    <row r="80" spans="1:63" ht="15">
      <c r="A80" s="11" t="s">
        <v>328</v>
      </c>
      <c r="B80" s="12"/>
      <c r="C80" s="12"/>
      <c r="D80" s="60">
        <v>1</v>
      </c>
      <c r="E80" s="62">
        <v>55</v>
      </c>
      <c r="F80" s="83" t="s">
        <v>2535</v>
      </c>
      <c r="G80" s="12"/>
      <c r="H80" s="13"/>
      <c r="I80" s="45"/>
      <c r="J80" s="45"/>
      <c r="K80" s="13" t="s">
        <v>3160</v>
      </c>
      <c r="L80" s="64"/>
      <c r="M80" s="65">
        <v>2271.025634765625</v>
      </c>
      <c r="N80" s="65">
        <v>4275.822265625</v>
      </c>
      <c r="O80" s="56"/>
      <c r="P80" s="66"/>
      <c r="Q80" s="66"/>
      <c r="R80" s="71">
        <f>S80+T80</f>
        <v>3</v>
      </c>
      <c r="S80" s="43">
        <v>3</v>
      </c>
      <c r="T80" s="43">
        <v>0</v>
      </c>
      <c r="U80" s="44">
        <v>0</v>
      </c>
      <c r="V80" s="44">
        <v>0.004219</v>
      </c>
      <c r="W80" s="44">
        <v>0.005594</v>
      </c>
      <c r="X80" s="44">
        <v>0.686776</v>
      </c>
      <c r="Y80" s="44">
        <v>1</v>
      </c>
      <c r="Z80" s="44">
        <v>0</v>
      </c>
      <c r="AA80" s="63">
        <v>80</v>
      </c>
      <c r="AB80" s="63"/>
      <c r="AC80" s="14"/>
      <c r="AD80" t="s">
        <v>2124</v>
      </c>
      <c r="AE80">
        <v>202</v>
      </c>
      <c r="AF80">
        <v>320</v>
      </c>
      <c r="AG80">
        <v>723</v>
      </c>
      <c r="AH80">
        <v>462</v>
      </c>
      <c r="AJ80" t="s">
        <v>2243</v>
      </c>
      <c r="AK80" t="s">
        <v>2297</v>
      </c>
      <c r="AL80" s="69" t="s">
        <v>2387</v>
      </c>
      <c r="AN80" s="68">
        <v>43145.52545138889</v>
      </c>
      <c r="AO80" s="69" t="s">
        <v>2473</v>
      </c>
      <c r="AP80" t="b">
        <v>1</v>
      </c>
      <c r="AQ80" t="b">
        <v>0</v>
      </c>
      <c r="AR80" t="b">
        <v>0</v>
      </c>
      <c r="AS80" t="s">
        <v>1972</v>
      </c>
      <c r="AT80">
        <v>1</v>
      </c>
      <c r="AV80" t="b">
        <v>0</v>
      </c>
      <c r="AW80" t="s">
        <v>2544</v>
      </c>
      <c r="AX80" s="69" t="s">
        <v>2630</v>
      </c>
      <c r="AY80" t="s">
        <v>65</v>
      </c>
      <c r="AZ80" s="43"/>
      <c r="BA80" s="43"/>
      <c r="BB80" s="43"/>
      <c r="BC80" s="43"/>
      <c r="BD80" s="43"/>
      <c r="BE80" s="43"/>
      <c r="BF80" s="43"/>
      <c r="BG80" s="43"/>
      <c r="BH80" s="43"/>
      <c r="BI80" s="43"/>
      <c r="BJ80" t="str">
        <f>REPLACE(INDEX(GroupVertices[Group],MATCH(Vertices[[#This Row],[Vertex]],GroupVertices[Vertex],0)),1,1,"")</f>
        <v>2</v>
      </c>
      <c r="BK80" s="2"/>
    </row>
    <row r="81" spans="1:63" ht="15">
      <c r="A81" s="11" t="s">
        <v>329</v>
      </c>
      <c r="B81" s="12"/>
      <c r="C81" s="12"/>
      <c r="D81" s="60">
        <v>1</v>
      </c>
      <c r="E81" s="62">
        <v>55</v>
      </c>
      <c r="F81" s="83" t="s">
        <v>2536</v>
      </c>
      <c r="G81" s="12"/>
      <c r="H81" s="13"/>
      <c r="I81" s="45"/>
      <c r="J81" s="45"/>
      <c r="K81" s="13" t="s">
        <v>3160</v>
      </c>
      <c r="L81" s="64"/>
      <c r="M81" s="65">
        <v>1117.9757080078125</v>
      </c>
      <c r="N81" s="65">
        <v>3730.458984375</v>
      </c>
      <c r="O81" s="56"/>
      <c r="P81" s="66"/>
      <c r="Q81" s="66"/>
      <c r="R81" s="71">
        <f>S81+T81</f>
        <v>3</v>
      </c>
      <c r="S81" s="43">
        <v>3</v>
      </c>
      <c r="T81" s="43">
        <v>0</v>
      </c>
      <c r="U81" s="44">
        <v>0</v>
      </c>
      <c r="V81" s="44">
        <v>0.004219</v>
      </c>
      <c r="W81" s="44">
        <v>0.005594</v>
      </c>
      <c r="X81" s="44">
        <v>0.686776</v>
      </c>
      <c r="Y81" s="44">
        <v>1</v>
      </c>
      <c r="Z81" s="44">
        <v>0</v>
      </c>
      <c r="AA81" s="63">
        <v>81</v>
      </c>
      <c r="AB81" s="63"/>
      <c r="AC81" s="14"/>
      <c r="AD81" t="s">
        <v>2126</v>
      </c>
      <c r="AE81">
        <v>2946</v>
      </c>
      <c r="AF81">
        <v>4177</v>
      </c>
      <c r="AG81">
        <v>4894</v>
      </c>
      <c r="AH81">
        <v>4949</v>
      </c>
      <c r="AJ81" t="s">
        <v>2245</v>
      </c>
      <c r="AK81" t="s">
        <v>1994</v>
      </c>
      <c r="AL81" s="69" t="s">
        <v>2388</v>
      </c>
      <c r="AN81" s="68">
        <v>41552.94137731481</v>
      </c>
      <c r="AO81" s="69" t="s">
        <v>2474</v>
      </c>
      <c r="AP81" t="b">
        <v>0</v>
      </c>
      <c r="AQ81" t="b">
        <v>0</v>
      </c>
      <c r="AR81" t="b">
        <v>0</v>
      </c>
      <c r="AS81" t="s">
        <v>1972</v>
      </c>
      <c r="AT81">
        <v>41</v>
      </c>
      <c r="AU81" s="69" t="s">
        <v>2511</v>
      </c>
      <c r="AV81" t="b">
        <v>0</v>
      </c>
      <c r="AW81" t="s">
        <v>2544</v>
      </c>
      <c r="AX81" s="69" t="s">
        <v>2632</v>
      </c>
      <c r="AY81" t="s">
        <v>65</v>
      </c>
      <c r="AZ81" s="43"/>
      <c r="BA81" s="43"/>
      <c r="BB81" s="43"/>
      <c r="BC81" s="43"/>
      <c r="BD81" s="43"/>
      <c r="BE81" s="43"/>
      <c r="BF81" s="43"/>
      <c r="BG81" s="43"/>
      <c r="BH81" s="43"/>
      <c r="BI81" s="43"/>
      <c r="BJ81" t="str">
        <f>REPLACE(INDEX(GroupVertices[Group],MATCH(Vertices[[#This Row],[Vertex]],GroupVertices[Vertex],0)),1,1,"")</f>
        <v>2</v>
      </c>
      <c r="BK81" s="2"/>
    </row>
    <row r="82" spans="1:63" ht="15">
      <c r="A82" s="11" t="s">
        <v>330</v>
      </c>
      <c r="B82" s="12"/>
      <c r="C82" s="12"/>
      <c r="D82" s="60">
        <v>1</v>
      </c>
      <c r="E82" s="62">
        <v>55</v>
      </c>
      <c r="F82" s="83" t="s">
        <v>2537</v>
      </c>
      <c r="G82" s="12"/>
      <c r="H82" s="13"/>
      <c r="I82" s="45"/>
      <c r="J82" s="45"/>
      <c r="K82" s="13" t="s">
        <v>3160</v>
      </c>
      <c r="L82" s="64"/>
      <c r="M82" s="65">
        <v>2757.62353515625</v>
      </c>
      <c r="N82" s="65">
        <v>646.38232421875</v>
      </c>
      <c r="O82" s="56"/>
      <c r="P82" s="66"/>
      <c r="Q82" s="66"/>
      <c r="R82" s="71">
        <f>S82+T82</f>
        <v>3</v>
      </c>
      <c r="S82" s="43">
        <v>3</v>
      </c>
      <c r="T82" s="43">
        <v>0</v>
      </c>
      <c r="U82" s="44">
        <v>0</v>
      </c>
      <c r="V82" s="44">
        <v>0.004219</v>
      </c>
      <c r="W82" s="44">
        <v>0.005594</v>
      </c>
      <c r="X82" s="44">
        <v>0.686776</v>
      </c>
      <c r="Y82" s="44">
        <v>1</v>
      </c>
      <c r="Z82" s="44">
        <v>0</v>
      </c>
      <c r="AA82" s="63">
        <v>82</v>
      </c>
      <c r="AB82" s="63"/>
      <c r="AC82" s="14"/>
      <c r="AD82" t="s">
        <v>2127</v>
      </c>
      <c r="AE82">
        <v>1478</v>
      </c>
      <c r="AF82">
        <v>1731</v>
      </c>
      <c r="AG82">
        <v>7683</v>
      </c>
      <c r="AH82">
        <v>2003</v>
      </c>
      <c r="AJ82" t="s">
        <v>2246</v>
      </c>
      <c r="AK82" t="s">
        <v>2324</v>
      </c>
      <c r="AL82" s="69" t="s">
        <v>2389</v>
      </c>
      <c r="AN82" s="68">
        <v>40039.93634259259</v>
      </c>
      <c r="AO82" s="69" t="s">
        <v>2475</v>
      </c>
      <c r="AP82" t="b">
        <v>0</v>
      </c>
      <c r="AQ82" t="b">
        <v>0</v>
      </c>
      <c r="AR82" t="b">
        <v>0</v>
      </c>
      <c r="AS82" t="s">
        <v>1972</v>
      </c>
      <c r="AT82">
        <v>18</v>
      </c>
      <c r="AU82" s="69" t="s">
        <v>2520</v>
      </c>
      <c r="AV82" t="b">
        <v>0</v>
      </c>
      <c r="AW82" t="s">
        <v>2544</v>
      </c>
      <c r="AX82" s="69" t="s">
        <v>2633</v>
      </c>
      <c r="AY82" t="s">
        <v>65</v>
      </c>
      <c r="AZ82" s="43"/>
      <c r="BA82" s="43"/>
      <c r="BB82" s="43"/>
      <c r="BC82" s="43"/>
      <c r="BD82" s="43"/>
      <c r="BE82" s="43"/>
      <c r="BF82" s="43"/>
      <c r="BG82" s="43"/>
      <c r="BH82" s="43"/>
      <c r="BI82" s="43"/>
      <c r="BJ82" t="str">
        <f>REPLACE(INDEX(GroupVertices[Group],MATCH(Vertices[[#This Row],[Vertex]],GroupVertices[Vertex],0)),1,1,"")</f>
        <v>2</v>
      </c>
      <c r="BK82" s="2"/>
    </row>
    <row r="83" spans="1:63" ht="15">
      <c r="A83" s="11" t="s">
        <v>327</v>
      </c>
      <c r="B83" s="12"/>
      <c r="C83" s="12"/>
      <c r="D83" s="60">
        <v>1</v>
      </c>
      <c r="E83" s="62">
        <v>55</v>
      </c>
      <c r="F83" s="83" t="s">
        <v>2534</v>
      </c>
      <c r="G83" s="12"/>
      <c r="H83" s="13"/>
      <c r="I83" s="45"/>
      <c r="J83" s="45"/>
      <c r="K83" s="13" t="s">
        <v>3166</v>
      </c>
      <c r="L83" s="64"/>
      <c r="M83" s="65">
        <v>7158.8642578125</v>
      </c>
      <c r="N83" s="65">
        <v>2905.372802734375</v>
      </c>
      <c r="O83" s="56"/>
      <c r="P83" s="66"/>
      <c r="Q83" s="66"/>
      <c r="R83" s="71">
        <f>S83+T83</f>
        <v>3</v>
      </c>
      <c r="S83" s="43">
        <v>3</v>
      </c>
      <c r="T83" s="43">
        <v>0</v>
      </c>
      <c r="U83" s="44">
        <v>0</v>
      </c>
      <c r="V83" s="44">
        <v>0.003021</v>
      </c>
      <c r="W83" s="44">
        <v>0.001777</v>
      </c>
      <c r="X83" s="44">
        <v>0.652431</v>
      </c>
      <c r="Y83" s="44">
        <v>0.6666666666666666</v>
      </c>
      <c r="Z83" s="44">
        <v>0</v>
      </c>
      <c r="AA83" s="63">
        <v>83</v>
      </c>
      <c r="AB83" s="63"/>
      <c r="AC83" s="14"/>
      <c r="AD83" t="s">
        <v>2100</v>
      </c>
      <c r="AE83">
        <v>1810</v>
      </c>
      <c r="AF83">
        <v>3948</v>
      </c>
      <c r="AG83">
        <v>13844</v>
      </c>
      <c r="AH83">
        <v>350</v>
      </c>
      <c r="AJ83" t="s">
        <v>2219</v>
      </c>
      <c r="AL83" s="69" t="s">
        <v>2377</v>
      </c>
      <c r="AN83" s="68">
        <v>42241.548483796294</v>
      </c>
      <c r="AO83" s="69" t="s">
        <v>2455</v>
      </c>
      <c r="AP83" t="b">
        <v>1</v>
      </c>
      <c r="AQ83" t="b">
        <v>0</v>
      </c>
      <c r="AR83" t="b">
        <v>1</v>
      </c>
      <c r="AS83" t="s">
        <v>1972</v>
      </c>
      <c r="AT83">
        <v>54</v>
      </c>
      <c r="AU83" s="69" t="s">
        <v>2510</v>
      </c>
      <c r="AV83" t="b">
        <v>0</v>
      </c>
      <c r="AW83" t="s">
        <v>2544</v>
      </c>
      <c r="AX83" s="69" t="s">
        <v>2606</v>
      </c>
      <c r="AY83" t="s">
        <v>65</v>
      </c>
      <c r="AZ83" s="43"/>
      <c r="BA83" s="43"/>
      <c r="BB83" s="43"/>
      <c r="BC83" s="43"/>
      <c r="BD83" s="43"/>
      <c r="BE83" s="43"/>
      <c r="BF83" s="43"/>
      <c r="BG83" s="43"/>
      <c r="BH83" s="43"/>
      <c r="BI83" s="43"/>
      <c r="BJ83" t="str">
        <f>REPLACE(INDEX(GroupVertices[Group],MATCH(Vertices[[#This Row],[Vertex]],GroupVertices[Vertex],0)),1,1,"")</f>
        <v>7</v>
      </c>
      <c r="BK83" s="2"/>
    </row>
    <row r="84" spans="1:63" ht="15">
      <c r="A84" s="11" t="s">
        <v>215</v>
      </c>
      <c r="B84" s="12"/>
      <c r="C84" s="12"/>
      <c r="D84" s="60">
        <v>1.64</v>
      </c>
      <c r="E84" s="62">
        <v>55</v>
      </c>
      <c r="F84" s="83" t="s">
        <v>715</v>
      </c>
      <c r="G84" s="12"/>
      <c r="H84" s="13"/>
      <c r="I84" s="45"/>
      <c r="J84" s="45"/>
      <c r="K84" s="13" t="s">
        <v>3160</v>
      </c>
      <c r="L84" s="64"/>
      <c r="M84" s="65">
        <v>4101.28857421875</v>
      </c>
      <c r="N84" s="65">
        <v>8357.4521484375</v>
      </c>
      <c r="O84" s="56"/>
      <c r="P84" s="66"/>
      <c r="Q84" s="66"/>
      <c r="R84" s="71">
        <f>S84+T84</f>
        <v>2</v>
      </c>
      <c r="S84" s="43">
        <v>0</v>
      </c>
      <c r="T84" s="43">
        <v>2</v>
      </c>
      <c r="U84" s="44">
        <v>0</v>
      </c>
      <c r="V84" s="44">
        <v>0.004329</v>
      </c>
      <c r="W84" s="44">
        <v>0.008711</v>
      </c>
      <c r="X84" s="44">
        <v>0.477217</v>
      </c>
      <c r="Y84" s="44">
        <v>1</v>
      </c>
      <c r="Z84" s="44">
        <v>0</v>
      </c>
      <c r="AA84" s="63">
        <v>84</v>
      </c>
      <c r="AB84" s="63"/>
      <c r="AC84" s="14"/>
      <c r="AD84" t="s">
        <v>2043</v>
      </c>
      <c r="AE84">
        <v>5432</v>
      </c>
      <c r="AF84">
        <v>5186</v>
      </c>
      <c r="AG84">
        <v>7045</v>
      </c>
      <c r="AH84">
        <v>9404</v>
      </c>
      <c r="AJ84" t="s">
        <v>2164</v>
      </c>
      <c r="AK84" t="s">
        <v>2281</v>
      </c>
      <c r="AL84" s="69" t="s">
        <v>2343</v>
      </c>
      <c r="AN84" s="68">
        <v>41963.93171296296</v>
      </c>
      <c r="AO84" s="69" t="s">
        <v>2408</v>
      </c>
      <c r="AP84" t="b">
        <v>0</v>
      </c>
      <c r="AQ84" t="b">
        <v>0</v>
      </c>
      <c r="AR84" t="b">
        <v>1</v>
      </c>
      <c r="AS84" t="s">
        <v>1972</v>
      </c>
      <c r="AT84">
        <v>76</v>
      </c>
      <c r="AU84" s="69" t="s">
        <v>2512</v>
      </c>
      <c r="AV84" t="b">
        <v>0</v>
      </c>
      <c r="AW84" t="s">
        <v>2544</v>
      </c>
      <c r="AX84" s="69" t="s">
        <v>2548</v>
      </c>
      <c r="AY84" t="s">
        <v>66</v>
      </c>
      <c r="AZ84" s="43"/>
      <c r="BA84" s="43"/>
      <c r="BB84" s="43"/>
      <c r="BC84" s="43"/>
      <c r="BD84" s="43"/>
      <c r="BE84" s="43"/>
      <c r="BF84" s="87" t="s">
        <v>2743</v>
      </c>
      <c r="BG84" s="87" t="s">
        <v>2743</v>
      </c>
      <c r="BH84" s="87" t="s">
        <v>2818</v>
      </c>
      <c r="BI84" s="87" t="s">
        <v>2818</v>
      </c>
      <c r="BJ84" s="70" t="str">
        <f>REPLACE(INDEX(GroupVertices[Group],MATCH(Vertices[[#This Row],[Vertex]],GroupVertices[Vertex],0)),1,1,"")</f>
        <v>1</v>
      </c>
      <c r="BK84" s="2"/>
    </row>
    <row r="85" spans="1:63" ht="15">
      <c r="A85" s="11" t="s">
        <v>216</v>
      </c>
      <c r="B85" s="12"/>
      <c r="C85" s="12"/>
      <c r="D85" s="60">
        <v>1.64</v>
      </c>
      <c r="E85" s="62">
        <v>55</v>
      </c>
      <c r="F85" s="83" t="s">
        <v>716</v>
      </c>
      <c r="G85" s="12"/>
      <c r="H85" s="13"/>
      <c r="I85" s="45"/>
      <c r="J85" s="45"/>
      <c r="K85" s="13" t="s">
        <v>3160</v>
      </c>
      <c r="L85" s="64"/>
      <c r="M85" s="65">
        <v>998.6825561523438</v>
      </c>
      <c r="N85" s="65">
        <v>8691.6728515625</v>
      </c>
      <c r="O85" s="56"/>
      <c r="P85" s="66"/>
      <c r="Q85" s="66"/>
      <c r="R85" s="71">
        <f>S85+T85</f>
        <v>2</v>
      </c>
      <c r="S85" s="43">
        <v>0</v>
      </c>
      <c r="T85" s="43">
        <v>2</v>
      </c>
      <c r="U85" s="44">
        <v>0</v>
      </c>
      <c r="V85" s="44">
        <v>0.004329</v>
      </c>
      <c r="W85" s="44">
        <v>0.008711</v>
      </c>
      <c r="X85" s="44">
        <v>0.477217</v>
      </c>
      <c r="Y85" s="44">
        <v>1</v>
      </c>
      <c r="Z85" s="44">
        <v>0</v>
      </c>
      <c r="AA85" s="63">
        <v>85</v>
      </c>
      <c r="AB85" s="63"/>
      <c r="AC85" s="14"/>
      <c r="AD85" t="s">
        <v>2045</v>
      </c>
      <c r="AE85">
        <v>790</v>
      </c>
      <c r="AF85">
        <v>506</v>
      </c>
      <c r="AG85">
        <v>4946</v>
      </c>
      <c r="AH85">
        <v>1891</v>
      </c>
      <c r="AJ85" t="s">
        <v>2166</v>
      </c>
      <c r="AK85" t="s">
        <v>2283</v>
      </c>
      <c r="AL85" s="69" t="s">
        <v>2345</v>
      </c>
      <c r="AN85" s="68">
        <v>42982.63369212963</v>
      </c>
      <c r="AO85" s="69" t="s">
        <v>2410</v>
      </c>
      <c r="AP85" t="b">
        <v>0</v>
      </c>
      <c r="AQ85" t="b">
        <v>0</v>
      </c>
      <c r="AR85" t="b">
        <v>1</v>
      </c>
      <c r="AS85" t="s">
        <v>1972</v>
      </c>
      <c r="AT85">
        <v>8</v>
      </c>
      <c r="AU85" s="69" t="s">
        <v>2510</v>
      </c>
      <c r="AV85" t="b">
        <v>0</v>
      </c>
      <c r="AW85" t="s">
        <v>2544</v>
      </c>
      <c r="AX85" s="69" t="s">
        <v>2550</v>
      </c>
      <c r="AY85" t="s">
        <v>66</v>
      </c>
      <c r="AZ85" s="43"/>
      <c r="BA85" s="43"/>
      <c r="BB85" s="43"/>
      <c r="BC85" s="43"/>
      <c r="BD85" s="43"/>
      <c r="BE85" s="43"/>
      <c r="BF85" s="87" t="s">
        <v>2745</v>
      </c>
      <c r="BG85" s="87" t="s">
        <v>2745</v>
      </c>
      <c r="BH85" s="87" t="s">
        <v>2819</v>
      </c>
      <c r="BI85" s="87" t="s">
        <v>2819</v>
      </c>
      <c r="BJ85" s="70" t="str">
        <f>REPLACE(INDEX(GroupVertices[Group],MATCH(Vertices[[#This Row],[Vertex]],GroupVertices[Vertex],0)),1,1,"")</f>
        <v>1</v>
      </c>
      <c r="BK85" s="2"/>
    </row>
    <row r="86" spans="1:63" ht="15">
      <c r="A86" s="11" t="s">
        <v>228</v>
      </c>
      <c r="B86" s="12"/>
      <c r="C86" s="12"/>
      <c r="D86" s="60">
        <v>1.64</v>
      </c>
      <c r="E86" s="62">
        <v>55</v>
      </c>
      <c r="F86" s="83" t="s">
        <v>727</v>
      </c>
      <c r="G86" s="12"/>
      <c r="H86" s="13"/>
      <c r="I86" s="45"/>
      <c r="J86" s="45"/>
      <c r="K86" s="13" t="s">
        <v>3160</v>
      </c>
      <c r="L86" s="64"/>
      <c r="M86" s="65">
        <v>3056.069091796875</v>
      </c>
      <c r="N86" s="65">
        <v>4565.58154296875</v>
      </c>
      <c r="O86" s="56"/>
      <c r="P86" s="66"/>
      <c r="Q86" s="66"/>
      <c r="R86" s="71">
        <f>S86+T86</f>
        <v>2</v>
      </c>
      <c r="S86" s="43">
        <v>0</v>
      </c>
      <c r="T86" s="43">
        <v>2</v>
      </c>
      <c r="U86" s="44">
        <v>0</v>
      </c>
      <c r="V86" s="44">
        <v>0.004329</v>
      </c>
      <c r="W86" s="44">
        <v>0.008711</v>
      </c>
      <c r="X86" s="44">
        <v>0.477217</v>
      </c>
      <c r="Y86" s="44">
        <v>1</v>
      </c>
      <c r="Z86" s="44">
        <v>0</v>
      </c>
      <c r="AA86" s="63">
        <v>86</v>
      </c>
      <c r="AB86" s="63"/>
      <c r="AC86" s="14"/>
      <c r="AD86" t="s">
        <v>2064</v>
      </c>
      <c r="AE86">
        <v>731</v>
      </c>
      <c r="AF86">
        <v>251</v>
      </c>
      <c r="AG86">
        <v>3826</v>
      </c>
      <c r="AH86">
        <v>10073</v>
      </c>
      <c r="AJ86" t="s">
        <v>2184</v>
      </c>
      <c r="AK86" t="s">
        <v>2286</v>
      </c>
      <c r="AL86" s="69" t="s">
        <v>2356</v>
      </c>
      <c r="AN86" s="68">
        <v>42755.430185185185</v>
      </c>
      <c r="AO86" s="69" t="s">
        <v>2426</v>
      </c>
      <c r="AP86" t="b">
        <v>1</v>
      </c>
      <c r="AQ86" t="b">
        <v>0</v>
      </c>
      <c r="AR86" t="b">
        <v>0</v>
      </c>
      <c r="AS86" t="s">
        <v>1972</v>
      </c>
      <c r="AT86">
        <v>8</v>
      </c>
      <c r="AV86" t="b">
        <v>0</v>
      </c>
      <c r="AW86" t="s">
        <v>2544</v>
      </c>
      <c r="AX86" s="69" t="s">
        <v>2569</v>
      </c>
      <c r="AY86" t="s">
        <v>66</v>
      </c>
      <c r="AZ86" s="43"/>
      <c r="BA86" s="43"/>
      <c r="BB86" s="43"/>
      <c r="BC86" s="43"/>
      <c r="BD86" s="43"/>
      <c r="BE86" s="43"/>
      <c r="BF86" s="87" t="s">
        <v>2757</v>
      </c>
      <c r="BG86" s="87" t="s">
        <v>2800</v>
      </c>
      <c r="BH86" s="87" t="s">
        <v>2834</v>
      </c>
      <c r="BI86" s="87" t="s">
        <v>2834</v>
      </c>
      <c r="BJ86" s="70" t="str">
        <f>REPLACE(INDEX(GroupVertices[Group],MATCH(Vertices[[#This Row],[Vertex]],GroupVertices[Vertex],0)),1,1,"")</f>
        <v>2</v>
      </c>
      <c r="BK86" s="2"/>
    </row>
    <row r="87" spans="1:63" ht="15">
      <c r="A87" s="11" t="s">
        <v>236</v>
      </c>
      <c r="B87" s="12"/>
      <c r="C87" s="12"/>
      <c r="D87" s="60">
        <v>1.64</v>
      </c>
      <c r="E87" s="62">
        <v>55</v>
      </c>
      <c r="F87" s="83" t="s">
        <v>735</v>
      </c>
      <c r="G87" s="12"/>
      <c r="H87" s="13"/>
      <c r="I87" s="45"/>
      <c r="J87" s="45"/>
      <c r="K87" s="13" t="s">
        <v>3160</v>
      </c>
      <c r="L87" s="64"/>
      <c r="M87" s="65">
        <v>1388.5479736328125</v>
      </c>
      <c r="N87" s="65">
        <v>2974.722412109375</v>
      </c>
      <c r="O87" s="56"/>
      <c r="P87" s="66"/>
      <c r="Q87" s="66"/>
      <c r="R87" s="71">
        <f>S87+T87</f>
        <v>2</v>
      </c>
      <c r="S87" s="43">
        <v>0</v>
      </c>
      <c r="T87" s="43">
        <v>2</v>
      </c>
      <c r="U87" s="44">
        <v>0</v>
      </c>
      <c r="V87" s="44">
        <v>0.004329</v>
      </c>
      <c r="W87" s="44">
        <v>0.008711</v>
      </c>
      <c r="X87" s="44">
        <v>0.477217</v>
      </c>
      <c r="Y87" s="44">
        <v>1</v>
      </c>
      <c r="Z87" s="44">
        <v>0</v>
      </c>
      <c r="AA87" s="63">
        <v>87</v>
      </c>
      <c r="AB87" s="63"/>
      <c r="AC87" s="14"/>
      <c r="AD87" t="s">
        <v>2074</v>
      </c>
      <c r="AE87">
        <v>555</v>
      </c>
      <c r="AF87">
        <v>110</v>
      </c>
      <c r="AG87">
        <v>233</v>
      </c>
      <c r="AH87">
        <v>86</v>
      </c>
      <c r="AJ87" t="s">
        <v>2194</v>
      </c>
      <c r="AK87" t="s">
        <v>2299</v>
      </c>
      <c r="AL87" s="69" t="s">
        <v>2359</v>
      </c>
      <c r="AN87" s="68">
        <v>43005.37287037037</v>
      </c>
      <c r="AO87" s="69" t="s">
        <v>2433</v>
      </c>
      <c r="AP87" t="b">
        <v>1</v>
      </c>
      <c r="AQ87" t="b">
        <v>0</v>
      </c>
      <c r="AR87" t="b">
        <v>0</v>
      </c>
      <c r="AS87" t="s">
        <v>1972</v>
      </c>
      <c r="AT87">
        <v>3</v>
      </c>
      <c r="AV87" t="b">
        <v>0</v>
      </c>
      <c r="AW87" t="s">
        <v>2544</v>
      </c>
      <c r="AX87" s="69" t="s">
        <v>2579</v>
      </c>
      <c r="AY87" t="s">
        <v>66</v>
      </c>
      <c r="AZ87" s="43" t="s">
        <v>623</v>
      </c>
      <c r="BA87" s="43" t="s">
        <v>623</v>
      </c>
      <c r="BB87" s="43" t="s">
        <v>669</v>
      </c>
      <c r="BC87" s="43" t="s">
        <v>669</v>
      </c>
      <c r="BD87" s="43" t="s">
        <v>677</v>
      </c>
      <c r="BE87" s="43" t="s">
        <v>677</v>
      </c>
      <c r="BF87" s="87" t="s">
        <v>2764</v>
      </c>
      <c r="BG87" s="87" t="s">
        <v>2804</v>
      </c>
      <c r="BH87" s="87" t="s">
        <v>2834</v>
      </c>
      <c r="BI87" s="87" t="s">
        <v>2834</v>
      </c>
      <c r="BJ87" s="70" t="str">
        <f>REPLACE(INDEX(GroupVertices[Group],MATCH(Vertices[[#This Row],[Vertex]],GroupVertices[Vertex],0)),1,1,"")</f>
        <v>2</v>
      </c>
      <c r="BK87" s="2"/>
    </row>
    <row r="88" spans="1:63" ht="15">
      <c r="A88" s="11" t="s">
        <v>221</v>
      </c>
      <c r="B88" s="12"/>
      <c r="C88" s="12"/>
      <c r="D88" s="60">
        <v>1.64</v>
      </c>
      <c r="E88" s="62">
        <v>55</v>
      </c>
      <c r="F88" s="83" t="s">
        <v>720</v>
      </c>
      <c r="G88" s="12"/>
      <c r="H88" s="13"/>
      <c r="I88" s="45"/>
      <c r="J88" s="45"/>
      <c r="K88" s="13" t="s">
        <v>3160</v>
      </c>
      <c r="L88" s="64"/>
      <c r="M88" s="65">
        <v>914.2681274414062</v>
      </c>
      <c r="N88" s="65">
        <v>653.297607421875</v>
      </c>
      <c r="O88" s="56"/>
      <c r="P88" s="66"/>
      <c r="Q88" s="66"/>
      <c r="R88" s="71">
        <f>S88+T88</f>
        <v>2</v>
      </c>
      <c r="S88" s="43">
        <v>0</v>
      </c>
      <c r="T88" s="43">
        <v>2</v>
      </c>
      <c r="U88" s="44">
        <v>0</v>
      </c>
      <c r="V88" s="44">
        <v>0.004202</v>
      </c>
      <c r="W88" s="44">
        <v>0.005424</v>
      </c>
      <c r="X88" s="44">
        <v>0.498071</v>
      </c>
      <c r="Y88" s="44">
        <v>1</v>
      </c>
      <c r="Z88" s="44">
        <v>0</v>
      </c>
      <c r="AA88" s="63">
        <v>88</v>
      </c>
      <c r="AB88" s="63"/>
      <c r="AC88" s="14"/>
      <c r="AD88" t="s">
        <v>2052</v>
      </c>
      <c r="AE88">
        <v>3550</v>
      </c>
      <c r="AF88">
        <v>4009</v>
      </c>
      <c r="AG88">
        <v>47175</v>
      </c>
      <c r="AH88">
        <v>16800</v>
      </c>
      <c r="AJ88" t="s">
        <v>2173</v>
      </c>
      <c r="AK88" t="s">
        <v>2288</v>
      </c>
      <c r="AL88" s="69" t="s">
        <v>2351</v>
      </c>
      <c r="AN88" s="68">
        <v>40820.78157407408</v>
      </c>
      <c r="AO88" s="69" t="s">
        <v>2417</v>
      </c>
      <c r="AP88" t="b">
        <v>1</v>
      </c>
      <c r="AQ88" t="b">
        <v>0</v>
      </c>
      <c r="AR88" t="b">
        <v>1</v>
      </c>
      <c r="AS88" t="s">
        <v>1972</v>
      </c>
      <c r="AT88">
        <v>60</v>
      </c>
      <c r="AU88" s="69" t="s">
        <v>2510</v>
      </c>
      <c r="AV88" t="b">
        <v>0</v>
      </c>
      <c r="AW88" t="s">
        <v>2544</v>
      </c>
      <c r="AX88" s="69" t="s">
        <v>2557</v>
      </c>
      <c r="AY88" t="s">
        <v>66</v>
      </c>
      <c r="AZ88" s="43"/>
      <c r="BA88" s="43"/>
      <c r="BB88" s="43"/>
      <c r="BC88" s="43"/>
      <c r="BD88" s="43" t="s">
        <v>265</v>
      </c>
      <c r="BE88" s="43" t="s">
        <v>265</v>
      </c>
      <c r="BF88" s="87" t="s">
        <v>2750</v>
      </c>
      <c r="BG88" s="87" t="s">
        <v>2750</v>
      </c>
      <c r="BH88" s="87" t="s">
        <v>2825</v>
      </c>
      <c r="BI88" s="87" t="s">
        <v>2825</v>
      </c>
      <c r="BJ88" s="70" t="str">
        <f>REPLACE(INDEX(GroupVertices[Group],MATCH(Vertices[[#This Row],[Vertex]],GroupVertices[Vertex],0)),1,1,"")</f>
        <v>2</v>
      </c>
      <c r="BK88" s="2"/>
    </row>
    <row r="89" spans="1:63" ht="15">
      <c r="A89" s="11" t="s">
        <v>214</v>
      </c>
      <c r="B89" s="12"/>
      <c r="C89" s="12"/>
      <c r="D89" s="60">
        <v>1.64</v>
      </c>
      <c r="E89" s="62">
        <v>55</v>
      </c>
      <c r="F89" s="83" t="s">
        <v>714</v>
      </c>
      <c r="G89" s="12"/>
      <c r="H89" s="13"/>
      <c r="I89" s="45"/>
      <c r="J89" s="45"/>
      <c r="K89" s="13" t="s">
        <v>3160</v>
      </c>
      <c r="L89" s="64"/>
      <c r="M89" s="65">
        <v>1932.3726806640625</v>
      </c>
      <c r="N89" s="65">
        <v>565.9822998046875</v>
      </c>
      <c r="O89" s="56"/>
      <c r="P89" s="66"/>
      <c r="Q89" s="66"/>
      <c r="R89" s="43">
        <f>S89+T89</f>
        <v>2</v>
      </c>
      <c r="S89" s="43">
        <v>0</v>
      </c>
      <c r="T89" s="43">
        <v>2</v>
      </c>
      <c r="U89" s="44">
        <v>0</v>
      </c>
      <c r="V89" s="44">
        <v>0.004202</v>
      </c>
      <c r="W89" s="44">
        <v>0.005346</v>
      </c>
      <c r="X89" s="44">
        <v>0.514758</v>
      </c>
      <c r="Y89" s="44">
        <v>1</v>
      </c>
      <c r="Z89" s="44">
        <v>0</v>
      </c>
      <c r="AA89" s="63">
        <v>89</v>
      </c>
      <c r="AB89" s="63"/>
      <c r="AC89" s="14"/>
      <c r="AD89" t="s">
        <v>2040</v>
      </c>
      <c r="AE89">
        <v>214</v>
      </c>
      <c r="AF89">
        <v>146</v>
      </c>
      <c r="AG89">
        <v>2171</v>
      </c>
      <c r="AH89">
        <v>2627</v>
      </c>
      <c r="AJ89" t="s">
        <v>2161</v>
      </c>
      <c r="AK89" t="s">
        <v>2279</v>
      </c>
      <c r="AN89" s="68">
        <v>43271.78915509259</v>
      </c>
      <c r="AP89" t="b">
        <v>0</v>
      </c>
      <c r="AQ89" t="b">
        <v>0</v>
      </c>
      <c r="AR89" t="b">
        <v>1</v>
      </c>
      <c r="AS89" t="s">
        <v>1972</v>
      </c>
      <c r="AT89">
        <v>1</v>
      </c>
      <c r="AU89" s="69" t="s">
        <v>2510</v>
      </c>
      <c r="AV89" t="b">
        <v>0</v>
      </c>
      <c r="AW89" t="s">
        <v>2544</v>
      </c>
      <c r="AX89" s="69" t="s">
        <v>2545</v>
      </c>
      <c r="AY89" t="s">
        <v>66</v>
      </c>
      <c r="AZ89" s="43"/>
      <c r="BA89" s="43"/>
      <c r="BB89" s="43"/>
      <c r="BC89" s="43"/>
      <c r="BD89" s="43" t="s">
        <v>265</v>
      </c>
      <c r="BE89" s="43" t="s">
        <v>265</v>
      </c>
      <c r="BF89" s="87" t="s">
        <v>2741</v>
      </c>
      <c r="BG89" s="87" t="s">
        <v>2741</v>
      </c>
      <c r="BH89" s="87" t="s">
        <v>2817</v>
      </c>
      <c r="BI89" s="87" t="s">
        <v>2817</v>
      </c>
      <c r="BJ89" s="70" t="str">
        <f>REPLACE(INDEX(GroupVertices[Group],MATCH(Vertices[[#This Row],[Vertex]],GroupVertices[Vertex],0)),1,1,"")</f>
        <v>2</v>
      </c>
      <c r="BK89" s="2"/>
    </row>
    <row r="90" spans="1:63" ht="15">
      <c r="A90" s="11" t="s">
        <v>217</v>
      </c>
      <c r="B90" s="12"/>
      <c r="C90" s="12"/>
      <c r="D90" s="60">
        <v>1.64</v>
      </c>
      <c r="E90" s="62">
        <v>55</v>
      </c>
      <c r="F90" s="83" t="s">
        <v>717</v>
      </c>
      <c r="G90" s="12"/>
      <c r="H90" s="13"/>
      <c r="I90" s="45"/>
      <c r="J90" s="45"/>
      <c r="K90" s="13" t="s">
        <v>3160</v>
      </c>
      <c r="L90" s="64"/>
      <c r="M90" s="65">
        <v>1843.318115234375</v>
      </c>
      <c r="N90" s="65">
        <v>5553.6162109375</v>
      </c>
      <c r="O90" s="56"/>
      <c r="P90" s="66"/>
      <c r="Q90" s="66"/>
      <c r="R90" s="71">
        <f>S90+T90</f>
        <v>2</v>
      </c>
      <c r="S90" s="43">
        <v>0</v>
      </c>
      <c r="T90" s="43">
        <v>2</v>
      </c>
      <c r="U90" s="44">
        <v>0</v>
      </c>
      <c r="V90" s="44">
        <v>0.003861</v>
      </c>
      <c r="W90" s="44">
        <v>0.004842</v>
      </c>
      <c r="X90" s="44">
        <v>0.473808</v>
      </c>
      <c r="Y90" s="44">
        <v>1</v>
      </c>
      <c r="Z90" s="44">
        <v>0</v>
      </c>
      <c r="AA90" s="63">
        <v>90</v>
      </c>
      <c r="AB90" s="63"/>
      <c r="AC90" s="14"/>
      <c r="AD90" t="s">
        <v>2046</v>
      </c>
      <c r="AE90">
        <v>719</v>
      </c>
      <c r="AF90">
        <v>1264</v>
      </c>
      <c r="AG90">
        <v>2597</v>
      </c>
      <c r="AH90">
        <v>999</v>
      </c>
      <c r="AJ90" t="s">
        <v>2167</v>
      </c>
      <c r="AK90" t="s">
        <v>2284</v>
      </c>
      <c r="AL90" s="69" t="s">
        <v>2346</v>
      </c>
      <c r="AN90" s="68">
        <v>41554.22599537037</v>
      </c>
      <c r="AO90" s="69" t="s">
        <v>2411</v>
      </c>
      <c r="AP90" t="b">
        <v>0</v>
      </c>
      <c r="AQ90" t="b">
        <v>0</v>
      </c>
      <c r="AR90" t="b">
        <v>0</v>
      </c>
      <c r="AS90" t="s">
        <v>1972</v>
      </c>
      <c r="AT90">
        <v>34</v>
      </c>
      <c r="AU90" s="69" t="s">
        <v>2510</v>
      </c>
      <c r="AV90" t="b">
        <v>0</v>
      </c>
      <c r="AW90" t="s">
        <v>2544</v>
      </c>
      <c r="AX90" s="69" t="s">
        <v>2551</v>
      </c>
      <c r="AY90" t="s">
        <v>66</v>
      </c>
      <c r="AZ90" s="43"/>
      <c r="BA90" s="43"/>
      <c r="BB90" s="43"/>
      <c r="BC90" s="43"/>
      <c r="BD90" s="43" t="s">
        <v>265</v>
      </c>
      <c r="BE90" s="43" t="s">
        <v>265</v>
      </c>
      <c r="BF90" s="87" t="s">
        <v>2746</v>
      </c>
      <c r="BG90" s="87" t="s">
        <v>2746</v>
      </c>
      <c r="BH90" s="87" t="s">
        <v>2820</v>
      </c>
      <c r="BI90" s="87" t="s">
        <v>2820</v>
      </c>
      <c r="BJ90" s="70" t="str">
        <f>REPLACE(INDEX(GroupVertices[Group],MATCH(Vertices[[#This Row],[Vertex]],GroupVertices[Vertex],0)),1,1,"")</f>
        <v>1</v>
      </c>
      <c r="BK90" s="2"/>
    </row>
    <row r="91" spans="1:63" ht="15">
      <c r="A91" s="11" t="s">
        <v>239</v>
      </c>
      <c r="B91" s="12"/>
      <c r="C91" s="12"/>
      <c r="D91" s="60">
        <v>1.32</v>
      </c>
      <c r="E91" s="62">
        <v>55</v>
      </c>
      <c r="F91" s="83" t="s">
        <v>738</v>
      </c>
      <c r="G91" s="12"/>
      <c r="H91" s="13"/>
      <c r="I91" s="45"/>
      <c r="J91" s="45"/>
      <c r="K91" s="13" t="s">
        <v>3161</v>
      </c>
      <c r="L91" s="64"/>
      <c r="M91" s="65">
        <v>8670.1796875</v>
      </c>
      <c r="N91" s="65">
        <v>2371.374755859375</v>
      </c>
      <c r="O91" s="56"/>
      <c r="P91" s="66"/>
      <c r="Q91" s="66"/>
      <c r="R91" s="71">
        <f>S91+T91</f>
        <v>2</v>
      </c>
      <c r="S91" s="43">
        <v>1</v>
      </c>
      <c r="T91" s="43">
        <v>1</v>
      </c>
      <c r="U91" s="44">
        <v>0</v>
      </c>
      <c r="V91" s="44">
        <v>0</v>
      </c>
      <c r="W91" s="44">
        <v>0</v>
      </c>
      <c r="X91" s="44">
        <v>0.999996</v>
      </c>
      <c r="Y91" s="44">
        <v>0</v>
      </c>
      <c r="Z91" s="44" t="s">
        <v>2672</v>
      </c>
      <c r="AA91" s="63">
        <v>91</v>
      </c>
      <c r="AB91" s="63"/>
      <c r="AC91" s="14"/>
      <c r="AD91" t="s">
        <v>239</v>
      </c>
      <c r="AE91">
        <v>1559</v>
      </c>
      <c r="AF91">
        <v>750</v>
      </c>
      <c r="AG91">
        <v>5051</v>
      </c>
      <c r="AH91">
        <v>1</v>
      </c>
      <c r="AJ91" t="s">
        <v>2198</v>
      </c>
      <c r="AK91" t="s">
        <v>2301</v>
      </c>
      <c r="AL91" s="69" t="s">
        <v>2362</v>
      </c>
      <c r="AN91" s="68">
        <v>39775.602430555555</v>
      </c>
      <c r="AO91" s="69" t="s">
        <v>2436</v>
      </c>
      <c r="AP91" t="b">
        <v>0</v>
      </c>
      <c r="AQ91" t="b">
        <v>0</v>
      </c>
      <c r="AR91" t="b">
        <v>0</v>
      </c>
      <c r="AS91" t="s">
        <v>1972</v>
      </c>
      <c r="AT91">
        <v>3</v>
      </c>
      <c r="AU91" s="69" t="s">
        <v>2510</v>
      </c>
      <c r="AV91" t="b">
        <v>0</v>
      </c>
      <c r="AW91" t="s">
        <v>2544</v>
      </c>
      <c r="AX91" s="69" t="s">
        <v>2583</v>
      </c>
      <c r="AY91" t="s">
        <v>66</v>
      </c>
      <c r="AZ91" s="43" t="s">
        <v>624</v>
      </c>
      <c r="BA91" s="43" t="s">
        <v>624</v>
      </c>
      <c r="BB91" s="43" t="s">
        <v>670</v>
      </c>
      <c r="BC91" s="43" t="s">
        <v>670</v>
      </c>
      <c r="BD91" s="43" t="s">
        <v>265</v>
      </c>
      <c r="BE91" s="43" t="s">
        <v>265</v>
      </c>
      <c r="BF91" s="87" t="s">
        <v>2766</v>
      </c>
      <c r="BG91" s="87" t="s">
        <v>2766</v>
      </c>
      <c r="BH91" s="87" t="s">
        <v>2841</v>
      </c>
      <c r="BI91" s="87" t="s">
        <v>2841</v>
      </c>
      <c r="BJ91" s="70" t="str">
        <f>REPLACE(INDEX(GroupVertices[Group],MATCH(Vertices[[#This Row],[Vertex]],GroupVertices[Vertex],0)),1,1,"")</f>
        <v>9</v>
      </c>
      <c r="BK91" s="2"/>
    </row>
    <row r="92" spans="1:63" ht="15">
      <c r="A92" s="11" t="s">
        <v>240</v>
      </c>
      <c r="B92" s="12"/>
      <c r="C92" s="12"/>
      <c r="D92" s="60">
        <v>1.32</v>
      </c>
      <c r="E92" s="62">
        <v>55</v>
      </c>
      <c r="F92" s="83" t="s">
        <v>739</v>
      </c>
      <c r="G92" s="12"/>
      <c r="H92" s="13"/>
      <c r="I92" s="45"/>
      <c r="J92" s="45"/>
      <c r="K92" s="13" t="s">
        <v>3161</v>
      </c>
      <c r="L92" s="64"/>
      <c r="M92" s="65">
        <v>7065.0771484375</v>
      </c>
      <c r="N92" s="65">
        <v>2678.982421875</v>
      </c>
      <c r="O92" s="56"/>
      <c r="P92" s="66"/>
      <c r="Q92" s="66"/>
      <c r="R92" s="71">
        <f>S92+T92</f>
        <v>2</v>
      </c>
      <c r="S92" s="43">
        <v>1</v>
      </c>
      <c r="T92" s="43">
        <v>1</v>
      </c>
      <c r="U92" s="44">
        <v>0</v>
      </c>
      <c r="V92" s="44">
        <v>0</v>
      </c>
      <c r="W92" s="44">
        <v>0</v>
      </c>
      <c r="X92" s="44">
        <v>0.999996</v>
      </c>
      <c r="Y92" s="44">
        <v>0</v>
      </c>
      <c r="Z92" s="44" t="s">
        <v>2672</v>
      </c>
      <c r="AA92" s="63">
        <v>92</v>
      </c>
      <c r="AB92" s="63"/>
      <c r="AC92" s="14"/>
      <c r="AD92" t="s">
        <v>2078</v>
      </c>
      <c r="AE92">
        <v>475</v>
      </c>
      <c r="AF92">
        <v>125</v>
      </c>
      <c r="AG92">
        <v>966</v>
      </c>
      <c r="AH92">
        <v>584</v>
      </c>
      <c r="AJ92" t="s">
        <v>2199</v>
      </c>
      <c r="AN92" s="68">
        <v>42568.745300925926</v>
      </c>
      <c r="AP92" t="b">
        <v>1</v>
      </c>
      <c r="AQ92" t="b">
        <v>0</v>
      </c>
      <c r="AR92" t="b">
        <v>0</v>
      </c>
      <c r="AS92" t="s">
        <v>1972</v>
      </c>
      <c r="AT92">
        <v>0</v>
      </c>
      <c r="AV92" t="b">
        <v>0</v>
      </c>
      <c r="AW92" t="s">
        <v>2544</v>
      </c>
      <c r="AX92" s="69" t="s">
        <v>2584</v>
      </c>
      <c r="AY92" t="s">
        <v>66</v>
      </c>
      <c r="AZ92" s="43"/>
      <c r="BA92" s="43"/>
      <c r="BB92" s="43"/>
      <c r="BC92" s="43"/>
      <c r="BD92" s="43" t="s">
        <v>265</v>
      </c>
      <c r="BE92" s="43" t="s">
        <v>265</v>
      </c>
      <c r="BF92" s="87" t="s">
        <v>2767</v>
      </c>
      <c r="BG92" s="87" t="s">
        <v>2767</v>
      </c>
      <c r="BH92" s="87" t="s">
        <v>2842</v>
      </c>
      <c r="BI92" s="87" t="s">
        <v>2842</v>
      </c>
      <c r="BJ92" s="70" t="str">
        <f>REPLACE(INDEX(GroupVertices[Group],MATCH(Vertices[[#This Row],[Vertex]],GroupVertices[Vertex],0)),1,1,"")</f>
        <v>9</v>
      </c>
      <c r="BK92" s="2"/>
    </row>
    <row r="93" spans="1:63" ht="15">
      <c r="A93" s="11" t="s">
        <v>257</v>
      </c>
      <c r="B93" s="12"/>
      <c r="C93" s="12"/>
      <c r="D93" s="60">
        <v>1.32</v>
      </c>
      <c r="E93" s="62">
        <v>55</v>
      </c>
      <c r="F93" s="83" t="s">
        <v>747</v>
      </c>
      <c r="G93" s="12"/>
      <c r="H93" s="13"/>
      <c r="I93" s="45"/>
      <c r="J93" s="45"/>
      <c r="K93" s="13" t="s">
        <v>3161</v>
      </c>
      <c r="L93" s="64"/>
      <c r="M93" s="65">
        <v>7673.80908203125</v>
      </c>
      <c r="N93" s="65">
        <v>1565.8863525390625</v>
      </c>
      <c r="O93" s="56"/>
      <c r="P93" s="66"/>
      <c r="Q93" s="66"/>
      <c r="R93" s="71">
        <f>S93+T93</f>
        <v>2</v>
      </c>
      <c r="S93" s="43">
        <v>1</v>
      </c>
      <c r="T93" s="43">
        <v>1</v>
      </c>
      <c r="U93" s="44">
        <v>0</v>
      </c>
      <c r="V93" s="44">
        <v>0</v>
      </c>
      <c r="W93" s="44">
        <v>0</v>
      </c>
      <c r="X93" s="44">
        <v>0.999996</v>
      </c>
      <c r="Y93" s="44">
        <v>0</v>
      </c>
      <c r="Z93" s="44" t="s">
        <v>2672</v>
      </c>
      <c r="AA93" s="63">
        <v>93</v>
      </c>
      <c r="AB93" s="63"/>
      <c r="AC93" s="14"/>
      <c r="AD93" t="s">
        <v>2096</v>
      </c>
      <c r="AE93">
        <v>754</v>
      </c>
      <c r="AF93">
        <v>1617</v>
      </c>
      <c r="AG93">
        <v>72691</v>
      </c>
      <c r="AH93">
        <v>9073</v>
      </c>
      <c r="AJ93" t="s">
        <v>2216</v>
      </c>
      <c r="AK93" t="s">
        <v>2313</v>
      </c>
      <c r="AL93" s="69" t="s">
        <v>2374</v>
      </c>
      <c r="AN93" s="68">
        <v>40180.924837962964</v>
      </c>
      <c r="AO93" s="69" t="s">
        <v>2451</v>
      </c>
      <c r="AP93" t="b">
        <v>0</v>
      </c>
      <c r="AQ93" t="b">
        <v>0</v>
      </c>
      <c r="AR93" t="b">
        <v>1</v>
      </c>
      <c r="AS93" t="s">
        <v>1972</v>
      </c>
      <c r="AT93">
        <v>39</v>
      </c>
      <c r="AU93" s="69" t="s">
        <v>2516</v>
      </c>
      <c r="AV93" t="b">
        <v>0</v>
      </c>
      <c r="AW93" t="s">
        <v>2544</v>
      </c>
      <c r="AX93" s="69" t="s">
        <v>2602</v>
      </c>
      <c r="AY93" t="s">
        <v>66</v>
      </c>
      <c r="AZ93" s="43"/>
      <c r="BA93" s="43"/>
      <c r="BB93" s="43"/>
      <c r="BC93" s="43"/>
      <c r="BD93" s="43" t="s">
        <v>265</v>
      </c>
      <c r="BE93" s="43" t="s">
        <v>265</v>
      </c>
      <c r="BF93" s="87" t="s">
        <v>2776</v>
      </c>
      <c r="BG93" s="87" t="s">
        <v>2776</v>
      </c>
      <c r="BH93" s="87" t="s">
        <v>2851</v>
      </c>
      <c r="BI93" s="87" t="s">
        <v>2851</v>
      </c>
      <c r="BJ93" s="70" t="str">
        <f>REPLACE(INDEX(GroupVertices[Group],MATCH(Vertices[[#This Row],[Vertex]],GroupVertices[Vertex],0)),1,1,"")</f>
        <v>9</v>
      </c>
      <c r="BK93" s="2"/>
    </row>
    <row r="94" spans="1:63" ht="15">
      <c r="A94" s="11" t="s">
        <v>237</v>
      </c>
      <c r="B94" s="12"/>
      <c r="C94" s="12"/>
      <c r="D94" s="60">
        <v>1.32</v>
      </c>
      <c r="E94" s="62">
        <v>55</v>
      </c>
      <c r="F94" s="83" t="s">
        <v>736</v>
      </c>
      <c r="G94" s="12"/>
      <c r="H94" s="13"/>
      <c r="I94" s="45"/>
      <c r="J94" s="45"/>
      <c r="K94" s="13" t="s">
        <v>3161</v>
      </c>
      <c r="L94" s="64"/>
      <c r="M94" s="65">
        <v>8828.044921875</v>
      </c>
      <c r="N94" s="65">
        <v>2678.992431640625</v>
      </c>
      <c r="O94" s="56"/>
      <c r="P94" s="66"/>
      <c r="Q94" s="66"/>
      <c r="R94" s="71">
        <f>S94+T94</f>
        <v>1</v>
      </c>
      <c r="S94" s="43">
        <v>0</v>
      </c>
      <c r="T94" s="43">
        <v>1</v>
      </c>
      <c r="U94" s="44">
        <v>0</v>
      </c>
      <c r="V94" s="44">
        <v>1</v>
      </c>
      <c r="W94" s="44">
        <v>0</v>
      </c>
      <c r="X94" s="44">
        <v>0.999996</v>
      </c>
      <c r="Y94" s="44">
        <v>0</v>
      </c>
      <c r="Z94" s="44">
        <v>0</v>
      </c>
      <c r="AA94" s="63">
        <v>94</v>
      </c>
      <c r="AB94" s="63"/>
      <c r="AC94" s="14"/>
      <c r="AD94" t="s">
        <v>2075</v>
      </c>
      <c r="AE94">
        <v>383</v>
      </c>
      <c r="AF94">
        <v>135</v>
      </c>
      <c r="AG94">
        <v>806</v>
      </c>
      <c r="AH94">
        <v>2512</v>
      </c>
      <c r="AJ94" t="s">
        <v>2195</v>
      </c>
      <c r="AK94" t="s">
        <v>2300</v>
      </c>
      <c r="AL94" s="69" t="s">
        <v>2360</v>
      </c>
      <c r="AN94" s="68">
        <v>43501.55091435185</v>
      </c>
      <c r="AO94" s="69" t="s">
        <v>2434</v>
      </c>
      <c r="AP94" t="b">
        <v>1</v>
      </c>
      <c r="AQ94" t="b">
        <v>0</v>
      </c>
      <c r="AR94" t="b">
        <v>0</v>
      </c>
      <c r="AS94" t="s">
        <v>1972</v>
      </c>
      <c r="AT94">
        <v>1</v>
      </c>
      <c r="AV94" t="b">
        <v>0</v>
      </c>
      <c r="AW94" t="s">
        <v>2544</v>
      </c>
      <c r="AX94" s="69" t="s">
        <v>2580</v>
      </c>
      <c r="AY94" t="s">
        <v>66</v>
      </c>
      <c r="AZ94" s="43"/>
      <c r="BA94" s="43"/>
      <c r="BB94" s="43"/>
      <c r="BC94" s="43"/>
      <c r="BD94" s="43" t="s">
        <v>678</v>
      </c>
      <c r="BE94" s="43" t="s">
        <v>678</v>
      </c>
      <c r="BF94" s="87" t="s">
        <v>2765</v>
      </c>
      <c r="BG94" s="87" t="s">
        <v>2765</v>
      </c>
      <c r="BH94" s="87" t="s">
        <v>2840</v>
      </c>
      <c r="BI94" s="87" t="s">
        <v>2840</v>
      </c>
      <c r="BJ94" s="70" t="str">
        <f>REPLACE(INDEX(GroupVertices[Group],MATCH(Vertices[[#This Row],[Vertex]],GroupVertices[Vertex],0)),1,1,"")</f>
        <v>11</v>
      </c>
      <c r="BK94" s="2"/>
    </row>
    <row r="95" spans="1:63" ht="15">
      <c r="A95" s="11" t="s">
        <v>229</v>
      </c>
      <c r="B95" s="12"/>
      <c r="C95" s="12"/>
      <c r="D95" s="60">
        <v>1.32</v>
      </c>
      <c r="E95" s="62">
        <v>55</v>
      </c>
      <c r="F95" s="83" t="s">
        <v>728</v>
      </c>
      <c r="G95" s="12"/>
      <c r="H95" s="13"/>
      <c r="I95" s="45"/>
      <c r="J95" s="45"/>
      <c r="K95" s="13" t="s">
        <v>3161</v>
      </c>
      <c r="L95" s="64"/>
      <c r="M95" s="65">
        <v>8670.1787109375</v>
      </c>
      <c r="N95" s="65">
        <v>1009.376220703125</v>
      </c>
      <c r="O95" s="56"/>
      <c r="P95" s="66"/>
      <c r="Q95" s="66"/>
      <c r="R95" s="71">
        <f>S95+T95</f>
        <v>1</v>
      </c>
      <c r="S95" s="43">
        <v>0</v>
      </c>
      <c r="T95" s="43">
        <v>1</v>
      </c>
      <c r="U95" s="44">
        <v>0</v>
      </c>
      <c r="V95" s="44">
        <v>0.333333</v>
      </c>
      <c r="W95" s="44">
        <v>0</v>
      </c>
      <c r="X95" s="44">
        <v>0.638295</v>
      </c>
      <c r="Y95" s="44">
        <v>0</v>
      </c>
      <c r="Z95" s="44">
        <v>0</v>
      </c>
      <c r="AA95" s="63">
        <v>95</v>
      </c>
      <c r="AB95" s="63"/>
      <c r="AC95" s="14"/>
      <c r="AD95" t="s">
        <v>2065</v>
      </c>
      <c r="AE95">
        <v>42</v>
      </c>
      <c r="AF95">
        <v>37</v>
      </c>
      <c r="AG95">
        <v>186</v>
      </c>
      <c r="AH95">
        <v>323</v>
      </c>
      <c r="AJ95" t="s">
        <v>2185</v>
      </c>
      <c r="AK95" t="s">
        <v>2292</v>
      </c>
      <c r="AN95" s="68">
        <v>40979.53944444445</v>
      </c>
      <c r="AO95" s="69" t="s">
        <v>2427</v>
      </c>
      <c r="AP95" t="b">
        <v>1</v>
      </c>
      <c r="AQ95" t="b">
        <v>0</v>
      </c>
      <c r="AR95" t="b">
        <v>0</v>
      </c>
      <c r="AS95" t="s">
        <v>1972</v>
      </c>
      <c r="AT95">
        <v>0</v>
      </c>
      <c r="AU95" s="69" t="s">
        <v>2510</v>
      </c>
      <c r="AV95" t="b">
        <v>0</v>
      </c>
      <c r="AW95" t="s">
        <v>2544</v>
      </c>
      <c r="AX95" s="69" t="s">
        <v>2570</v>
      </c>
      <c r="AY95" t="s">
        <v>66</v>
      </c>
      <c r="AZ95" s="43" t="s">
        <v>622</v>
      </c>
      <c r="BA95" s="43" t="s">
        <v>622</v>
      </c>
      <c r="BB95" s="43" t="s">
        <v>668</v>
      </c>
      <c r="BC95" s="43" t="s">
        <v>668</v>
      </c>
      <c r="BD95" s="43"/>
      <c r="BE95" s="43"/>
      <c r="BF95" s="87" t="s">
        <v>2758</v>
      </c>
      <c r="BG95" s="87" t="s">
        <v>2758</v>
      </c>
      <c r="BH95" s="87" t="s">
        <v>2835</v>
      </c>
      <c r="BI95" s="87" t="s">
        <v>2835</v>
      </c>
      <c r="BJ95" s="70" t="str">
        <f>REPLACE(INDEX(GroupVertices[Group],MATCH(Vertices[[#This Row],[Vertex]],GroupVertices[Vertex],0)),1,1,"")</f>
        <v>8</v>
      </c>
      <c r="BK95" s="2"/>
    </row>
    <row r="96" spans="1:63" ht="15">
      <c r="A96" s="11" t="s">
        <v>232</v>
      </c>
      <c r="B96" s="12"/>
      <c r="C96" s="12"/>
      <c r="D96" s="60">
        <v>1.32</v>
      </c>
      <c r="E96" s="62">
        <v>55</v>
      </c>
      <c r="F96" s="83" t="s">
        <v>731</v>
      </c>
      <c r="G96" s="12"/>
      <c r="H96" s="13"/>
      <c r="I96" s="45"/>
      <c r="J96" s="45"/>
      <c r="K96" s="13" t="s">
        <v>3161</v>
      </c>
      <c r="L96" s="64"/>
      <c r="M96" s="65">
        <v>7065.07568359375</v>
      </c>
      <c r="N96" s="65">
        <v>1339.4967041015625</v>
      </c>
      <c r="O96" s="56"/>
      <c r="P96" s="66"/>
      <c r="Q96" s="66"/>
      <c r="R96" s="71">
        <f>S96+T96</f>
        <v>1</v>
      </c>
      <c r="S96" s="43">
        <v>0</v>
      </c>
      <c r="T96" s="43">
        <v>1</v>
      </c>
      <c r="U96" s="44">
        <v>0</v>
      </c>
      <c r="V96" s="44">
        <v>0.333333</v>
      </c>
      <c r="W96" s="44">
        <v>0</v>
      </c>
      <c r="X96" s="44">
        <v>0.638295</v>
      </c>
      <c r="Y96" s="44">
        <v>0</v>
      </c>
      <c r="Z96" s="44">
        <v>0</v>
      </c>
      <c r="AA96" s="63">
        <v>96</v>
      </c>
      <c r="AB96" s="63"/>
      <c r="AC96" s="14"/>
      <c r="AD96" t="s">
        <v>2068</v>
      </c>
      <c r="AE96">
        <v>273</v>
      </c>
      <c r="AF96">
        <v>67</v>
      </c>
      <c r="AG96">
        <v>326</v>
      </c>
      <c r="AH96">
        <v>655</v>
      </c>
      <c r="AJ96" t="s">
        <v>2188</v>
      </c>
      <c r="AK96" t="s">
        <v>2296</v>
      </c>
      <c r="AN96" s="68">
        <v>41935.64114583333</v>
      </c>
      <c r="AP96" t="b">
        <v>1</v>
      </c>
      <c r="AQ96" t="b">
        <v>1</v>
      </c>
      <c r="AR96" t="b">
        <v>0</v>
      </c>
      <c r="AS96" t="s">
        <v>1972</v>
      </c>
      <c r="AT96">
        <v>0</v>
      </c>
      <c r="AU96" s="69" t="s">
        <v>2510</v>
      </c>
      <c r="AV96" t="b">
        <v>0</v>
      </c>
      <c r="AW96" t="s">
        <v>2544</v>
      </c>
      <c r="AX96" s="69" t="s">
        <v>2573</v>
      </c>
      <c r="AY96" t="s">
        <v>66</v>
      </c>
      <c r="AZ96" s="43" t="s">
        <v>622</v>
      </c>
      <c r="BA96" s="43" t="s">
        <v>622</v>
      </c>
      <c r="BB96" s="43" t="s">
        <v>668</v>
      </c>
      <c r="BC96" s="43" t="s">
        <v>668</v>
      </c>
      <c r="BD96" s="43"/>
      <c r="BE96" s="43"/>
      <c r="BF96" s="87" t="s">
        <v>2758</v>
      </c>
      <c r="BG96" s="87" t="s">
        <v>2758</v>
      </c>
      <c r="BH96" s="87" t="s">
        <v>2835</v>
      </c>
      <c r="BI96" s="87" t="s">
        <v>2835</v>
      </c>
      <c r="BJ96" s="70" t="str">
        <f>REPLACE(INDEX(GroupVertices[Group],MATCH(Vertices[[#This Row],[Vertex]],GroupVertices[Vertex],0)),1,1,"")</f>
        <v>8</v>
      </c>
      <c r="BK96" s="2"/>
    </row>
    <row r="97" spans="1:63" ht="15">
      <c r="A97" s="11" t="s">
        <v>256</v>
      </c>
      <c r="B97" s="12"/>
      <c r="C97" s="12"/>
      <c r="D97" s="60">
        <v>1.32</v>
      </c>
      <c r="E97" s="62">
        <v>55</v>
      </c>
      <c r="F97" s="83" t="s">
        <v>746</v>
      </c>
      <c r="G97" s="12"/>
      <c r="H97" s="13"/>
      <c r="I97" s="45"/>
      <c r="J97" s="45"/>
      <c r="K97" s="13" t="s">
        <v>3161</v>
      </c>
      <c r="L97" s="64"/>
      <c r="M97" s="65">
        <v>8697.333984375</v>
      </c>
      <c r="N97" s="65">
        <v>2905.37158203125</v>
      </c>
      <c r="O97" s="56"/>
      <c r="P97" s="66"/>
      <c r="Q97" s="66"/>
      <c r="R97" s="71">
        <f>S97+T97</f>
        <v>1</v>
      </c>
      <c r="S97" s="43">
        <v>0</v>
      </c>
      <c r="T97" s="43">
        <v>1</v>
      </c>
      <c r="U97" s="44">
        <v>0</v>
      </c>
      <c r="V97" s="44">
        <v>0.2</v>
      </c>
      <c r="W97" s="44">
        <v>0</v>
      </c>
      <c r="X97" s="44">
        <v>0.610685</v>
      </c>
      <c r="Y97" s="44">
        <v>0</v>
      </c>
      <c r="Z97" s="44">
        <v>0</v>
      </c>
      <c r="AA97" s="63">
        <v>97</v>
      </c>
      <c r="AB97" s="63"/>
      <c r="AC97" s="14"/>
      <c r="AD97" t="s">
        <v>2094</v>
      </c>
      <c r="AE97">
        <v>2707</v>
      </c>
      <c r="AF97">
        <v>1172</v>
      </c>
      <c r="AG97">
        <v>3379</v>
      </c>
      <c r="AH97">
        <v>43593</v>
      </c>
      <c r="AJ97" t="s">
        <v>2214</v>
      </c>
      <c r="AK97" t="s">
        <v>2311</v>
      </c>
      <c r="AL97" s="69" t="s">
        <v>2372</v>
      </c>
      <c r="AN97" s="68">
        <v>41904.412511574075</v>
      </c>
      <c r="AO97" s="69" t="s">
        <v>2449</v>
      </c>
      <c r="AP97" t="b">
        <v>1</v>
      </c>
      <c r="AQ97" t="b">
        <v>0</v>
      </c>
      <c r="AR97" t="b">
        <v>1</v>
      </c>
      <c r="AS97" t="s">
        <v>2507</v>
      </c>
      <c r="AT97">
        <v>38</v>
      </c>
      <c r="AU97" s="69" t="s">
        <v>2510</v>
      </c>
      <c r="AV97" t="b">
        <v>0</v>
      </c>
      <c r="AW97" t="s">
        <v>2544</v>
      </c>
      <c r="AX97" s="69" t="s">
        <v>2600</v>
      </c>
      <c r="AY97" t="s">
        <v>66</v>
      </c>
      <c r="AZ97" s="43"/>
      <c r="BA97" s="43"/>
      <c r="BB97" s="43"/>
      <c r="BC97" s="43"/>
      <c r="BD97" s="43"/>
      <c r="BE97" s="43"/>
      <c r="BF97" s="87" t="s">
        <v>2775</v>
      </c>
      <c r="BG97" s="87" t="s">
        <v>2775</v>
      </c>
      <c r="BH97" s="87" t="s">
        <v>2850</v>
      </c>
      <c r="BI97" s="87" t="s">
        <v>2850</v>
      </c>
      <c r="BJ97" s="70" t="str">
        <f>REPLACE(INDEX(GroupVertices[Group],MATCH(Vertices[[#This Row],[Vertex]],GroupVertices[Vertex],0)),1,1,"")</f>
        <v>6</v>
      </c>
      <c r="BK97" s="2"/>
    </row>
    <row r="98" spans="1:63" ht="15">
      <c r="A98" s="11" t="s">
        <v>258</v>
      </c>
      <c r="B98" s="12"/>
      <c r="C98" s="12"/>
      <c r="D98" s="60">
        <v>1.32</v>
      </c>
      <c r="E98" s="62">
        <v>55</v>
      </c>
      <c r="F98" s="83" t="s">
        <v>748</v>
      </c>
      <c r="G98" s="12"/>
      <c r="H98" s="13"/>
      <c r="I98" s="45"/>
      <c r="J98" s="45"/>
      <c r="K98" s="13" t="s">
        <v>3161</v>
      </c>
      <c r="L98" s="64"/>
      <c r="M98" s="65">
        <v>9841.1181640625</v>
      </c>
      <c r="N98" s="65">
        <v>4342.23828125</v>
      </c>
      <c r="O98" s="56"/>
      <c r="P98" s="66"/>
      <c r="Q98" s="66"/>
      <c r="R98" s="71">
        <f>S98+T98</f>
        <v>1</v>
      </c>
      <c r="S98" s="43">
        <v>0</v>
      </c>
      <c r="T98" s="43">
        <v>1</v>
      </c>
      <c r="U98" s="44">
        <v>0</v>
      </c>
      <c r="V98" s="44">
        <v>0.2</v>
      </c>
      <c r="W98" s="44">
        <v>0</v>
      </c>
      <c r="X98" s="44">
        <v>0.610685</v>
      </c>
      <c r="Y98" s="44">
        <v>0</v>
      </c>
      <c r="Z98" s="44">
        <v>0</v>
      </c>
      <c r="AA98" s="63">
        <v>98</v>
      </c>
      <c r="AB98" s="63"/>
      <c r="AC98" s="14"/>
      <c r="AD98" t="s">
        <v>2097</v>
      </c>
      <c r="AE98">
        <v>94</v>
      </c>
      <c r="AF98">
        <v>95</v>
      </c>
      <c r="AG98">
        <v>8716</v>
      </c>
      <c r="AH98">
        <v>1545</v>
      </c>
      <c r="AN98" s="68">
        <v>42152.821851851855</v>
      </c>
      <c r="AO98" s="69" t="s">
        <v>2452</v>
      </c>
      <c r="AP98" t="b">
        <v>1</v>
      </c>
      <c r="AQ98" t="b">
        <v>0</v>
      </c>
      <c r="AR98" t="b">
        <v>0</v>
      </c>
      <c r="AS98" t="s">
        <v>1972</v>
      </c>
      <c r="AT98">
        <v>0</v>
      </c>
      <c r="AU98" s="69" t="s">
        <v>2510</v>
      </c>
      <c r="AV98" t="b">
        <v>0</v>
      </c>
      <c r="AW98" t="s">
        <v>2544</v>
      </c>
      <c r="AX98" s="69" t="s">
        <v>2603</v>
      </c>
      <c r="AY98" t="s">
        <v>66</v>
      </c>
      <c r="AZ98" s="43"/>
      <c r="BA98" s="43"/>
      <c r="BB98" s="43"/>
      <c r="BC98" s="43"/>
      <c r="BD98" s="43"/>
      <c r="BE98" s="43"/>
      <c r="BF98" s="87" t="s">
        <v>2775</v>
      </c>
      <c r="BG98" s="87" t="s">
        <v>2775</v>
      </c>
      <c r="BH98" s="87" t="s">
        <v>2850</v>
      </c>
      <c r="BI98" s="87" t="s">
        <v>2850</v>
      </c>
      <c r="BJ98" s="70" t="str">
        <f>REPLACE(INDEX(GroupVertices[Group],MATCH(Vertices[[#This Row],[Vertex]],GroupVertices[Vertex],0)),1,1,"")</f>
        <v>6</v>
      </c>
      <c r="BK98" s="2"/>
    </row>
    <row r="99" spans="1:63" ht="15">
      <c r="A99" s="11" t="s">
        <v>260</v>
      </c>
      <c r="B99" s="12"/>
      <c r="C99" s="12"/>
      <c r="D99" s="60">
        <v>1.32</v>
      </c>
      <c r="E99" s="62">
        <v>55</v>
      </c>
      <c r="F99" s="83" t="s">
        <v>749</v>
      </c>
      <c r="G99" s="12"/>
      <c r="H99" s="13"/>
      <c r="I99" s="45"/>
      <c r="J99" s="45"/>
      <c r="K99" s="13" t="s">
        <v>3161</v>
      </c>
      <c r="L99" s="64"/>
      <c r="M99" s="65">
        <v>8538.6162109375</v>
      </c>
      <c r="N99" s="65">
        <v>4810.84130859375</v>
      </c>
      <c r="O99" s="56"/>
      <c r="P99" s="66"/>
      <c r="Q99" s="66"/>
      <c r="R99" s="71">
        <f>S99+T99</f>
        <v>1</v>
      </c>
      <c r="S99" s="43">
        <v>0</v>
      </c>
      <c r="T99" s="43">
        <v>1</v>
      </c>
      <c r="U99" s="44">
        <v>0</v>
      </c>
      <c r="V99" s="44">
        <v>0.2</v>
      </c>
      <c r="W99" s="44">
        <v>0</v>
      </c>
      <c r="X99" s="44">
        <v>0.610685</v>
      </c>
      <c r="Y99" s="44">
        <v>0</v>
      </c>
      <c r="Z99" s="44">
        <v>0</v>
      </c>
      <c r="AA99" s="63">
        <v>99</v>
      </c>
      <c r="AB99" s="63"/>
      <c r="AC99" s="14"/>
      <c r="AD99" t="s">
        <v>2098</v>
      </c>
      <c r="AE99">
        <v>307</v>
      </c>
      <c r="AF99">
        <v>297</v>
      </c>
      <c r="AG99">
        <v>601</v>
      </c>
      <c r="AH99">
        <v>336</v>
      </c>
      <c r="AJ99" t="s">
        <v>2217</v>
      </c>
      <c r="AK99" t="s">
        <v>1994</v>
      </c>
      <c r="AL99" s="69" t="s">
        <v>2375</v>
      </c>
      <c r="AN99" s="68">
        <v>43263.96837962963</v>
      </c>
      <c r="AO99" s="69" t="s">
        <v>2453</v>
      </c>
      <c r="AP99" t="b">
        <v>1</v>
      </c>
      <c r="AQ99" t="b">
        <v>0</v>
      </c>
      <c r="AR99" t="b">
        <v>0</v>
      </c>
      <c r="AS99" t="s">
        <v>1972</v>
      </c>
      <c r="AT99">
        <v>0</v>
      </c>
      <c r="AV99" t="b">
        <v>0</v>
      </c>
      <c r="AW99" t="s">
        <v>2544</v>
      </c>
      <c r="AX99" s="69" t="s">
        <v>2604</v>
      </c>
      <c r="AY99" t="s">
        <v>66</v>
      </c>
      <c r="AZ99" s="43"/>
      <c r="BA99" s="43"/>
      <c r="BB99" s="43"/>
      <c r="BC99" s="43"/>
      <c r="BD99" s="43"/>
      <c r="BE99" s="43"/>
      <c r="BF99" s="87" t="s">
        <v>2775</v>
      </c>
      <c r="BG99" s="87" t="s">
        <v>2775</v>
      </c>
      <c r="BH99" s="87" t="s">
        <v>2850</v>
      </c>
      <c r="BI99" s="87" t="s">
        <v>2850</v>
      </c>
      <c r="BJ99" s="70" t="str">
        <f>REPLACE(INDEX(GroupVertices[Group],MATCH(Vertices[[#This Row],[Vertex]],GroupVertices[Vertex],0)),1,1,"")</f>
        <v>6</v>
      </c>
      <c r="BK99" s="2"/>
    </row>
    <row r="100" spans="1:63" ht="15">
      <c r="A100" s="11" t="s">
        <v>218</v>
      </c>
      <c r="B100" s="12"/>
      <c r="C100" s="12"/>
      <c r="D100" s="60">
        <v>1.32</v>
      </c>
      <c r="E100" s="62">
        <v>55</v>
      </c>
      <c r="F100" s="83" t="s">
        <v>2523</v>
      </c>
      <c r="G100" s="12"/>
      <c r="H100" s="13"/>
      <c r="I100" s="45"/>
      <c r="J100" s="45"/>
      <c r="K100" s="13" t="s">
        <v>3161</v>
      </c>
      <c r="L100" s="64"/>
      <c r="M100" s="65">
        <v>4578.095703125</v>
      </c>
      <c r="N100" s="65">
        <v>3902.479736328125</v>
      </c>
      <c r="O100" s="56"/>
      <c r="P100" s="66"/>
      <c r="Q100" s="66"/>
      <c r="R100" s="71">
        <f>S100+T100</f>
        <v>1</v>
      </c>
      <c r="S100" s="43">
        <v>0</v>
      </c>
      <c r="T100" s="43">
        <v>1</v>
      </c>
      <c r="U100" s="44">
        <v>0</v>
      </c>
      <c r="V100" s="44">
        <v>0.004184</v>
      </c>
      <c r="W100" s="44">
        <v>0.004712</v>
      </c>
      <c r="X100" s="44">
        <v>0.317561</v>
      </c>
      <c r="Y100" s="44">
        <v>0</v>
      </c>
      <c r="Z100" s="44">
        <v>0</v>
      </c>
      <c r="AA100" s="63">
        <v>100</v>
      </c>
      <c r="AB100" s="63"/>
      <c r="AC100" s="14"/>
      <c r="AD100" t="s">
        <v>2048</v>
      </c>
      <c r="AE100">
        <v>66</v>
      </c>
      <c r="AF100">
        <v>74</v>
      </c>
      <c r="AG100">
        <v>74</v>
      </c>
      <c r="AH100">
        <v>47</v>
      </c>
      <c r="AJ100" t="s">
        <v>2169</v>
      </c>
      <c r="AK100" t="s">
        <v>2286</v>
      </c>
      <c r="AL100" s="69" t="s">
        <v>2348</v>
      </c>
      <c r="AN100" s="68">
        <v>43452.735185185185</v>
      </c>
      <c r="AO100" s="69" t="s">
        <v>2413</v>
      </c>
      <c r="AP100" t="b">
        <v>0</v>
      </c>
      <c r="AQ100" t="b">
        <v>0</v>
      </c>
      <c r="AR100" t="b">
        <v>0</v>
      </c>
      <c r="AS100" t="s">
        <v>1972</v>
      </c>
      <c r="AT100">
        <v>1</v>
      </c>
      <c r="AU100" s="69" t="s">
        <v>2510</v>
      </c>
      <c r="AV100" t="b">
        <v>0</v>
      </c>
      <c r="AW100" t="s">
        <v>2544</v>
      </c>
      <c r="AX100" s="69" t="s">
        <v>2553</v>
      </c>
      <c r="AY100" t="s">
        <v>66</v>
      </c>
      <c r="AZ100" s="43" t="s">
        <v>619</v>
      </c>
      <c r="BA100" s="43" t="s">
        <v>619</v>
      </c>
      <c r="BB100" s="43" t="s">
        <v>666</v>
      </c>
      <c r="BC100" s="43" t="s">
        <v>666</v>
      </c>
      <c r="BD100" s="43" t="s">
        <v>674</v>
      </c>
      <c r="BE100" s="43" t="s">
        <v>674</v>
      </c>
      <c r="BF100" s="87" t="s">
        <v>2747</v>
      </c>
      <c r="BG100" s="87" t="s">
        <v>2747</v>
      </c>
      <c r="BH100" s="87" t="s">
        <v>2822</v>
      </c>
      <c r="BI100" s="87" t="s">
        <v>2822</v>
      </c>
      <c r="BJ100" s="70" t="str">
        <f>REPLACE(INDEX(GroupVertices[Group],MATCH(Vertices[[#This Row],[Vertex]],GroupVertices[Vertex],0)),1,1,"")</f>
        <v>2</v>
      </c>
      <c r="BK100" s="2"/>
    </row>
    <row r="101" spans="1:63" ht="15">
      <c r="A101" s="11" t="s">
        <v>222</v>
      </c>
      <c r="B101" s="12"/>
      <c r="C101" s="12"/>
      <c r="D101" s="60">
        <v>1.32</v>
      </c>
      <c r="E101" s="62">
        <v>55</v>
      </c>
      <c r="F101" s="83" t="s">
        <v>721</v>
      </c>
      <c r="G101" s="12"/>
      <c r="H101" s="13"/>
      <c r="I101" s="45"/>
      <c r="J101" s="45"/>
      <c r="K101" s="13" t="s">
        <v>3161</v>
      </c>
      <c r="L101" s="64"/>
      <c r="M101" s="65">
        <v>4143.3173828125</v>
      </c>
      <c r="N101" s="65">
        <v>1511.571044921875</v>
      </c>
      <c r="O101" s="56"/>
      <c r="P101" s="66"/>
      <c r="Q101" s="66"/>
      <c r="R101" s="71">
        <f>S101+T101</f>
        <v>1</v>
      </c>
      <c r="S101" s="43">
        <v>0</v>
      </c>
      <c r="T101" s="43">
        <v>1</v>
      </c>
      <c r="U101" s="44">
        <v>0</v>
      </c>
      <c r="V101" s="44">
        <v>0.004184</v>
      </c>
      <c r="W101" s="44">
        <v>0.004712</v>
      </c>
      <c r="X101" s="44">
        <v>0.317561</v>
      </c>
      <c r="Y101" s="44">
        <v>0</v>
      </c>
      <c r="Z101" s="44">
        <v>0</v>
      </c>
      <c r="AA101" s="63">
        <v>101</v>
      </c>
      <c r="AB101" s="63"/>
      <c r="AC101" s="14"/>
      <c r="AD101" t="s">
        <v>2054</v>
      </c>
      <c r="AE101">
        <v>827</v>
      </c>
      <c r="AF101">
        <v>971</v>
      </c>
      <c r="AG101">
        <v>2606</v>
      </c>
      <c r="AH101">
        <v>6517</v>
      </c>
      <c r="AJ101" t="s">
        <v>2175</v>
      </c>
      <c r="AK101" t="s">
        <v>2289</v>
      </c>
      <c r="AN101" s="68">
        <v>42849.860127314816</v>
      </c>
      <c r="AO101" s="69" t="s">
        <v>2418</v>
      </c>
      <c r="AP101" t="b">
        <v>1</v>
      </c>
      <c r="AQ101" t="b">
        <v>0</v>
      </c>
      <c r="AR101" t="b">
        <v>0</v>
      </c>
      <c r="AS101" t="s">
        <v>2506</v>
      </c>
      <c r="AT101">
        <v>6</v>
      </c>
      <c r="AV101" t="b">
        <v>0</v>
      </c>
      <c r="AW101" t="s">
        <v>2544</v>
      </c>
      <c r="AX101" s="69" t="s">
        <v>2559</v>
      </c>
      <c r="AY101" t="s">
        <v>66</v>
      </c>
      <c r="AZ101" s="43"/>
      <c r="BA101" s="43"/>
      <c r="BB101" s="43"/>
      <c r="BC101" s="43"/>
      <c r="BD101" s="43"/>
      <c r="BE101" s="43"/>
      <c r="BF101" s="87" t="s">
        <v>2751</v>
      </c>
      <c r="BG101" s="87" t="s">
        <v>2751</v>
      </c>
      <c r="BH101" s="87" t="s">
        <v>2826</v>
      </c>
      <c r="BI101" s="87" t="s">
        <v>2826</v>
      </c>
      <c r="BJ101" s="70" t="str">
        <f>REPLACE(INDEX(GroupVertices[Group],MATCH(Vertices[[#This Row],[Vertex]],GroupVertices[Vertex],0)),1,1,"")</f>
        <v>2</v>
      </c>
      <c r="BK101" s="2"/>
    </row>
    <row r="102" spans="1:63" ht="15">
      <c r="A102" s="11" t="s">
        <v>226</v>
      </c>
      <c r="B102" s="12"/>
      <c r="C102" s="12"/>
      <c r="D102" s="60">
        <v>1.32</v>
      </c>
      <c r="E102" s="62">
        <v>55</v>
      </c>
      <c r="F102" s="83" t="s">
        <v>725</v>
      </c>
      <c r="G102" s="12"/>
      <c r="H102" s="13"/>
      <c r="I102" s="45"/>
      <c r="J102" s="45"/>
      <c r="K102" s="13" t="s">
        <v>3161</v>
      </c>
      <c r="L102" s="64"/>
      <c r="M102" s="65">
        <v>3512.5078125</v>
      </c>
      <c r="N102" s="65">
        <v>714.2546997070312</v>
      </c>
      <c r="O102" s="56"/>
      <c r="P102" s="66"/>
      <c r="Q102" s="66"/>
      <c r="R102" s="71">
        <f>S102+T102</f>
        <v>1</v>
      </c>
      <c r="S102" s="43">
        <v>0</v>
      </c>
      <c r="T102" s="43">
        <v>1</v>
      </c>
      <c r="U102" s="44">
        <v>0</v>
      </c>
      <c r="V102" s="44">
        <v>0.004184</v>
      </c>
      <c r="W102" s="44">
        <v>0.004712</v>
      </c>
      <c r="X102" s="44">
        <v>0.317561</v>
      </c>
      <c r="Y102" s="44">
        <v>0</v>
      </c>
      <c r="Z102" s="44">
        <v>0</v>
      </c>
      <c r="AA102" s="63">
        <v>102</v>
      </c>
      <c r="AB102" s="63"/>
      <c r="AC102" s="14"/>
      <c r="AD102" t="s">
        <v>2062</v>
      </c>
      <c r="AE102">
        <v>443</v>
      </c>
      <c r="AF102">
        <v>583</v>
      </c>
      <c r="AG102">
        <v>1591</v>
      </c>
      <c r="AH102">
        <v>2364</v>
      </c>
      <c r="AJ102" t="s">
        <v>2182</v>
      </c>
      <c r="AK102" t="s">
        <v>2001</v>
      </c>
      <c r="AL102" s="69" t="s">
        <v>2354</v>
      </c>
      <c r="AN102" s="68">
        <v>42171.33059027778</v>
      </c>
      <c r="AO102" s="69" t="s">
        <v>2424</v>
      </c>
      <c r="AP102" t="b">
        <v>0</v>
      </c>
      <c r="AQ102" t="b">
        <v>0</v>
      </c>
      <c r="AR102" t="b">
        <v>1</v>
      </c>
      <c r="AS102" t="s">
        <v>1972</v>
      </c>
      <c r="AT102">
        <v>1</v>
      </c>
      <c r="AU102" s="69" t="s">
        <v>2510</v>
      </c>
      <c r="AV102" t="b">
        <v>0</v>
      </c>
      <c r="AW102" t="s">
        <v>2544</v>
      </c>
      <c r="AX102" s="69" t="s">
        <v>2567</v>
      </c>
      <c r="AY102" t="s">
        <v>66</v>
      </c>
      <c r="AZ102" s="43"/>
      <c r="BA102" s="43"/>
      <c r="BB102" s="43"/>
      <c r="BC102" s="43"/>
      <c r="BD102" s="43" t="s">
        <v>265</v>
      </c>
      <c r="BE102" s="43" t="s">
        <v>265</v>
      </c>
      <c r="BF102" s="87" t="s">
        <v>2755</v>
      </c>
      <c r="BG102" s="87" t="s">
        <v>2798</v>
      </c>
      <c r="BH102" s="87" t="s">
        <v>2832</v>
      </c>
      <c r="BI102" s="87" t="s">
        <v>2832</v>
      </c>
      <c r="BJ102" s="70" t="str">
        <f>REPLACE(INDEX(GroupVertices[Group],MATCH(Vertices[[#This Row],[Vertex]],GroupVertices[Vertex],0)),1,1,"")</f>
        <v>2</v>
      </c>
      <c r="BK102" s="2"/>
    </row>
    <row r="103" spans="1:63" ht="15">
      <c r="A103" s="11" t="s">
        <v>233</v>
      </c>
      <c r="B103" s="12"/>
      <c r="C103" s="12"/>
      <c r="D103" s="60">
        <v>1.32</v>
      </c>
      <c r="E103" s="62">
        <v>55</v>
      </c>
      <c r="F103" s="83" t="s">
        <v>732</v>
      </c>
      <c r="G103" s="12"/>
      <c r="H103" s="13"/>
      <c r="I103" s="45"/>
      <c r="J103" s="45"/>
      <c r="K103" s="13" t="s">
        <v>3161</v>
      </c>
      <c r="L103" s="64"/>
      <c r="M103" s="65">
        <v>1534.5052490234375</v>
      </c>
      <c r="N103" s="65">
        <v>561.9117431640625</v>
      </c>
      <c r="O103" s="56"/>
      <c r="P103" s="66"/>
      <c r="Q103" s="66"/>
      <c r="R103" s="71">
        <f>S103+T103</f>
        <v>1</v>
      </c>
      <c r="S103" s="43">
        <v>0</v>
      </c>
      <c r="T103" s="43">
        <v>1</v>
      </c>
      <c r="U103" s="44">
        <v>0</v>
      </c>
      <c r="V103" s="44">
        <v>0.004184</v>
      </c>
      <c r="W103" s="44">
        <v>0.004712</v>
      </c>
      <c r="X103" s="44">
        <v>0.317561</v>
      </c>
      <c r="Y103" s="44">
        <v>0</v>
      </c>
      <c r="Z103" s="44">
        <v>0</v>
      </c>
      <c r="AA103" s="63">
        <v>103</v>
      </c>
      <c r="AB103" s="63"/>
      <c r="AC103" s="14"/>
      <c r="AD103" t="s">
        <v>2069</v>
      </c>
      <c r="AE103">
        <v>1522</v>
      </c>
      <c r="AF103">
        <v>2093</v>
      </c>
      <c r="AG103">
        <v>3516</v>
      </c>
      <c r="AH103">
        <v>2894</v>
      </c>
      <c r="AJ103" t="s">
        <v>2189</v>
      </c>
      <c r="AK103" t="s">
        <v>2286</v>
      </c>
      <c r="AL103" s="69" t="s">
        <v>2358</v>
      </c>
      <c r="AN103" s="68">
        <v>42375.87173611111</v>
      </c>
      <c r="AO103" s="69" t="s">
        <v>2430</v>
      </c>
      <c r="AP103" t="b">
        <v>0</v>
      </c>
      <c r="AQ103" t="b">
        <v>0</v>
      </c>
      <c r="AR103" t="b">
        <v>0</v>
      </c>
      <c r="AS103" t="s">
        <v>2506</v>
      </c>
      <c r="AT103">
        <v>14</v>
      </c>
      <c r="AU103" s="69" t="s">
        <v>2510</v>
      </c>
      <c r="AV103" t="b">
        <v>0</v>
      </c>
      <c r="AW103" t="s">
        <v>2544</v>
      </c>
      <c r="AX103" s="69" t="s">
        <v>2574</v>
      </c>
      <c r="AY103" t="s">
        <v>66</v>
      </c>
      <c r="AZ103" s="43"/>
      <c r="BA103" s="43"/>
      <c r="BB103" s="43"/>
      <c r="BC103" s="43"/>
      <c r="BD103" s="43"/>
      <c r="BE103" s="43"/>
      <c r="BF103" s="87" t="s">
        <v>2760</v>
      </c>
      <c r="BG103" s="87" t="s">
        <v>2760</v>
      </c>
      <c r="BH103" s="87" t="s">
        <v>2837</v>
      </c>
      <c r="BI103" s="87" t="s">
        <v>2837</v>
      </c>
      <c r="BJ103" s="70" t="str">
        <f>REPLACE(INDEX(GroupVertices[Group],MATCH(Vertices[[#This Row],[Vertex]],GroupVertices[Vertex],0)),1,1,"")</f>
        <v>2</v>
      </c>
      <c r="BK103" s="2"/>
    </row>
    <row r="104" spans="1:63" ht="15">
      <c r="A104" s="11" t="s">
        <v>235</v>
      </c>
      <c r="B104" s="12"/>
      <c r="C104" s="12"/>
      <c r="D104" s="60">
        <v>1.32</v>
      </c>
      <c r="E104" s="62">
        <v>55</v>
      </c>
      <c r="F104" s="83" t="s">
        <v>734</v>
      </c>
      <c r="G104" s="12"/>
      <c r="H104" s="13"/>
      <c r="I104" s="45"/>
      <c r="J104" s="45"/>
      <c r="K104" s="13" t="s">
        <v>3161</v>
      </c>
      <c r="L104" s="64"/>
      <c r="M104" s="65">
        <v>618.3939208984375</v>
      </c>
      <c r="N104" s="65">
        <v>2074.74365234375</v>
      </c>
      <c r="O104" s="56"/>
      <c r="P104" s="66"/>
      <c r="Q104" s="66"/>
      <c r="R104" s="71">
        <f>S104+T104</f>
        <v>1</v>
      </c>
      <c r="S104" s="43">
        <v>0</v>
      </c>
      <c r="T104" s="43">
        <v>1</v>
      </c>
      <c r="U104" s="44">
        <v>0</v>
      </c>
      <c r="V104" s="44">
        <v>0.004184</v>
      </c>
      <c r="W104" s="44">
        <v>0.004712</v>
      </c>
      <c r="X104" s="44">
        <v>0.317561</v>
      </c>
      <c r="Y104" s="44">
        <v>0</v>
      </c>
      <c r="Z104" s="44">
        <v>0</v>
      </c>
      <c r="AA104" s="63">
        <v>104</v>
      </c>
      <c r="AB104" s="63"/>
      <c r="AC104" s="14"/>
      <c r="AD104" t="s">
        <v>2073</v>
      </c>
      <c r="AE104">
        <v>174</v>
      </c>
      <c r="AF104">
        <v>23</v>
      </c>
      <c r="AG104">
        <v>297</v>
      </c>
      <c r="AH104">
        <v>497</v>
      </c>
      <c r="AJ104" t="s">
        <v>2193</v>
      </c>
      <c r="AK104" t="s">
        <v>2298</v>
      </c>
      <c r="AN104" s="68">
        <v>42811.576157407406</v>
      </c>
      <c r="AO104" s="69" t="s">
        <v>2432</v>
      </c>
      <c r="AP104" t="b">
        <v>1</v>
      </c>
      <c r="AQ104" t="b">
        <v>0</v>
      </c>
      <c r="AR104" t="b">
        <v>0</v>
      </c>
      <c r="AS104" t="s">
        <v>1972</v>
      </c>
      <c r="AT104">
        <v>0</v>
      </c>
      <c r="AV104" t="b">
        <v>0</v>
      </c>
      <c r="AW104" t="s">
        <v>2544</v>
      </c>
      <c r="AX104" s="69" t="s">
        <v>2578</v>
      </c>
      <c r="AY104" t="s">
        <v>66</v>
      </c>
      <c r="AZ104" s="43"/>
      <c r="BA104" s="43"/>
      <c r="BB104" s="43"/>
      <c r="BC104" s="43"/>
      <c r="BD104" s="43" t="s">
        <v>265</v>
      </c>
      <c r="BE104" s="43" t="s">
        <v>265</v>
      </c>
      <c r="BF104" s="87" t="s">
        <v>2763</v>
      </c>
      <c r="BG104" s="87" t="s">
        <v>2763</v>
      </c>
      <c r="BH104" s="87" t="s">
        <v>2839</v>
      </c>
      <c r="BI104" s="87" t="s">
        <v>2839</v>
      </c>
      <c r="BJ104" s="70" t="str">
        <f>REPLACE(INDEX(GroupVertices[Group],MATCH(Vertices[[#This Row],[Vertex]],GroupVertices[Vertex],0)),1,1,"")</f>
        <v>2</v>
      </c>
      <c r="BK104" s="2"/>
    </row>
    <row r="105" spans="1:63" ht="15">
      <c r="A105" s="11" t="s">
        <v>238</v>
      </c>
      <c r="B105" s="12"/>
      <c r="C105" s="12"/>
      <c r="D105" s="60">
        <v>1.32</v>
      </c>
      <c r="E105" s="62">
        <v>55</v>
      </c>
      <c r="F105" s="83" t="s">
        <v>737</v>
      </c>
      <c r="G105" s="12"/>
      <c r="H105" s="13"/>
      <c r="I105" s="45"/>
      <c r="J105" s="45"/>
      <c r="K105" s="13" t="s">
        <v>3161</v>
      </c>
      <c r="L105" s="64"/>
      <c r="M105" s="65">
        <v>157.87896728515625</v>
      </c>
      <c r="N105" s="65">
        <v>3437.85693359375</v>
      </c>
      <c r="O105" s="56"/>
      <c r="P105" s="66"/>
      <c r="Q105" s="66"/>
      <c r="R105" s="71">
        <f>S105+T105</f>
        <v>1</v>
      </c>
      <c r="S105" s="43">
        <v>0</v>
      </c>
      <c r="T105" s="43">
        <v>1</v>
      </c>
      <c r="U105" s="44">
        <v>0</v>
      </c>
      <c r="V105" s="44">
        <v>0.004184</v>
      </c>
      <c r="W105" s="44">
        <v>0.004712</v>
      </c>
      <c r="X105" s="44">
        <v>0.317561</v>
      </c>
      <c r="Y105" s="44">
        <v>0</v>
      </c>
      <c r="Z105" s="44">
        <v>0</v>
      </c>
      <c r="AA105" s="63">
        <v>105</v>
      </c>
      <c r="AB105" s="63"/>
      <c r="AC105" s="14"/>
      <c r="AD105" t="s">
        <v>2077</v>
      </c>
      <c r="AE105">
        <v>364</v>
      </c>
      <c r="AF105">
        <v>386</v>
      </c>
      <c r="AG105">
        <v>1735</v>
      </c>
      <c r="AH105">
        <v>937</v>
      </c>
      <c r="AJ105" t="s">
        <v>2197</v>
      </c>
      <c r="AN105" s="68">
        <v>42483.26681712963</v>
      </c>
      <c r="AP105" t="b">
        <v>1</v>
      </c>
      <c r="AQ105" t="b">
        <v>0</v>
      </c>
      <c r="AR105" t="b">
        <v>1</v>
      </c>
      <c r="AS105" t="s">
        <v>1972</v>
      </c>
      <c r="AT105">
        <v>4</v>
      </c>
      <c r="AV105" t="b">
        <v>0</v>
      </c>
      <c r="AW105" t="s">
        <v>2544</v>
      </c>
      <c r="AX105" s="69" t="s">
        <v>2582</v>
      </c>
      <c r="AY105" t="s">
        <v>66</v>
      </c>
      <c r="AZ105" s="43"/>
      <c r="BA105" s="43"/>
      <c r="BB105" s="43"/>
      <c r="BC105" s="43"/>
      <c r="BD105" s="43"/>
      <c r="BE105" s="43"/>
      <c r="BF105" s="87" t="s">
        <v>2760</v>
      </c>
      <c r="BG105" s="87" t="s">
        <v>2760</v>
      </c>
      <c r="BH105" s="87" t="s">
        <v>2837</v>
      </c>
      <c r="BI105" s="87" t="s">
        <v>2837</v>
      </c>
      <c r="BJ105" s="70" t="str">
        <f>REPLACE(INDEX(GroupVertices[Group],MATCH(Vertices[[#This Row],[Vertex]],GroupVertices[Vertex],0)),1,1,"")</f>
        <v>2</v>
      </c>
      <c r="BK105" s="2"/>
    </row>
    <row r="106" spans="1:63" ht="15">
      <c r="A106" s="11" t="s">
        <v>219</v>
      </c>
      <c r="B106" s="12"/>
      <c r="C106" s="12"/>
      <c r="D106" s="60">
        <v>1.32</v>
      </c>
      <c r="E106" s="62">
        <v>55</v>
      </c>
      <c r="F106" s="83" t="s">
        <v>718</v>
      </c>
      <c r="G106" s="12"/>
      <c r="H106" s="13"/>
      <c r="I106" s="45"/>
      <c r="J106" s="45"/>
      <c r="K106" s="13" t="s">
        <v>3161</v>
      </c>
      <c r="L106" s="64"/>
      <c r="M106" s="65">
        <v>2281.062744140625</v>
      </c>
      <c r="N106" s="65">
        <v>9444.9423828125</v>
      </c>
      <c r="O106" s="56"/>
      <c r="P106" s="66"/>
      <c r="Q106" s="66"/>
      <c r="R106" s="71">
        <f>S106+T106</f>
        <v>1</v>
      </c>
      <c r="S106" s="43">
        <v>0</v>
      </c>
      <c r="T106" s="43">
        <v>1</v>
      </c>
      <c r="U106" s="44">
        <v>0</v>
      </c>
      <c r="V106" s="44">
        <v>0.003831</v>
      </c>
      <c r="W106" s="44">
        <v>0.003999</v>
      </c>
      <c r="X106" s="44">
        <v>0.309656</v>
      </c>
      <c r="Y106" s="44">
        <v>0</v>
      </c>
      <c r="Z106" s="44">
        <v>0</v>
      </c>
      <c r="AA106" s="63">
        <v>106</v>
      </c>
      <c r="AB106" s="63"/>
      <c r="AC106" s="14"/>
      <c r="AD106" t="s">
        <v>2049</v>
      </c>
      <c r="AE106">
        <v>1577</v>
      </c>
      <c r="AF106">
        <v>734</v>
      </c>
      <c r="AG106">
        <v>20700</v>
      </c>
      <c r="AH106">
        <v>113</v>
      </c>
      <c r="AJ106" t="s">
        <v>2170</v>
      </c>
      <c r="AN106" s="68">
        <v>43029.70361111111</v>
      </c>
      <c r="AO106" s="69" t="s">
        <v>2414</v>
      </c>
      <c r="AP106" t="b">
        <v>0</v>
      </c>
      <c r="AQ106" t="b">
        <v>0</v>
      </c>
      <c r="AR106" t="b">
        <v>0</v>
      </c>
      <c r="AS106" t="s">
        <v>2505</v>
      </c>
      <c r="AT106">
        <v>6</v>
      </c>
      <c r="AU106" s="69" t="s">
        <v>2510</v>
      </c>
      <c r="AV106" t="b">
        <v>0</v>
      </c>
      <c r="AW106" t="s">
        <v>2544</v>
      </c>
      <c r="AX106" s="69" t="s">
        <v>2554</v>
      </c>
      <c r="AY106" t="s">
        <v>66</v>
      </c>
      <c r="AZ106" s="43"/>
      <c r="BA106" s="43"/>
      <c r="BB106" s="43"/>
      <c r="BC106" s="43"/>
      <c r="BD106" s="43"/>
      <c r="BE106" s="43"/>
      <c r="BF106" s="87" t="s">
        <v>2748</v>
      </c>
      <c r="BG106" s="87" t="s">
        <v>2748</v>
      </c>
      <c r="BH106" s="87" t="s">
        <v>2823</v>
      </c>
      <c r="BI106" s="87" t="s">
        <v>2823</v>
      </c>
      <c r="BJ106" s="70" t="str">
        <f>REPLACE(INDEX(GroupVertices[Group],MATCH(Vertices[[#This Row],[Vertex]],GroupVertices[Vertex],0)),1,1,"")</f>
        <v>1</v>
      </c>
      <c r="BK106" s="2"/>
    </row>
    <row r="107" spans="1:63" ht="15">
      <c r="A107" s="11" t="s">
        <v>245</v>
      </c>
      <c r="B107" s="12"/>
      <c r="C107" s="12"/>
      <c r="D107" s="60">
        <v>1.32</v>
      </c>
      <c r="E107" s="62">
        <v>55</v>
      </c>
      <c r="F107" s="83" t="s">
        <v>2528</v>
      </c>
      <c r="G107" s="12"/>
      <c r="H107" s="13"/>
      <c r="I107" s="45"/>
      <c r="J107" s="45"/>
      <c r="K107" s="13" t="s">
        <v>3161</v>
      </c>
      <c r="L107" s="64"/>
      <c r="M107" s="65">
        <v>9465.669921875</v>
      </c>
      <c r="N107" s="65">
        <v>5789.39892578125</v>
      </c>
      <c r="O107" s="56"/>
      <c r="P107" s="66"/>
      <c r="Q107" s="66"/>
      <c r="R107" s="71">
        <f>S107+T107</f>
        <v>1</v>
      </c>
      <c r="S107" s="43">
        <v>0</v>
      </c>
      <c r="T107" s="43">
        <v>1</v>
      </c>
      <c r="U107" s="44">
        <v>0</v>
      </c>
      <c r="V107" s="44">
        <v>0.003115</v>
      </c>
      <c r="W107" s="44">
        <v>0.00096</v>
      </c>
      <c r="X107" s="44">
        <v>0.363939</v>
      </c>
      <c r="Y107" s="44">
        <v>0</v>
      </c>
      <c r="Z107" s="44">
        <v>0</v>
      </c>
      <c r="AA107" s="63">
        <v>107</v>
      </c>
      <c r="AB107" s="63"/>
      <c r="AC107" s="14"/>
      <c r="AD107" t="s">
        <v>2085</v>
      </c>
      <c r="AE107">
        <v>223</v>
      </c>
      <c r="AF107">
        <v>192</v>
      </c>
      <c r="AG107">
        <v>768</v>
      </c>
      <c r="AH107">
        <v>684</v>
      </c>
      <c r="AJ107" t="s">
        <v>2205</v>
      </c>
      <c r="AK107" t="s">
        <v>2305</v>
      </c>
      <c r="AL107" s="69" t="s">
        <v>2367</v>
      </c>
      <c r="AN107" s="68">
        <v>43299.72621527778</v>
      </c>
      <c r="AO107" s="69" t="s">
        <v>2442</v>
      </c>
      <c r="AP107" t="b">
        <v>0</v>
      </c>
      <c r="AQ107" t="b">
        <v>0</v>
      </c>
      <c r="AR107" t="b">
        <v>0</v>
      </c>
      <c r="AS107" t="s">
        <v>1972</v>
      </c>
      <c r="AT107">
        <v>2</v>
      </c>
      <c r="AU107" s="69" t="s">
        <v>2510</v>
      </c>
      <c r="AV107" t="b">
        <v>0</v>
      </c>
      <c r="AW107" t="s">
        <v>2544</v>
      </c>
      <c r="AX107" s="69" t="s">
        <v>2591</v>
      </c>
      <c r="AY107" t="s">
        <v>66</v>
      </c>
      <c r="AZ107" s="43"/>
      <c r="BA107" s="43"/>
      <c r="BB107" s="43"/>
      <c r="BC107" s="43"/>
      <c r="BD107" s="43" t="s">
        <v>681</v>
      </c>
      <c r="BE107" s="43" t="s">
        <v>681</v>
      </c>
      <c r="BF107" s="87" t="s">
        <v>2772</v>
      </c>
      <c r="BG107" s="87" t="s">
        <v>2772</v>
      </c>
      <c r="BH107" s="87" t="s">
        <v>2847</v>
      </c>
      <c r="BI107" s="87" t="s">
        <v>2847</v>
      </c>
      <c r="BJ107" s="70" t="str">
        <f>REPLACE(INDEX(GroupVertices[Group],MATCH(Vertices[[#This Row],[Vertex]],GroupVertices[Vertex],0)),1,1,"")</f>
        <v>5</v>
      </c>
      <c r="BK107" s="2"/>
    </row>
    <row r="108" spans="1:63" ht="15">
      <c r="A108" s="11" t="s">
        <v>251</v>
      </c>
      <c r="B108" s="12"/>
      <c r="C108" s="12"/>
      <c r="D108" s="60">
        <v>1.32</v>
      </c>
      <c r="E108" s="62">
        <v>55</v>
      </c>
      <c r="F108" s="83" t="s">
        <v>2529</v>
      </c>
      <c r="G108" s="12"/>
      <c r="H108" s="13"/>
      <c r="I108" s="45"/>
      <c r="J108" s="45"/>
      <c r="K108" s="13" t="s">
        <v>3161</v>
      </c>
      <c r="L108" s="64"/>
      <c r="M108" s="65">
        <v>8329.197265625</v>
      </c>
      <c r="N108" s="65">
        <v>7394.54296875</v>
      </c>
      <c r="O108" s="56"/>
      <c r="P108" s="66"/>
      <c r="Q108" s="66"/>
      <c r="R108" s="71">
        <f>S108+T108</f>
        <v>1</v>
      </c>
      <c r="S108" s="43">
        <v>0</v>
      </c>
      <c r="T108" s="43">
        <v>1</v>
      </c>
      <c r="U108" s="44">
        <v>0</v>
      </c>
      <c r="V108" s="44">
        <v>0.003115</v>
      </c>
      <c r="W108" s="44">
        <v>0.00096</v>
      </c>
      <c r="X108" s="44">
        <v>0.363939</v>
      </c>
      <c r="Y108" s="44">
        <v>0</v>
      </c>
      <c r="Z108" s="44">
        <v>0</v>
      </c>
      <c r="AA108" s="63">
        <v>108</v>
      </c>
      <c r="AB108" s="63"/>
      <c r="AC108" s="14"/>
      <c r="AD108" t="s">
        <v>2089</v>
      </c>
      <c r="AE108">
        <v>597</v>
      </c>
      <c r="AF108">
        <v>369</v>
      </c>
      <c r="AG108">
        <v>15261</v>
      </c>
      <c r="AH108">
        <v>6530</v>
      </c>
      <c r="AJ108" t="s">
        <v>2209</v>
      </c>
      <c r="AN108" s="68">
        <v>41568.87274305556</v>
      </c>
      <c r="AO108" s="69" t="s">
        <v>2446</v>
      </c>
      <c r="AP108" t="b">
        <v>0</v>
      </c>
      <c r="AQ108" t="b">
        <v>0</v>
      </c>
      <c r="AR108" t="b">
        <v>1</v>
      </c>
      <c r="AS108" t="s">
        <v>1972</v>
      </c>
      <c r="AT108">
        <v>20</v>
      </c>
      <c r="AU108" s="69" t="s">
        <v>2510</v>
      </c>
      <c r="AV108" t="b">
        <v>0</v>
      </c>
      <c r="AW108" t="s">
        <v>2544</v>
      </c>
      <c r="AX108" s="69" t="s">
        <v>2595</v>
      </c>
      <c r="AY108" t="s">
        <v>66</v>
      </c>
      <c r="AZ108" s="43"/>
      <c r="BA108" s="43"/>
      <c r="BB108" s="43"/>
      <c r="BC108" s="43"/>
      <c r="BD108" s="43" t="s">
        <v>681</v>
      </c>
      <c r="BE108" s="43" t="s">
        <v>681</v>
      </c>
      <c r="BF108" s="87" t="s">
        <v>2772</v>
      </c>
      <c r="BG108" s="87" t="s">
        <v>2772</v>
      </c>
      <c r="BH108" s="87" t="s">
        <v>2847</v>
      </c>
      <c r="BI108" s="87" t="s">
        <v>2847</v>
      </c>
      <c r="BJ108" s="70" t="str">
        <f>REPLACE(INDEX(GroupVertices[Group],MATCH(Vertices[[#This Row],[Vertex]],GroupVertices[Vertex],0)),1,1,"")</f>
        <v>5</v>
      </c>
      <c r="BK108" s="2"/>
    </row>
    <row r="109" spans="1:63" ht="15">
      <c r="A109" s="11" t="s">
        <v>252</v>
      </c>
      <c r="B109" s="12"/>
      <c r="C109" s="12"/>
      <c r="D109" s="60">
        <v>1.32</v>
      </c>
      <c r="E109" s="62">
        <v>55</v>
      </c>
      <c r="F109" s="83" t="s">
        <v>2530</v>
      </c>
      <c r="G109" s="12"/>
      <c r="H109" s="13"/>
      <c r="I109" s="45"/>
      <c r="J109" s="45"/>
      <c r="K109" s="13" t="s">
        <v>3161</v>
      </c>
      <c r="L109" s="64"/>
      <c r="M109" s="65">
        <v>9660.19140625</v>
      </c>
      <c r="N109" s="65">
        <v>7268.66552734375</v>
      </c>
      <c r="O109" s="56"/>
      <c r="P109" s="66"/>
      <c r="Q109" s="66"/>
      <c r="R109" s="71">
        <f>S109+T109</f>
        <v>1</v>
      </c>
      <c r="S109" s="43">
        <v>0</v>
      </c>
      <c r="T109" s="43">
        <v>1</v>
      </c>
      <c r="U109" s="44">
        <v>0</v>
      </c>
      <c r="V109" s="44">
        <v>0.003115</v>
      </c>
      <c r="W109" s="44">
        <v>0.00096</v>
      </c>
      <c r="X109" s="44">
        <v>0.363939</v>
      </c>
      <c r="Y109" s="44">
        <v>0</v>
      </c>
      <c r="Z109" s="44">
        <v>0</v>
      </c>
      <c r="AA109" s="63">
        <v>109</v>
      </c>
      <c r="AB109" s="63"/>
      <c r="AC109" s="14"/>
      <c r="AD109" t="s">
        <v>2090</v>
      </c>
      <c r="AE109">
        <v>122</v>
      </c>
      <c r="AF109">
        <v>119</v>
      </c>
      <c r="AG109">
        <v>2493</v>
      </c>
      <c r="AH109">
        <v>318</v>
      </c>
      <c r="AJ109" t="s">
        <v>2210</v>
      </c>
      <c r="AN109" s="68">
        <v>41553.73168981481</v>
      </c>
      <c r="AP109" t="b">
        <v>1</v>
      </c>
      <c r="AQ109" t="b">
        <v>0</v>
      </c>
      <c r="AR109" t="b">
        <v>0</v>
      </c>
      <c r="AS109" t="s">
        <v>1972</v>
      </c>
      <c r="AT109">
        <v>2</v>
      </c>
      <c r="AU109" s="69" t="s">
        <v>2510</v>
      </c>
      <c r="AV109" t="b">
        <v>0</v>
      </c>
      <c r="AW109" t="s">
        <v>2544</v>
      </c>
      <c r="AX109" s="69" t="s">
        <v>2596</v>
      </c>
      <c r="AY109" t="s">
        <v>66</v>
      </c>
      <c r="AZ109" s="43"/>
      <c r="BA109" s="43"/>
      <c r="BB109" s="43"/>
      <c r="BC109" s="43"/>
      <c r="BD109" s="43" t="s">
        <v>681</v>
      </c>
      <c r="BE109" s="43" t="s">
        <v>681</v>
      </c>
      <c r="BF109" s="87" t="s">
        <v>2772</v>
      </c>
      <c r="BG109" s="87" t="s">
        <v>2772</v>
      </c>
      <c r="BH109" s="87" t="s">
        <v>2847</v>
      </c>
      <c r="BI109" s="87" t="s">
        <v>2847</v>
      </c>
      <c r="BJ109" s="70" t="str">
        <f>REPLACE(INDEX(GroupVertices[Group],MATCH(Vertices[[#This Row],[Vertex]],GroupVertices[Vertex],0)),1,1,"")</f>
        <v>5</v>
      </c>
      <c r="BK109" s="2"/>
    </row>
    <row r="110" spans="1:63" ht="15">
      <c r="A110" s="11" t="s">
        <v>253</v>
      </c>
      <c r="B110" s="12"/>
      <c r="C110" s="12"/>
      <c r="D110" s="60">
        <v>1.32</v>
      </c>
      <c r="E110" s="62">
        <v>55</v>
      </c>
      <c r="F110" s="83" t="s">
        <v>731</v>
      </c>
      <c r="G110" s="12"/>
      <c r="H110" s="13"/>
      <c r="I110" s="45"/>
      <c r="J110" s="45"/>
      <c r="K110" s="13" t="s">
        <v>3161</v>
      </c>
      <c r="L110" s="64"/>
      <c r="M110" s="65">
        <v>8532.58203125</v>
      </c>
      <c r="N110" s="65">
        <v>5037.232421875</v>
      </c>
      <c r="O110" s="56"/>
      <c r="P110" s="66"/>
      <c r="Q110" s="66"/>
      <c r="R110" s="71">
        <f>S110+T110</f>
        <v>1</v>
      </c>
      <c r="S110" s="43">
        <v>0</v>
      </c>
      <c r="T110" s="43">
        <v>1</v>
      </c>
      <c r="U110" s="44">
        <v>0</v>
      </c>
      <c r="V110" s="44">
        <v>0.003115</v>
      </c>
      <c r="W110" s="44">
        <v>0.00096</v>
      </c>
      <c r="X110" s="44">
        <v>0.363939</v>
      </c>
      <c r="Y110" s="44">
        <v>0</v>
      </c>
      <c r="Z110" s="44">
        <v>0</v>
      </c>
      <c r="AA110" s="63">
        <v>110</v>
      </c>
      <c r="AB110" s="63"/>
      <c r="AC110" s="14"/>
      <c r="AD110" t="s">
        <v>2091</v>
      </c>
      <c r="AE110">
        <v>1710</v>
      </c>
      <c r="AF110">
        <v>129</v>
      </c>
      <c r="AG110">
        <v>3567</v>
      </c>
      <c r="AH110">
        <v>4442</v>
      </c>
      <c r="AJ110" t="s">
        <v>2211</v>
      </c>
      <c r="AN110" s="68">
        <v>42255.61969907407</v>
      </c>
      <c r="AP110" t="b">
        <v>1</v>
      </c>
      <c r="AQ110" t="b">
        <v>1</v>
      </c>
      <c r="AR110" t="b">
        <v>0</v>
      </c>
      <c r="AS110" t="s">
        <v>2506</v>
      </c>
      <c r="AT110">
        <v>1</v>
      </c>
      <c r="AU110" s="69" t="s">
        <v>2510</v>
      </c>
      <c r="AV110" t="b">
        <v>0</v>
      </c>
      <c r="AW110" t="s">
        <v>2544</v>
      </c>
      <c r="AX110" s="69" t="s">
        <v>2597</v>
      </c>
      <c r="AY110" t="s">
        <v>66</v>
      </c>
      <c r="AZ110" s="43"/>
      <c r="BA110" s="43"/>
      <c r="BB110" s="43"/>
      <c r="BC110" s="43"/>
      <c r="BD110" s="43" t="s">
        <v>681</v>
      </c>
      <c r="BE110" s="43" t="s">
        <v>681</v>
      </c>
      <c r="BF110" s="87" t="s">
        <v>2772</v>
      </c>
      <c r="BG110" s="87" t="s">
        <v>2772</v>
      </c>
      <c r="BH110" s="87" t="s">
        <v>2847</v>
      </c>
      <c r="BI110" s="87" t="s">
        <v>2847</v>
      </c>
      <c r="BJ110" s="70" t="str">
        <f>REPLACE(INDEX(GroupVertices[Group],MATCH(Vertices[[#This Row],[Vertex]],GroupVertices[Vertex],0)),1,1,"")</f>
        <v>5</v>
      </c>
      <c r="BK110" s="2"/>
    </row>
    <row r="111" spans="1:63" ht="15">
      <c r="A111" s="11" t="s">
        <v>254</v>
      </c>
      <c r="B111" s="12"/>
      <c r="C111" s="12"/>
      <c r="D111" s="60">
        <v>1.32</v>
      </c>
      <c r="E111" s="62">
        <v>55</v>
      </c>
      <c r="F111" s="83" t="s">
        <v>2531</v>
      </c>
      <c r="G111" s="12"/>
      <c r="H111" s="13"/>
      <c r="I111" s="45"/>
      <c r="J111" s="45"/>
      <c r="K111" s="13" t="s">
        <v>3161</v>
      </c>
      <c r="L111" s="64"/>
      <c r="M111" s="65">
        <v>8104.44921875</v>
      </c>
      <c r="N111" s="65">
        <v>9018.9755859375</v>
      </c>
      <c r="O111" s="56"/>
      <c r="P111" s="66"/>
      <c r="Q111" s="66"/>
      <c r="R111" s="71">
        <f>S111+T111</f>
        <v>1</v>
      </c>
      <c r="S111" s="43">
        <v>0</v>
      </c>
      <c r="T111" s="43">
        <v>1</v>
      </c>
      <c r="U111" s="44">
        <v>0</v>
      </c>
      <c r="V111" s="44">
        <v>0.003115</v>
      </c>
      <c r="W111" s="44">
        <v>0.00096</v>
      </c>
      <c r="X111" s="44">
        <v>0.363939</v>
      </c>
      <c r="Y111" s="44">
        <v>0</v>
      </c>
      <c r="Z111" s="44">
        <v>0</v>
      </c>
      <c r="AA111" s="63">
        <v>111</v>
      </c>
      <c r="AB111" s="63"/>
      <c r="AC111" s="14"/>
      <c r="AD111" t="s">
        <v>2092</v>
      </c>
      <c r="AE111">
        <v>4608</v>
      </c>
      <c r="AF111">
        <v>4485</v>
      </c>
      <c r="AG111">
        <v>1897</v>
      </c>
      <c r="AH111">
        <v>1197</v>
      </c>
      <c r="AJ111" t="s">
        <v>2212</v>
      </c>
      <c r="AK111" t="s">
        <v>2309</v>
      </c>
      <c r="AL111" s="69" t="s">
        <v>2371</v>
      </c>
      <c r="AN111" s="68">
        <v>42243.334131944444</v>
      </c>
      <c r="AO111" s="69" t="s">
        <v>2447</v>
      </c>
      <c r="AP111" t="b">
        <v>0</v>
      </c>
      <c r="AQ111" t="b">
        <v>0</v>
      </c>
      <c r="AR111" t="b">
        <v>0</v>
      </c>
      <c r="AS111" t="s">
        <v>1972</v>
      </c>
      <c r="AT111">
        <v>72</v>
      </c>
      <c r="AU111" s="69" t="s">
        <v>2510</v>
      </c>
      <c r="AV111" t="b">
        <v>0</v>
      </c>
      <c r="AW111" t="s">
        <v>2544</v>
      </c>
      <c r="AX111" s="69" t="s">
        <v>2598</v>
      </c>
      <c r="AY111" t="s">
        <v>66</v>
      </c>
      <c r="AZ111" s="43"/>
      <c r="BA111" s="43"/>
      <c r="BB111" s="43"/>
      <c r="BC111" s="43"/>
      <c r="BD111" s="43" t="s">
        <v>681</v>
      </c>
      <c r="BE111" s="43" t="s">
        <v>681</v>
      </c>
      <c r="BF111" s="87" t="s">
        <v>2772</v>
      </c>
      <c r="BG111" s="87" t="s">
        <v>2772</v>
      </c>
      <c r="BH111" s="87" t="s">
        <v>2847</v>
      </c>
      <c r="BI111" s="87" t="s">
        <v>2847</v>
      </c>
      <c r="BJ111" s="70" t="str">
        <f>REPLACE(INDEX(GroupVertices[Group],MATCH(Vertices[[#This Row],[Vertex]],GroupVertices[Vertex],0)),1,1,"")</f>
        <v>5</v>
      </c>
      <c r="BK111" s="2"/>
    </row>
    <row r="112" spans="1:63" ht="15">
      <c r="A112" s="11" t="s">
        <v>255</v>
      </c>
      <c r="B112" s="12"/>
      <c r="C112" s="12"/>
      <c r="D112" s="60">
        <v>1.32</v>
      </c>
      <c r="E112" s="62">
        <v>55</v>
      </c>
      <c r="F112" s="83" t="s">
        <v>2532</v>
      </c>
      <c r="G112" s="12"/>
      <c r="H112" s="13"/>
      <c r="I112" s="45"/>
      <c r="J112" s="45"/>
      <c r="K112" s="13" t="s">
        <v>3161</v>
      </c>
      <c r="L112" s="64"/>
      <c r="M112" s="65">
        <v>9047.7548828125</v>
      </c>
      <c r="N112" s="65">
        <v>5151.7236328125</v>
      </c>
      <c r="O112" s="56"/>
      <c r="P112" s="66"/>
      <c r="Q112" s="66"/>
      <c r="R112" s="71">
        <f>S112+T112</f>
        <v>1</v>
      </c>
      <c r="S112" s="43">
        <v>0</v>
      </c>
      <c r="T112" s="43">
        <v>1</v>
      </c>
      <c r="U112" s="44">
        <v>0</v>
      </c>
      <c r="V112" s="44">
        <v>0.003115</v>
      </c>
      <c r="W112" s="44">
        <v>0.00096</v>
      </c>
      <c r="X112" s="44">
        <v>0.363939</v>
      </c>
      <c r="Y112" s="44">
        <v>0</v>
      </c>
      <c r="Z112" s="44">
        <v>0</v>
      </c>
      <c r="AA112" s="63">
        <v>112</v>
      </c>
      <c r="AB112" s="63"/>
      <c r="AC112" s="14"/>
      <c r="AD112" t="s">
        <v>2093</v>
      </c>
      <c r="AE112">
        <v>346</v>
      </c>
      <c r="AF112">
        <v>166</v>
      </c>
      <c r="AG112">
        <v>2497</v>
      </c>
      <c r="AH112">
        <v>2477</v>
      </c>
      <c r="AJ112" t="s">
        <v>2213</v>
      </c>
      <c r="AK112" t="s">
        <v>2310</v>
      </c>
      <c r="AN112" s="68">
        <v>39833.57084490741</v>
      </c>
      <c r="AO112" s="69" t="s">
        <v>2448</v>
      </c>
      <c r="AP112" t="b">
        <v>0</v>
      </c>
      <c r="AQ112" t="b">
        <v>0</v>
      </c>
      <c r="AR112" t="b">
        <v>1</v>
      </c>
      <c r="AS112" t="s">
        <v>1972</v>
      </c>
      <c r="AT112">
        <v>2</v>
      </c>
      <c r="AU112" s="69" t="s">
        <v>2513</v>
      </c>
      <c r="AV112" t="b">
        <v>0</v>
      </c>
      <c r="AW112" t="s">
        <v>2544</v>
      </c>
      <c r="AX112" s="69" t="s">
        <v>2599</v>
      </c>
      <c r="AY112" t="s">
        <v>66</v>
      </c>
      <c r="AZ112" s="43"/>
      <c r="BA112" s="43"/>
      <c r="BB112" s="43"/>
      <c r="BC112" s="43"/>
      <c r="BD112" s="43" t="s">
        <v>681</v>
      </c>
      <c r="BE112" s="43" t="s">
        <v>681</v>
      </c>
      <c r="BF112" s="87" t="s">
        <v>2772</v>
      </c>
      <c r="BG112" s="87" t="s">
        <v>2772</v>
      </c>
      <c r="BH112" s="87" t="s">
        <v>2847</v>
      </c>
      <c r="BI112" s="87" t="s">
        <v>2847</v>
      </c>
      <c r="BJ112" s="70" t="str">
        <f>REPLACE(INDEX(GroupVertices[Group],MATCH(Vertices[[#This Row],[Vertex]],GroupVertices[Vertex],0)),1,1,"")</f>
        <v>5</v>
      </c>
      <c r="BK112" s="2"/>
    </row>
    <row r="113" spans="1:63" ht="15">
      <c r="A113" s="11" t="s">
        <v>225</v>
      </c>
      <c r="B113" s="12"/>
      <c r="C113" s="12"/>
      <c r="D113" s="60">
        <v>1.32</v>
      </c>
      <c r="E113" s="62">
        <v>55</v>
      </c>
      <c r="F113" s="83" t="s">
        <v>724</v>
      </c>
      <c r="G113" s="12"/>
      <c r="H113" s="13"/>
      <c r="I113" s="45"/>
      <c r="J113" s="45"/>
      <c r="K113" s="13" t="s">
        <v>3161</v>
      </c>
      <c r="L113" s="64"/>
      <c r="M113" s="65">
        <v>5746.4619140625</v>
      </c>
      <c r="N113" s="65">
        <v>9360.6142578125</v>
      </c>
      <c r="O113" s="56"/>
      <c r="P113" s="66"/>
      <c r="Q113" s="66"/>
      <c r="R113" s="71">
        <f>S113+T113</f>
        <v>1</v>
      </c>
      <c r="S113" s="43">
        <v>0</v>
      </c>
      <c r="T113" s="43">
        <v>1</v>
      </c>
      <c r="U113" s="44">
        <v>0</v>
      </c>
      <c r="V113" s="44">
        <v>0.003012</v>
      </c>
      <c r="W113" s="44">
        <v>0.001106</v>
      </c>
      <c r="X113" s="44">
        <v>0.306492</v>
      </c>
      <c r="Y113" s="44">
        <v>0</v>
      </c>
      <c r="Z113" s="44">
        <v>0</v>
      </c>
      <c r="AA113" s="63">
        <v>113</v>
      </c>
      <c r="AB113" s="63"/>
      <c r="AC113" s="14"/>
      <c r="AD113" t="s">
        <v>2060</v>
      </c>
      <c r="AE113">
        <v>365</v>
      </c>
      <c r="AF113">
        <v>361</v>
      </c>
      <c r="AG113">
        <v>2032</v>
      </c>
      <c r="AH113">
        <v>5719</v>
      </c>
      <c r="AJ113" t="s">
        <v>2180</v>
      </c>
      <c r="AK113" t="s">
        <v>2292</v>
      </c>
      <c r="AN113" s="68">
        <v>43090.86237268519</v>
      </c>
      <c r="AP113" t="b">
        <v>1</v>
      </c>
      <c r="AQ113" t="b">
        <v>0</v>
      </c>
      <c r="AR113" t="b">
        <v>0</v>
      </c>
      <c r="AS113" t="s">
        <v>1972</v>
      </c>
      <c r="AT113">
        <v>0</v>
      </c>
      <c r="AV113" t="b">
        <v>0</v>
      </c>
      <c r="AW113" t="s">
        <v>2544</v>
      </c>
      <c r="AX113" s="69" t="s">
        <v>2565</v>
      </c>
      <c r="AY113" t="s">
        <v>66</v>
      </c>
      <c r="AZ113" s="43"/>
      <c r="BA113" s="43"/>
      <c r="BB113" s="43"/>
      <c r="BC113" s="43"/>
      <c r="BD113" s="43"/>
      <c r="BE113" s="43"/>
      <c r="BF113" s="87" t="s">
        <v>2753</v>
      </c>
      <c r="BG113" s="87" t="s">
        <v>2753</v>
      </c>
      <c r="BH113" s="87" t="s">
        <v>2830</v>
      </c>
      <c r="BI113" s="87" t="s">
        <v>2830</v>
      </c>
      <c r="BJ113" s="70" t="str">
        <f>REPLACE(INDEX(GroupVertices[Group],MATCH(Vertices[[#This Row],[Vertex]],GroupVertices[Vertex],0)),1,1,"")</f>
        <v>3</v>
      </c>
      <c r="BK113" s="2"/>
    </row>
    <row r="114" spans="1:63" ht="15">
      <c r="A114" s="11" t="s">
        <v>241</v>
      </c>
      <c r="B114" s="12"/>
      <c r="C114" s="12"/>
      <c r="D114" s="60">
        <v>1.32</v>
      </c>
      <c r="E114" s="62">
        <v>55</v>
      </c>
      <c r="F114" s="83" t="s">
        <v>740</v>
      </c>
      <c r="G114" s="12"/>
      <c r="H114" s="13"/>
      <c r="I114" s="45"/>
      <c r="J114" s="45"/>
      <c r="K114" s="13" t="s">
        <v>3161</v>
      </c>
      <c r="L114" s="64"/>
      <c r="M114" s="65">
        <v>9627.1640625</v>
      </c>
      <c r="N114" s="65">
        <v>8312.2998046875</v>
      </c>
      <c r="O114" s="56"/>
      <c r="P114" s="66"/>
      <c r="Q114" s="66"/>
      <c r="R114" s="71">
        <f>S114+T114</f>
        <v>1</v>
      </c>
      <c r="S114" s="43">
        <v>0</v>
      </c>
      <c r="T114" s="43">
        <v>1</v>
      </c>
      <c r="U114" s="44">
        <v>0</v>
      </c>
      <c r="V114" s="44">
        <v>0.002817</v>
      </c>
      <c r="W114" s="44">
        <v>0.000448</v>
      </c>
      <c r="X114" s="44">
        <v>0.3804</v>
      </c>
      <c r="Y114" s="44">
        <v>0</v>
      </c>
      <c r="Z114" s="44">
        <v>0</v>
      </c>
      <c r="AA114" s="63">
        <v>114</v>
      </c>
      <c r="AB114" s="63"/>
      <c r="AC114" s="14"/>
      <c r="AD114" t="s">
        <v>2079</v>
      </c>
      <c r="AE114">
        <v>4990</v>
      </c>
      <c r="AF114">
        <v>5554</v>
      </c>
      <c r="AG114">
        <v>47101</v>
      </c>
      <c r="AH114">
        <v>35131</v>
      </c>
      <c r="AJ114" t="s">
        <v>2200</v>
      </c>
      <c r="AK114" t="s">
        <v>2302</v>
      </c>
      <c r="AL114" s="69" t="s">
        <v>2363</v>
      </c>
      <c r="AN114" s="68">
        <v>39810.74288194445</v>
      </c>
      <c r="AO114" s="69" t="s">
        <v>2437</v>
      </c>
      <c r="AP114" t="b">
        <v>0</v>
      </c>
      <c r="AQ114" t="b">
        <v>0</v>
      </c>
      <c r="AR114" t="b">
        <v>1</v>
      </c>
      <c r="AS114" t="s">
        <v>1972</v>
      </c>
      <c r="AT114">
        <v>172</v>
      </c>
      <c r="AU114" s="69" t="s">
        <v>2511</v>
      </c>
      <c r="AV114" t="b">
        <v>0</v>
      </c>
      <c r="AW114" t="s">
        <v>2544</v>
      </c>
      <c r="AX114" s="69" t="s">
        <v>2585</v>
      </c>
      <c r="AY114" t="s">
        <v>66</v>
      </c>
      <c r="AZ114" s="43"/>
      <c r="BA114" s="43"/>
      <c r="BB114" s="43"/>
      <c r="BC114" s="43"/>
      <c r="BD114" s="43"/>
      <c r="BE114" s="43"/>
      <c r="BF114" s="87" t="s">
        <v>2768</v>
      </c>
      <c r="BG114" s="87" t="s">
        <v>2768</v>
      </c>
      <c r="BH114" s="87" t="s">
        <v>2843</v>
      </c>
      <c r="BI114" s="87" t="s">
        <v>2843</v>
      </c>
      <c r="BJ114" s="70" t="str">
        <f>REPLACE(INDEX(GroupVertices[Group],MATCH(Vertices[[#This Row],[Vertex]],GroupVertices[Vertex],0)),1,1,"")</f>
        <v>5</v>
      </c>
      <c r="BK114" s="2"/>
    </row>
    <row r="115" spans="1:63" ht="15">
      <c r="A115" s="11" t="s">
        <v>242</v>
      </c>
      <c r="B115" s="12"/>
      <c r="C115" s="12"/>
      <c r="D115" s="60">
        <v>1.32</v>
      </c>
      <c r="E115" s="62">
        <v>55</v>
      </c>
      <c r="F115" s="83" t="s">
        <v>731</v>
      </c>
      <c r="G115" s="12"/>
      <c r="H115" s="13"/>
      <c r="I115" s="45"/>
      <c r="J115" s="45"/>
      <c r="K115" s="13" t="s">
        <v>3161</v>
      </c>
      <c r="L115" s="64"/>
      <c r="M115" s="65">
        <v>8728.4306640625</v>
      </c>
      <c r="N115" s="65">
        <v>9772.607421875</v>
      </c>
      <c r="O115" s="56"/>
      <c r="P115" s="66"/>
      <c r="Q115" s="66"/>
      <c r="R115" s="71">
        <f>S115+T115</f>
        <v>1</v>
      </c>
      <c r="S115" s="43">
        <v>0</v>
      </c>
      <c r="T115" s="43">
        <v>1</v>
      </c>
      <c r="U115" s="44">
        <v>0</v>
      </c>
      <c r="V115" s="44">
        <v>0.002817</v>
      </c>
      <c r="W115" s="44">
        <v>0.000448</v>
      </c>
      <c r="X115" s="44">
        <v>0.3804</v>
      </c>
      <c r="Y115" s="44">
        <v>0</v>
      </c>
      <c r="Z115" s="44">
        <v>0</v>
      </c>
      <c r="AA115" s="63">
        <v>115</v>
      </c>
      <c r="AB115" s="63"/>
      <c r="AC115" s="14"/>
      <c r="AD115" t="s">
        <v>2081</v>
      </c>
      <c r="AE115">
        <v>64</v>
      </c>
      <c r="AF115">
        <v>58</v>
      </c>
      <c r="AG115">
        <v>2753</v>
      </c>
      <c r="AH115">
        <v>2640</v>
      </c>
      <c r="AN115" s="68">
        <v>40542.681863425925</v>
      </c>
      <c r="AP115" t="b">
        <v>1</v>
      </c>
      <c r="AQ115" t="b">
        <v>1</v>
      </c>
      <c r="AR115" t="b">
        <v>0</v>
      </c>
      <c r="AS115" t="s">
        <v>1972</v>
      </c>
      <c r="AT115">
        <v>0</v>
      </c>
      <c r="AU115" s="69" t="s">
        <v>2510</v>
      </c>
      <c r="AV115" t="b">
        <v>0</v>
      </c>
      <c r="AW115" t="s">
        <v>2544</v>
      </c>
      <c r="AX115" s="69" t="s">
        <v>2587</v>
      </c>
      <c r="AY115" t="s">
        <v>66</v>
      </c>
      <c r="AZ115" s="43"/>
      <c r="BA115" s="43"/>
      <c r="BB115" s="43"/>
      <c r="BC115" s="43"/>
      <c r="BD115" s="43"/>
      <c r="BE115" s="43"/>
      <c r="BF115" s="87" t="s">
        <v>2768</v>
      </c>
      <c r="BG115" s="87" t="s">
        <v>2768</v>
      </c>
      <c r="BH115" s="87" t="s">
        <v>2843</v>
      </c>
      <c r="BI115" s="87" t="s">
        <v>2843</v>
      </c>
      <c r="BJ115" s="70" t="str">
        <f>REPLACE(INDEX(GroupVertices[Group],MATCH(Vertices[[#This Row],[Vertex]],GroupVertices[Vertex],0)),1,1,"")</f>
        <v>5</v>
      </c>
      <c r="BK115" s="2"/>
    </row>
    <row r="116" spans="1:63" ht="15">
      <c r="A116" s="11" t="s">
        <v>244</v>
      </c>
      <c r="B116" s="12"/>
      <c r="C116" s="12"/>
      <c r="D116" s="60">
        <v>1.32</v>
      </c>
      <c r="E116" s="62">
        <v>55</v>
      </c>
      <c r="F116" s="83" t="s">
        <v>741</v>
      </c>
      <c r="G116" s="12"/>
      <c r="H116" s="13"/>
      <c r="I116" s="45"/>
      <c r="J116" s="45"/>
      <c r="K116" s="13" t="s">
        <v>3161</v>
      </c>
      <c r="L116" s="64"/>
      <c r="M116" s="65">
        <v>9652.853515625</v>
      </c>
      <c r="N116" s="65">
        <v>6180.4384765625</v>
      </c>
      <c r="O116" s="56"/>
      <c r="P116" s="66"/>
      <c r="Q116" s="66"/>
      <c r="R116" s="71">
        <f>S116+T116</f>
        <v>1</v>
      </c>
      <c r="S116" s="43">
        <v>0</v>
      </c>
      <c r="T116" s="43">
        <v>1</v>
      </c>
      <c r="U116" s="44">
        <v>0</v>
      </c>
      <c r="V116" s="44">
        <v>0.002817</v>
      </c>
      <c r="W116" s="44">
        <v>0.000448</v>
      </c>
      <c r="X116" s="44">
        <v>0.3804</v>
      </c>
      <c r="Y116" s="44">
        <v>0</v>
      </c>
      <c r="Z116" s="44">
        <v>0</v>
      </c>
      <c r="AA116" s="63">
        <v>116</v>
      </c>
      <c r="AB116" s="63"/>
      <c r="AC116" s="14"/>
      <c r="AD116" t="s">
        <v>2084</v>
      </c>
      <c r="AE116">
        <v>43</v>
      </c>
      <c r="AF116">
        <v>9</v>
      </c>
      <c r="AG116">
        <v>8</v>
      </c>
      <c r="AH116">
        <v>11</v>
      </c>
      <c r="AJ116" t="s">
        <v>2204</v>
      </c>
      <c r="AK116" t="s">
        <v>2304</v>
      </c>
      <c r="AN116" s="68">
        <v>43540.880520833336</v>
      </c>
      <c r="AO116" s="69" t="s">
        <v>2441</v>
      </c>
      <c r="AP116" t="b">
        <v>0</v>
      </c>
      <c r="AQ116" t="b">
        <v>0</v>
      </c>
      <c r="AR116" t="b">
        <v>0</v>
      </c>
      <c r="AS116" t="s">
        <v>1972</v>
      </c>
      <c r="AT116">
        <v>0</v>
      </c>
      <c r="AU116" s="69" t="s">
        <v>2510</v>
      </c>
      <c r="AV116" t="b">
        <v>0</v>
      </c>
      <c r="AW116" t="s">
        <v>2544</v>
      </c>
      <c r="AX116" s="69" t="s">
        <v>2590</v>
      </c>
      <c r="AY116" t="s">
        <v>66</v>
      </c>
      <c r="AZ116" s="43"/>
      <c r="BA116" s="43"/>
      <c r="BB116" s="43"/>
      <c r="BC116" s="43"/>
      <c r="BD116" s="43" t="s">
        <v>680</v>
      </c>
      <c r="BE116" s="43" t="s">
        <v>680</v>
      </c>
      <c r="BF116" s="87" t="s">
        <v>2771</v>
      </c>
      <c r="BG116" s="87" t="s">
        <v>2771</v>
      </c>
      <c r="BH116" s="87" t="s">
        <v>2846</v>
      </c>
      <c r="BI116" s="87" t="s">
        <v>2846</v>
      </c>
      <c r="BJ116" s="70" t="str">
        <f>REPLACE(INDEX(GroupVertices[Group],MATCH(Vertices[[#This Row],[Vertex]],GroupVertices[Vertex],0)),1,1,"")</f>
        <v>5</v>
      </c>
      <c r="BK116" s="2"/>
    </row>
    <row r="117" spans="1:63" ht="15">
      <c r="A117" s="11" t="s">
        <v>325</v>
      </c>
      <c r="B117" s="12"/>
      <c r="C117" s="12"/>
      <c r="D117" s="60">
        <v>1</v>
      </c>
      <c r="E117" s="62">
        <v>55</v>
      </c>
      <c r="F117" s="83" t="s">
        <v>2525</v>
      </c>
      <c r="G117" s="12"/>
      <c r="H117" s="13"/>
      <c r="I117" s="45"/>
      <c r="J117" s="45"/>
      <c r="K117" s="13" t="s">
        <v>3161</v>
      </c>
      <c r="L117" s="64"/>
      <c r="M117" s="65">
        <v>9841.1015625</v>
      </c>
      <c r="N117" s="65">
        <v>1565.8961181640625</v>
      </c>
      <c r="O117" s="56"/>
      <c r="P117" s="66"/>
      <c r="Q117" s="66"/>
      <c r="R117" s="71">
        <f>S117+T117</f>
        <v>1</v>
      </c>
      <c r="S117" s="43">
        <v>1</v>
      </c>
      <c r="T117" s="43">
        <v>0</v>
      </c>
      <c r="U117" s="44">
        <v>0</v>
      </c>
      <c r="V117" s="44">
        <v>1</v>
      </c>
      <c r="W117" s="44">
        <v>0</v>
      </c>
      <c r="X117" s="44">
        <v>0.999996</v>
      </c>
      <c r="Y117" s="44">
        <v>0</v>
      </c>
      <c r="Z117" s="44">
        <v>0</v>
      </c>
      <c r="AA117" s="63">
        <v>117</v>
      </c>
      <c r="AB117" s="63"/>
      <c r="AC117" s="14"/>
      <c r="AD117" t="s">
        <v>2076</v>
      </c>
      <c r="AE117">
        <v>1017</v>
      </c>
      <c r="AF117">
        <v>1273</v>
      </c>
      <c r="AG117">
        <v>7736</v>
      </c>
      <c r="AH117">
        <v>9947</v>
      </c>
      <c r="AJ117" t="s">
        <v>2196</v>
      </c>
      <c r="AK117" t="s">
        <v>2286</v>
      </c>
      <c r="AL117" s="69" t="s">
        <v>2361</v>
      </c>
      <c r="AN117" s="68">
        <v>42781.50137731482</v>
      </c>
      <c r="AO117" s="69" t="s">
        <v>2435</v>
      </c>
      <c r="AP117" t="b">
        <v>0</v>
      </c>
      <c r="AQ117" t="b">
        <v>0</v>
      </c>
      <c r="AR117" t="b">
        <v>0</v>
      </c>
      <c r="AS117" t="s">
        <v>1972</v>
      </c>
      <c r="AT117">
        <v>10</v>
      </c>
      <c r="AU117" s="69" t="s">
        <v>2510</v>
      </c>
      <c r="AV117" t="b">
        <v>0</v>
      </c>
      <c r="AW117" t="s">
        <v>2544</v>
      </c>
      <c r="AX117" s="69" t="s">
        <v>2581</v>
      </c>
      <c r="AY117" t="s">
        <v>65</v>
      </c>
      <c r="AZ117" s="43"/>
      <c r="BA117" s="43"/>
      <c r="BB117" s="43"/>
      <c r="BC117" s="43"/>
      <c r="BD117" s="43"/>
      <c r="BE117" s="43"/>
      <c r="BF117" s="43"/>
      <c r="BG117" s="43"/>
      <c r="BH117" s="43"/>
      <c r="BI117" s="43"/>
      <c r="BJ117" t="str">
        <f>REPLACE(INDEX(GroupVertices[Group],MATCH(Vertices[[#This Row],[Vertex]],GroupVertices[Vertex],0)),1,1,"")</f>
        <v>11</v>
      </c>
      <c r="BK117" s="2"/>
    </row>
    <row r="118" spans="1:63" ht="15">
      <c r="A118" s="11" t="s">
        <v>331</v>
      </c>
      <c r="B118" s="12"/>
      <c r="C118" s="12"/>
      <c r="D118" s="60">
        <v>1</v>
      </c>
      <c r="E118" s="62">
        <v>55</v>
      </c>
      <c r="F118" s="83" t="s">
        <v>2538</v>
      </c>
      <c r="G118" s="12"/>
      <c r="H118" s="13"/>
      <c r="I118" s="45"/>
      <c r="J118" s="45"/>
      <c r="K118" s="13" t="s">
        <v>3161</v>
      </c>
      <c r="L118" s="64"/>
      <c r="M118" s="65">
        <v>2899.602294921875</v>
      </c>
      <c r="N118" s="65">
        <v>3794.583740234375</v>
      </c>
      <c r="O118" s="56"/>
      <c r="P118" s="66"/>
      <c r="Q118" s="66"/>
      <c r="R118" s="71">
        <f>S118+T118</f>
        <v>1</v>
      </c>
      <c r="S118" s="43">
        <v>1</v>
      </c>
      <c r="T118" s="43">
        <v>0</v>
      </c>
      <c r="U118" s="44">
        <v>0</v>
      </c>
      <c r="V118" s="44">
        <v>0.004184</v>
      </c>
      <c r="W118" s="44">
        <v>0.004712</v>
      </c>
      <c r="X118" s="44">
        <v>0.317561</v>
      </c>
      <c r="Y118" s="44">
        <v>0</v>
      </c>
      <c r="Z118" s="44">
        <v>0</v>
      </c>
      <c r="AA118" s="63">
        <v>118</v>
      </c>
      <c r="AB118" s="63"/>
      <c r="AC118" s="14"/>
      <c r="AD118" t="s">
        <v>2130</v>
      </c>
      <c r="AE118">
        <v>694</v>
      </c>
      <c r="AF118">
        <v>3527</v>
      </c>
      <c r="AG118">
        <v>9244</v>
      </c>
      <c r="AH118">
        <v>26949</v>
      </c>
      <c r="AJ118" t="s">
        <v>2249</v>
      </c>
      <c r="AK118" t="s">
        <v>2325</v>
      </c>
      <c r="AL118" s="69" t="s">
        <v>2343</v>
      </c>
      <c r="AN118" s="68">
        <v>41503.80386574074</v>
      </c>
      <c r="AO118" s="69" t="s">
        <v>2478</v>
      </c>
      <c r="AP118" t="b">
        <v>0</v>
      </c>
      <c r="AQ118" t="b">
        <v>0</v>
      </c>
      <c r="AR118" t="b">
        <v>1</v>
      </c>
      <c r="AS118" t="s">
        <v>1972</v>
      </c>
      <c r="AT118">
        <v>41</v>
      </c>
      <c r="AU118" s="69" t="s">
        <v>2512</v>
      </c>
      <c r="AV118" t="b">
        <v>0</v>
      </c>
      <c r="AW118" t="s">
        <v>2544</v>
      </c>
      <c r="AX118" s="69" t="s">
        <v>2636</v>
      </c>
      <c r="AY118" t="s">
        <v>65</v>
      </c>
      <c r="AZ118" s="43"/>
      <c r="BA118" s="43"/>
      <c r="BB118" s="43"/>
      <c r="BC118" s="43"/>
      <c r="BD118" s="43"/>
      <c r="BE118" s="43"/>
      <c r="BF118" s="43"/>
      <c r="BG118" s="43"/>
      <c r="BH118" s="43"/>
      <c r="BI118" s="43"/>
      <c r="BJ118" t="str">
        <f>REPLACE(INDEX(GroupVertices[Group],MATCH(Vertices[[#This Row],[Vertex]],GroupVertices[Vertex],0)),1,1,"")</f>
        <v>2</v>
      </c>
      <c r="BK118" s="2"/>
    </row>
    <row r="119" spans="1:63" ht="15">
      <c r="A119" s="11" t="s">
        <v>332</v>
      </c>
      <c r="B119" s="12"/>
      <c r="C119" s="12"/>
      <c r="D119" s="60">
        <v>1</v>
      </c>
      <c r="E119" s="62">
        <v>55</v>
      </c>
      <c r="F119" s="83" t="s">
        <v>2539</v>
      </c>
      <c r="G119" s="12"/>
      <c r="H119" s="13"/>
      <c r="I119" s="45"/>
      <c r="J119" s="45"/>
      <c r="K119" s="13" t="s">
        <v>3161</v>
      </c>
      <c r="L119" s="64"/>
      <c r="M119" s="65">
        <v>2444.404296875</v>
      </c>
      <c r="N119" s="65">
        <v>469.241455078125</v>
      </c>
      <c r="O119" s="56"/>
      <c r="P119" s="66"/>
      <c r="Q119" s="66"/>
      <c r="R119" s="71">
        <f>S119+T119</f>
        <v>1</v>
      </c>
      <c r="S119" s="43">
        <v>1</v>
      </c>
      <c r="T119" s="43">
        <v>0</v>
      </c>
      <c r="U119" s="44">
        <v>0</v>
      </c>
      <c r="V119" s="44">
        <v>0.004184</v>
      </c>
      <c r="W119" s="44">
        <v>0.004712</v>
      </c>
      <c r="X119" s="44">
        <v>0.317561</v>
      </c>
      <c r="Y119" s="44">
        <v>0</v>
      </c>
      <c r="Z119" s="44">
        <v>0</v>
      </c>
      <c r="AA119" s="63">
        <v>119</v>
      </c>
      <c r="AB119" s="63"/>
      <c r="AC119" s="14"/>
      <c r="AD119" t="s">
        <v>2135</v>
      </c>
      <c r="AE119">
        <v>182</v>
      </c>
      <c r="AF119">
        <v>190</v>
      </c>
      <c r="AG119">
        <v>471</v>
      </c>
      <c r="AH119">
        <v>796</v>
      </c>
      <c r="AJ119" t="s">
        <v>2254</v>
      </c>
      <c r="AK119" t="s">
        <v>2328</v>
      </c>
      <c r="AN119" s="68">
        <v>42993.713217592594</v>
      </c>
      <c r="AO119" s="69" t="s">
        <v>2483</v>
      </c>
      <c r="AP119" t="b">
        <v>1</v>
      </c>
      <c r="AQ119" t="b">
        <v>0</v>
      </c>
      <c r="AR119" t="b">
        <v>0</v>
      </c>
      <c r="AS119" t="s">
        <v>1972</v>
      </c>
      <c r="AT119">
        <v>1</v>
      </c>
      <c r="AV119" t="b">
        <v>0</v>
      </c>
      <c r="AW119" t="s">
        <v>2544</v>
      </c>
      <c r="AX119" s="69" t="s">
        <v>2641</v>
      </c>
      <c r="AY119" t="s">
        <v>65</v>
      </c>
      <c r="AZ119" s="43"/>
      <c r="BA119" s="43"/>
      <c r="BB119" s="43"/>
      <c r="BC119" s="43"/>
      <c r="BD119" s="43"/>
      <c r="BE119" s="43"/>
      <c r="BF119" s="43"/>
      <c r="BG119" s="43"/>
      <c r="BH119" s="43"/>
      <c r="BI119" s="43"/>
      <c r="BJ119" t="str">
        <f>REPLACE(INDEX(GroupVertices[Group],MATCH(Vertices[[#This Row],[Vertex]],GroupVertices[Vertex],0)),1,1,"")</f>
        <v>2</v>
      </c>
      <c r="BK119" s="2"/>
    </row>
    <row r="120" spans="1:63" ht="15">
      <c r="A120" s="11" t="s">
        <v>333</v>
      </c>
      <c r="B120" s="12"/>
      <c r="C120" s="12"/>
      <c r="D120" s="60">
        <v>1</v>
      </c>
      <c r="E120" s="62">
        <v>55</v>
      </c>
      <c r="F120" s="83" t="s">
        <v>2540</v>
      </c>
      <c r="G120" s="12"/>
      <c r="H120" s="13"/>
      <c r="I120" s="45"/>
      <c r="J120" s="45"/>
      <c r="K120" s="13" t="s">
        <v>3161</v>
      </c>
      <c r="L120" s="64"/>
      <c r="M120" s="65">
        <v>1623.8397216796875</v>
      </c>
      <c r="N120" s="65">
        <v>4184.80810546875</v>
      </c>
      <c r="O120" s="56"/>
      <c r="P120" s="66"/>
      <c r="Q120" s="66"/>
      <c r="R120" s="71">
        <f>S120+T120</f>
        <v>1</v>
      </c>
      <c r="S120" s="43">
        <v>1</v>
      </c>
      <c r="T120" s="43">
        <v>0</v>
      </c>
      <c r="U120" s="44">
        <v>0</v>
      </c>
      <c r="V120" s="44">
        <v>0.004184</v>
      </c>
      <c r="W120" s="44">
        <v>0.004712</v>
      </c>
      <c r="X120" s="44">
        <v>0.317561</v>
      </c>
      <c r="Y120" s="44">
        <v>0</v>
      </c>
      <c r="Z120" s="44">
        <v>0</v>
      </c>
      <c r="AA120" s="63">
        <v>120</v>
      </c>
      <c r="AB120" s="63"/>
      <c r="AC120" s="14"/>
      <c r="AD120" t="s">
        <v>2151</v>
      </c>
      <c r="AE120">
        <v>139</v>
      </c>
      <c r="AF120">
        <v>147</v>
      </c>
      <c r="AG120">
        <v>5068</v>
      </c>
      <c r="AH120">
        <v>5656</v>
      </c>
      <c r="AJ120" t="s">
        <v>2269</v>
      </c>
      <c r="AN120" s="68">
        <v>40833.87625</v>
      </c>
      <c r="AO120" s="69" t="s">
        <v>2497</v>
      </c>
      <c r="AP120" t="b">
        <v>1</v>
      </c>
      <c r="AQ120" t="b">
        <v>0</v>
      </c>
      <c r="AR120" t="b">
        <v>0</v>
      </c>
      <c r="AS120" t="s">
        <v>1972</v>
      </c>
      <c r="AT120">
        <v>7</v>
      </c>
      <c r="AU120" s="69" t="s">
        <v>2510</v>
      </c>
      <c r="AV120" t="b">
        <v>0</v>
      </c>
      <c r="AW120" t="s">
        <v>2544</v>
      </c>
      <c r="AX120" s="69" t="s">
        <v>2657</v>
      </c>
      <c r="AY120" t="s">
        <v>65</v>
      </c>
      <c r="AZ120" s="43"/>
      <c r="BA120" s="43"/>
      <c r="BB120" s="43"/>
      <c r="BC120" s="43"/>
      <c r="BD120" s="43"/>
      <c r="BE120" s="43"/>
      <c r="BF120" s="43"/>
      <c r="BG120" s="43"/>
      <c r="BH120" s="43"/>
      <c r="BI120" s="43"/>
      <c r="BJ120" t="str">
        <f>REPLACE(INDEX(GroupVertices[Group],MATCH(Vertices[[#This Row],[Vertex]],GroupVertices[Vertex],0)),1,1,"")</f>
        <v>2</v>
      </c>
      <c r="BK120" s="2"/>
    </row>
    <row r="121" spans="1:63" ht="15">
      <c r="A121" s="11" t="s">
        <v>334</v>
      </c>
      <c r="B121" s="12"/>
      <c r="C121" s="12"/>
      <c r="D121" s="60">
        <v>1</v>
      </c>
      <c r="E121" s="62">
        <v>55</v>
      </c>
      <c r="F121" s="83" t="s">
        <v>2541</v>
      </c>
      <c r="G121" s="12"/>
      <c r="H121" s="13"/>
      <c r="I121" s="45"/>
      <c r="J121" s="45"/>
      <c r="K121" s="13" t="s">
        <v>3161</v>
      </c>
      <c r="L121" s="64"/>
      <c r="M121" s="65">
        <v>1023.0093383789062</v>
      </c>
      <c r="N121" s="65">
        <v>1202.6597900390625</v>
      </c>
      <c r="O121" s="56"/>
      <c r="P121" s="66"/>
      <c r="Q121" s="66"/>
      <c r="R121" s="71">
        <f>S121+T121</f>
        <v>1</v>
      </c>
      <c r="S121" s="43">
        <v>1</v>
      </c>
      <c r="T121" s="43">
        <v>0</v>
      </c>
      <c r="U121" s="44">
        <v>0</v>
      </c>
      <c r="V121" s="44">
        <v>0.004184</v>
      </c>
      <c r="W121" s="44">
        <v>0.004712</v>
      </c>
      <c r="X121" s="44">
        <v>0.317561</v>
      </c>
      <c r="Y121" s="44">
        <v>0</v>
      </c>
      <c r="Z121" s="44">
        <v>0</v>
      </c>
      <c r="AA121" s="63">
        <v>121</v>
      </c>
      <c r="AB121" s="63"/>
      <c r="AC121" s="14"/>
      <c r="AD121" t="s">
        <v>2152</v>
      </c>
      <c r="AE121">
        <v>179</v>
      </c>
      <c r="AF121">
        <v>48</v>
      </c>
      <c r="AG121">
        <v>189</v>
      </c>
      <c r="AH121">
        <v>263</v>
      </c>
      <c r="AJ121" t="s">
        <v>2270</v>
      </c>
      <c r="AN121" s="68">
        <v>40929.89263888889</v>
      </c>
      <c r="AP121" t="b">
        <v>1</v>
      </c>
      <c r="AQ121" t="b">
        <v>0</v>
      </c>
      <c r="AR121" t="b">
        <v>0</v>
      </c>
      <c r="AS121" t="s">
        <v>1972</v>
      </c>
      <c r="AT121">
        <v>1</v>
      </c>
      <c r="AU121" s="69" t="s">
        <v>2510</v>
      </c>
      <c r="AV121" t="b">
        <v>0</v>
      </c>
      <c r="AW121" t="s">
        <v>2544</v>
      </c>
      <c r="AX121" s="69" t="s">
        <v>2658</v>
      </c>
      <c r="AY121" t="s">
        <v>65</v>
      </c>
      <c r="AZ121" s="43"/>
      <c r="BA121" s="43"/>
      <c r="BB121" s="43"/>
      <c r="BC121" s="43"/>
      <c r="BD121" s="43"/>
      <c r="BE121" s="43"/>
      <c r="BF121" s="43"/>
      <c r="BG121" s="43"/>
      <c r="BH121" s="43"/>
      <c r="BI121" s="43"/>
      <c r="BJ121" t="str">
        <f>REPLACE(INDEX(GroupVertices[Group],MATCH(Vertices[[#This Row],[Vertex]],GroupVertices[Vertex],0)),1,1,"")</f>
        <v>2</v>
      </c>
      <c r="BK121" s="2"/>
    </row>
    <row r="122" spans="1:63" ht="15">
      <c r="A122" s="11" t="s">
        <v>335</v>
      </c>
      <c r="B122" s="12"/>
      <c r="C122" s="12"/>
      <c r="D122" s="60">
        <v>1</v>
      </c>
      <c r="E122" s="62">
        <v>55</v>
      </c>
      <c r="F122" s="83" t="s">
        <v>2542</v>
      </c>
      <c r="G122" s="12"/>
      <c r="H122" s="13"/>
      <c r="I122" s="45"/>
      <c r="J122" s="45"/>
      <c r="K122" s="13" t="s">
        <v>3161</v>
      </c>
      <c r="L122" s="64"/>
      <c r="M122" s="65">
        <v>3842.039794921875</v>
      </c>
      <c r="N122" s="65">
        <v>4377.21337890625</v>
      </c>
      <c r="O122" s="56"/>
      <c r="P122" s="66"/>
      <c r="Q122" s="66"/>
      <c r="R122" s="71">
        <f>S122+T122</f>
        <v>1</v>
      </c>
      <c r="S122" s="43">
        <v>1</v>
      </c>
      <c r="T122" s="43">
        <v>0</v>
      </c>
      <c r="U122" s="44">
        <v>0</v>
      </c>
      <c r="V122" s="44">
        <v>0.004184</v>
      </c>
      <c r="W122" s="44">
        <v>0.004712</v>
      </c>
      <c r="X122" s="44">
        <v>0.317561</v>
      </c>
      <c r="Y122" s="44">
        <v>0</v>
      </c>
      <c r="Z122" s="44">
        <v>0</v>
      </c>
      <c r="AA122" s="63">
        <v>122</v>
      </c>
      <c r="AB122" s="63"/>
      <c r="AC122" s="14"/>
      <c r="AD122" t="s">
        <v>2160</v>
      </c>
      <c r="AE122">
        <v>50</v>
      </c>
      <c r="AF122">
        <v>3033</v>
      </c>
      <c r="AG122">
        <v>595</v>
      </c>
      <c r="AH122">
        <v>2</v>
      </c>
      <c r="AJ122" t="s">
        <v>2277</v>
      </c>
      <c r="AL122" s="69" t="s">
        <v>2406</v>
      </c>
      <c r="AN122" s="68">
        <v>41789.38898148148</v>
      </c>
      <c r="AP122" t="b">
        <v>0</v>
      </c>
      <c r="AQ122" t="b">
        <v>0</v>
      </c>
      <c r="AR122" t="b">
        <v>0</v>
      </c>
      <c r="AS122" t="s">
        <v>1972</v>
      </c>
      <c r="AT122">
        <v>9</v>
      </c>
      <c r="AU122" s="69" t="s">
        <v>2510</v>
      </c>
      <c r="AV122" t="b">
        <v>0</v>
      </c>
      <c r="AW122" t="s">
        <v>2544</v>
      </c>
      <c r="AX122" s="69" t="s">
        <v>2666</v>
      </c>
      <c r="AY122" t="s">
        <v>65</v>
      </c>
      <c r="AZ122" s="43"/>
      <c r="BA122" s="43"/>
      <c r="BB122" s="43"/>
      <c r="BC122" s="43"/>
      <c r="BD122" s="43"/>
      <c r="BE122" s="43"/>
      <c r="BF122" s="43"/>
      <c r="BG122" s="43"/>
      <c r="BH122" s="43"/>
      <c r="BI122" s="43"/>
      <c r="BJ122" t="str">
        <f>REPLACE(INDEX(GroupVertices[Group],MATCH(Vertices[[#This Row],[Vertex]],GroupVertices[Vertex],0)),1,1,"")</f>
        <v>2</v>
      </c>
      <c r="BK122" s="2"/>
    </row>
    <row r="123" spans="1:63" ht="15">
      <c r="A123" s="11" t="s">
        <v>336</v>
      </c>
      <c r="B123" s="12"/>
      <c r="C123" s="12"/>
      <c r="D123" s="60">
        <v>1</v>
      </c>
      <c r="E123" s="62">
        <v>55</v>
      </c>
      <c r="F123" s="83" t="s">
        <v>2543</v>
      </c>
      <c r="G123" s="12"/>
      <c r="H123" s="13"/>
      <c r="I123" s="45"/>
      <c r="J123" s="45"/>
      <c r="K123" s="13" t="s">
        <v>3161</v>
      </c>
      <c r="L123" s="64"/>
      <c r="M123" s="65">
        <v>4960.0302734375</v>
      </c>
      <c r="N123" s="65">
        <v>1347.5087890625</v>
      </c>
      <c r="O123" s="56"/>
      <c r="P123" s="66"/>
      <c r="Q123" s="66"/>
      <c r="R123" s="71">
        <f>S123+T123</f>
        <v>1</v>
      </c>
      <c r="S123" s="43">
        <v>1</v>
      </c>
      <c r="T123" s="43">
        <v>0</v>
      </c>
      <c r="U123" s="44">
        <v>0</v>
      </c>
      <c r="V123" s="44">
        <v>0.004184</v>
      </c>
      <c r="W123" s="44">
        <v>0.004712</v>
      </c>
      <c r="X123" s="44">
        <v>0.317561</v>
      </c>
      <c r="Y123" s="44">
        <v>0</v>
      </c>
      <c r="Z123" s="44">
        <v>0</v>
      </c>
      <c r="AA123" s="63">
        <v>123</v>
      </c>
      <c r="AB123" s="63"/>
      <c r="AC123" s="14"/>
      <c r="AD123" t="s">
        <v>336</v>
      </c>
      <c r="AE123">
        <v>316</v>
      </c>
      <c r="AF123">
        <v>213</v>
      </c>
      <c r="AG123">
        <v>185</v>
      </c>
      <c r="AH123">
        <v>298</v>
      </c>
      <c r="AJ123" t="s">
        <v>2278</v>
      </c>
      <c r="AN123" s="68">
        <v>43361.22577546296</v>
      </c>
      <c r="AO123" s="69" t="s">
        <v>2504</v>
      </c>
      <c r="AP123" t="b">
        <v>1</v>
      </c>
      <c r="AQ123" t="b">
        <v>0</v>
      </c>
      <c r="AR123" t="b">
        <v>0</v>
      </c>
      <c r="AS123" t="s">
        <v>1972</v>
      </c>
      <c r="AT123">
        <v>0</v>
      </c>
      <c r="AV123" t="b">
        <v>0</v>
      </c>
      <c r="AW123" t="s">
        <v>2544</v>
      </c>
      <c r="AX123" s="69" t="s">
        <v>2667</v>
      </c>
      <c r="AY123" t="s">
        <v>65</v>
      </c>
      <c r="AZ123" s="43"/>
      <c r="BA123" s="43"/>
      <c r="BB123" s="43"/>
      <c r="BC123" s="43"/>
      <c r="BD123" s="43"/>
      <c r="BE123" s="43"/>
      <c r="BF123" s="43"/>
      <c r="BG123" s="43"/>
      <c r="BH123" s="43"/>
      <c r="BI123" s="43"/>
      <c r="BJ123" t="str">
        <f>REPLACE(INDEX(GroupVertices[Group],MATCH(Vertices[[#This Row],[Vertex]],GroupVertices[Vertex],0)),1,1,"")</f>
        <v>2</v>
      </c>
      <c r="BK123" s="2"/>
    </row>
    <row r="124" spans="1:63" ht="15">
      <c r="A124" s="11" t="s">
        <v>324</v>
      </c>
      <c r="B124" s="12"/>
      <c r="C124" s="12"/>
      <c r="D124" s="60">
        <v>1</v>
      </c>
      <c r="E124" s="62">
        <v>55</v>
      </c>
      <c r="F124" s="83" t="s">
        <v>2524</v>
      </c>
      <c r="G124" s="12"/>
      <c r="H124" s="13"/>
      <c r="I124" s="45"/>
      <c r="J124" s="45"/>
      <c r="K124" s="13" t="s">
        <v>3161</v>
      </c>
      <c r="L124" s="64"/>
      <c r="M124" s="65">
        <v>6421.15234375</v>
      </c>
      <c r="N124" s="65">
        <v>5674.482421875</v>
      </c>
      <c r="O124" s="56"/>
      <c r="P124" s="66"/>
      <c r="Q124" s="66"/>
      <c r="R124" s="71">
        <f>S124+T124</f>
        <v>1</v>
      </c>
      <c r="S124" s="43">
        <v>1</v>
      </c>
      <c r="T124" s="43">
        <v>0</v>
      </c>
      <c r="U124" s="44">
        <v>0</v>
      </c>
      <c r="V124" s="44">
        <v>0.002967</v>
      </c>
      <c r="W124" s="44">
        <v>0.000678</v>
      </c>
      <c r="X124" s="44">
        <v>0.347975</v>
      </c>
      <c r="Y124" s="44">
        <v>0</v>
      </c>
      <c r="Z124" s="44">
        <v>0</v>
      </c>
      <c r="AA124" s="63">
        <v>124</v>
      </c>
      <c r="AB124" s="63"/>
      <c r="AC124" s="14"/>
      <c r="AD124" t="s">
        <v>2059</v>
      </c>
      <c r="AE124">
        <v>4915</v>
      </c>
      <c r="AF124">
        <v>1804</v>
      </c>
      <c r="AG124">
        <v>14368</v>
      </c>
      <c r="AH124">
        <v>20727</v>
      </c>
      <c r="AJ124" t="s">
        <v>2179</v>
      </c>
      <c r="AN124" s="68">
        <v>40528.55163194444</v>
      </c>
      <c r="AP124" t="b">
        <v>1</v>
      </c>
      <c r="AQ124" t="b">
        <v>0</v>
      </c>
      <c r="AR124" t="b">
        <v>1</v>
      </c>
      <c r="AS124" t="s">
        <v>1972</v>
      </c>
      <c r="AT124">
        <v>32</v>
      </c>
      <c r="AU124" s="69" t="s">
        <v>2510</v>
      </c>
      <c r="AV124" t="b">
        <v>0</v>
      </c>
      <c r="AW124" t="s">
        <v>2544</v>
      </c>
      <c r="AX124" s="69" t="s">
        <v>2564</v>
      </c>
      <c r="AY124" t="s">
        <v>65</v>
      </c>
      <c r="AZ124" s="43"/>
      <c r="BA124" s="43"/>
      <c r="BB124" s="43"/>
      <c r="BC124" s="43"/>
      <c r="BD124" s="43"/>
      <c r="BE124" s="43"/>
      <c r="BF124" s="43"/>
      <c r="BG124" s="43"/>
      <c r="BH124" s="43"/>
      <c r="BI124" s="43"/>
      <c r="BJ124" t="str">
        <f>REPLACE(INDEX(GroupVertices[Group],MATCH(Vertices[[#This Row],[Vertex]],GroupVertices[Vertex],0)),1,1,"")</f>
        <v>3</v>
      </c>
      <c r="BK124" s="2"/>
    </row>
    <row r="125" spans="1:63" ht="15">
      <c r="A125" s="11" t="s">
        <v>326</v>
      </c>
      <c r="B125" s="72"/>
      <c r="C125" s="72"/>
      <c r="D125" s="73">
        <v>1</v>
      </c>
      <c r="E125" s="74">
        <v>55</v>
      </c>
      <c r="F125" s="84" t="s">
        <v>2527</v>
      </c>
      <c r="G125" s="72"/>
      <c r="H125" s="75"/>
      <c r="I125" s="76"/>
      <c r="J125" s="76"/>
      <c r="K125" s="75" t="s">
        <v>3161</v>
      </c>
      <c r="L125" s="77"/>
      <c r="M125" s="78">
        <v>9841.109375</v>
      </c>
      <c r="N125" s="78">
        <v>226.40281677246094</v>
      </c>
      <c r="O125" s="79"/>
      <c r="P125" s="80"/>
      <c r="Q125" s="80"/>
      <c r="R125" s="81">
        <f>S125+T125</f>
        <v>1</v>
      </c>
      <c r="S125" s="43">
        <v>1</v>
      </c>
      <c r="T125" s="43">
        <v>0</v>
      </c>
      <c r="U125" s="44">
        <v>0</v>
      </c>
      <c r="V125" s="44">
        <v>0.002959</v>
      </c>
      <c r="W125" s="44">
        <v>0.000656</v>
      </c>
      <c r="X125" s="44">
        <v>0.361744</v>
      </c>
      <c r="Y125" s="44">
        <v>0</v>
      </c>
      <c r="Z125" s="44">
        <v>0</v>
      </c>
      <c r="AA125" s="82">
        <v>125</v>
      </c>
      <c r="AB125" s="82"/>
      <c r="AC125" s="14"/>
      <c r="AD125" t="s">
        <v>2083</v>
      </c>
      <c r="AE125">
        <v>3938</v>
      </c>
      <c r="AF125">
        <v>6649</v>
      </c>
      <c r="AG125">
        <v>7130</v>
      </c>
      <c r="AH125">
        <v>2680</v>
      </c>
      <c r="AJ125" t="s">
        <v>2203</v>
      </c>
      <c r="AK125" t="s">
        <v>2289</v>
      </c>
      <c r="AL125" s="69" t="s">
        <v>2366</v>
      </c>
      <c r="AN125" s="68">
        <v>40074.621979166666</v>
      </c>
      <c r="AO125" s="69" t="s">
        <v>2440</v>
      </c>
      <c r="AP125" t="b">
        <v>0</v>
      </c>
      <c r="AQ125" t="b">
        <v>0</v>
      </c>
      <c r="AR125" t="b">
        <v>1</v>
      </c>
      <c r="AS125" t="s">
        <v>1972</v>
      </c>
      <c r="AT125">
        <v>101</v>
      </c>
      <c r="AU125" s="69" t="s">
        <v>2510</v>
      </c>
      <c r="AV125" t="b">
        <v>0</v>
      </c>
      <c r="AW125" t="s">
        <v>2544</v>
      </c>
      <c r="AX125" s="69" t="s">
        <v>2589</v>
      </c>
      <c r="AY125" t="s">
        <v>65</v>
      </c>
      <c r="AZ125" s="43"/>
      <c r="BA125" s="43"/>
      <c r="BB125" s="43"/>
      <c r="BC125" s="43"/>
      <c r="BD125" s="43"/>
      <c r="BE125" s="43"/>
      <c r="BF125" s="43"/>
      <c r="BG125" s="43"/>
      <c r="BH125" s="43"/>
      <c r="BI125" s="43"/>
      <c r="BJ125" t="str">
        <f>REPLACE(INDEX(GroupVertices[Group],MATCH(Vertices[[#This Row],[Vertex]],GroupVertices[Vertex],0)),1,1,"")</f>
        <v>10</v>
      </c>
      <c r="BK12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5"/>
    <dataValidation allowBlank="1" errorTitle="Invalid Vertex Visibility" error="You have entered an unrecognized vertex visibility.  Try selecting from the drop-down list instead." sqref="BK3"/>
    <dataValidation allowBlank="1" showErrorMessage="1" sqref="B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5"/>
    <dataValidation allowBlank="1" showInputMessage="1" promptTitle="Vertex Tooltip" prompt="Enter optional text that will pop up when the mouse is hovered over the vertex." errorTitle="Invalid Vertex Image Key" sqref="K3:K1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5"/>
    <dataValidation allowBlank="1" showInputMessage="1" promptTitle="Vertex Label Fill Color" prompt="To select an optional fill color for the Label shape, right-click and select Select Color on the right-click menu." sqref="I3:I125"/>
    <dataValidation allowBlank="1" showInputMessage="1" promptTitle="Vertex Image File" prompt="Enter the path to an image file.  Hover over the column header for examples." errorTitle="Invalid Vertex Image Key" sqref="F3:F125"/>
    <dataValidation allowBlank="1" showInputMessage="1" promptTitle="Vertex Color" prompt="To select an optional vertex color, right-click and select Select Color on the right-click menu." sqref="B3:B125"/>
    <dataValidation allowBlank="1" showInputMessage="1" promptTitle="Vertex Opacity" prompt="Enter an optional vertex opacity between 0 (transparent) and 100 (opaque)." errorTitle="Invalid Vertex Opacity" error="The optional vertex opacity must be a whole number between 0 and 10." sqref="E3:E125"/>
    <dataValidation type="list" allowBlank="1" showInputMessage="1" showErrorMessage="1" promptTitle="Vertex Shape" prompt="Select an optional vertex shape." errorTitle="Invalid Vertex Shape" error="You have entered an invalid vertex shape.  Try selecting from the drop-down list instead." sqref="C3:C1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5">
      <formula1>ValidVertexLabelPositions</formula1>
    </dataValidation>
    <dataValidation allowBlank="1" showInputMessage="1" showErrorMessage="1" promptTitle="Vertex Name" prompt="Enter the name of the vertex." sqref="A3:A125"/>
  </dataValidations>
  <hyperlinks>
    <hyperlink ref="AL3" r:id="rId1" display="https://t.co/QbSGoEonOD"/>
    <hyperlink ref="AL24" r:id="rId2" display="https://t.co/SxVTLJ5xyf"/>
    <hyperlink ref="AL84" r:id="rId3" display="https://t.co/bNAYujNz3B"/>
    <hyperlink ref="AL4" r:id="rId4" display="https://t.co/7IiltFaWK3"/>
    <hyperlink ref="AL85" r:id="rId5" display="https://t.co/9BKhAIpGYn"/>
    <hyperlink ref="AL90" r:id="rId6" display="https://t.co/rrkyRTHuXP"/>
    <hyperlink ref="AL16" r:id="rId7" display="https://t.co/B5LeCB71nJ"/>
    <hyperlink ref="AL100" r:id="rId8" display="https://t.co/7uRhUADHpl"/>
    <hyperlink ref="AL51" r:id="rId9" display="https://t.co/GlrGRXu7nK"/>
    <hyperlink ref="AL13" r:id="rId10" display="https://t.co/bl9mA2tzko"/>
    <hyperlink ref="AL88" r:id="rId11" display="https://t.co/62GA5tHZix"/>
    <hyperlink ref="AL19" r:id="rId12" display="http://t.co/fJPTxs9u4a"/>
    <hyperlink ref="AL9" r:id="rId13" display="https://t.co/MDH3R8W4Rf"/>
    <hyperlink ref="AL102" r:id="rId14" display="https://t.co/ThjLS6Jo8f"/>
    <hyperlink ref="AL52" r:id="rId15" display="https://t.co/vW9bPyqClA"/>
    <hyperlink ref="AL86" r:id="rId16" display="https://t.co/Svo3Z4TumP"/>
    <hyperlink ref="AL31" r:id="rId17" display="http://t.co/J2KBIRVmYD"/>
    <hyperlink ref="AL103" r:id="rId18" display="https://t.co/Xp6oluoUKI"/>
    <hyperlink ref="AL87" r:id="rId19" display="https://t.co/yLv8eTfGNk"/>
    <hyperlink ref="AL94" r:id="rId20" display="https://t.co/UbNeRNm33e"/>
    <hyperlink ref="AL117" r:id="rId21" display="https://t.co/EYhxprNxSi"/>
    <hyperlink ref="AL91" r:id="rId22" display="https://t.co/HuMOyVBvNk"/>
    <hyperlink ref="AL114" r:id="rId23" display="https://t.co/s7BMEUbHF2"/>
    <hyperlink ref="AL6" r:id="rId24" display="https://t.co/wwkqUJtSqE"/>
    <hyperlink ref="AL10" r:id="rId25" display="https://t.co/Htu3htODJw"/>
    <hyperlink ref="AL125" r:id="rId26" display="https://t.co/PNaz8xIK3V"/>
    <hyperlink ref="AL107" r:id="rId27" display="https://t.co/7LiLmZKLkc"/>
    <hyperlink ref="AL5" r:id="rId28" display="https://t.co/LslEI8cfaw"/>
    <hyperlink ref="AL79" r:id="rId29" display="https://t.co/ymPQIQ4kgy"/>
    <hyperlink ref="AL12" r:id="rId30" display="https://t.co/tSfohVAJta"/>
    <hyperlink ref="AL111" r:id="rId31" display="https://t.co/u9MldJofqs"/>
    <hyperlink ref="AL97" r:id="rId32" display="https://t.co/ROjbK8iVPq"/>
    <hyperlink ref="AL23" r:id="rId33" display="https://t.co/RB0n93nHsn"/>
    <hyperlink ref="AL93" r:id="rId34" display="https://t.co/Wswh9dZ4fH"/>
    <hyperlink ref="AL99" r:id="rId35" display="https://t.co/MXlimm8fyb"/>
    <hyperlink ref="AL11" r:id="rId36" display="http://t.co/9HLMzFSZqo"/>
    <hyperlink ref="AL83" r:id="rId37" display="https://t.co/LUiytGiMFW"/>
    <hyperlink ref="AL15" r:id="rId38" display="https://t.co/4eI0s153nv"/>
    <hyperlink ref="AL14" r:id="rId39" display="http://t.co/u2aYHTgEzH"/>
    <hyperlink ref="AL54" r:id="rId40" display="https://t.co/zhRIP7isO2"/>
    <hyperlink ref="AL59" r:id="rId41" display="https://t.co/7ztW4KzPbb"/>
    <hyperlink ref="AL60" r:id="rId42" display="https://t.co/F5UbvljPno"/>
    <hyperlink ref="AL49" r:id="rId43" display="http://t.co/7ndkbm5Qeg"/>
    <hyperlink ref="AL65" r:id="rId44" display="https://t.co/gPlpXnO79H"/>
    <hyperlink ref="AL66" r:id="rId45" display="https://t.co/nQY5qfDgcy"/>
    <hyperlink ref="AL67" r:id="rId46" display="http://t.co/4oQI1ntI7x"/>
    <hyperlink ref="AL80" r:id="rId47" display="https://t.co/bPWd9GFxKJ"/>
    <hyperlink ref="AL81" r:id="rId48" display="https://t.co/Vyw2tC4Z6f"/>
    <hyperlink ref="AL82" r:id="rId49" display="http://t.co/ONKeNWXNIw"/>
    <hyperlink ref="AL70" r:id="rId50" display="https://t.co/rVSVha3NVT"/>
    <hyperlink ref="AL118" r:id="rId51" display="https://t.co/bNAYujNz3B"/>
    <hyperlink ref="AL36" r:id="rId52" display="https://t.co/k0PfNaAgyy"/>
    <hyperlink ref="AL72" r:id="rId53" display="https://t.co/s0LAsOZh2c"/>
    <hyperlink ref="AL78" r:id="rId54" display="https://t.co/ElVylGribC"/>
    <hyperlink ref="AL34" r:id="rId55" display="https://t.co/ALmsTZFEzW"/>
    <hyperlink ref="AL20" r:id="rId56" display="https://t.co/LaJ7Pf7T3O"/>
    <hyperlink ref="AL32" r:id="rId57" display="https://t.co/iHmMcS7b1S"/>
    <hyperlink ref="AL18" r:id="rId58" display="https://t.co/JPL0cbKShq"/>
    <hyperlink ref="AL48" r:id="rId59" display="https://t.co/ZC3zcXy7EP"/>
    <hyperlink ref="AL27" r:id="rId60" display="https://t.co/DWyISo0JAn"/>
    <hyperlink ref="AL73" r:id="rId61" display="https://t.co/mArmFktwoh"/>
    <hyperlink ref="AL44" r:id="rId62" display="https://t.co/kTtEt1YHhN"/>
    <hyperlink ref="AL45" r:id="rId63" display="https://t.co/5odEFtXymU"/>
    <hyperlink ref="AL42" r:id="rId64" display="https://t.co/kSeDc27bJb"/>
    <hyperlink ref="AL77" r:id="rId65" display="https://t.co/bMaPCjRJ1d"/>
    <hyperlink ref="AL47" r:id="rId66" display="https://t.co/JM3h57kATJ"/>
    <hyperlink ref="AL122" r:id="rId67" display="http://t.co/MSDcSgf0pF"/>
    <hyperlink ref="AO3" r:id="rId68" display="https://pbs.twimg.com/profile_banners/3059995648/1424949645"/>
    <hyperlink ref="AO84" r:id="rId69" display="https://pbs.twimg.com/profile_banners/2886234778/1515975465"/>
    <hyperlink ref="AO4" r:id="rId70" display="https://pbs.twimg.com/profile_banners/1100791769002848257/1551285497"/>
    <hyperlink ref="AO85" r:id="rId71" display="https://pbs.twimg.com/profile_banners/904723856350380033/1536156604"/>
    <hyperlink ref="AO90" r:id="rId72" display="https://pbs.twimg.com/profile_banners/703430219/1534696815"/>
    <hyperlink ref="AO16" r:id="rId73" display="https://pbs.twimg.com/profile_banners/228784017/1424809671"/>
    <hyperlink ref="AO100" r:id="rId74" display="https://pbs.twimg.com/profile_banners/1075082936360337409/1550144938"/>
    <hyperlink ref="AO106" r:id="rId75" display="https://pbs.twimg.com/profile_banners/921781423601803265/1508607433"/>
    <hyperlink ref="AO51" r:id="rId76" display="https://pbs.twimg.com/profile_banners/1829228214/1467036011"/>
    <hyperlink ref="AO13" r:id="rId77" display="https://pbs.twimg.com/profile_banners/302876821/1390665163"/>
    <hyperlink ref="AO88" r:id="rId78" display="https://pbs.twimg.com/profile_banners/385020728/1403115131"/>
    <hyperlink ref="AO101" r:id="rId79" display="https://pbs.twimg.com/profile_banners/856608327933075456/1493108915"/>
    <hyperlink ref="AO39" r:id="rId80" display="https://pbs.twimg.com/profile_banners/4204894091/1536174867"/>
    <hyperlink ref="AO38" r:id="rId81" display="https://pbs.twimg.com/profile_banners/1099691374201458689/1551022068"/>
    <hyperlink ref="AO26" r:id="rId82" display="https://pbs.twimg.com/profile_banners/1238667852/1425240892"/>
    <hyperlink ref="AO9" r:id="rId83" display="https://pbs.twimg.com/profile_banners/1844456544/1508279428"/>
    <hyperlink ref="AO8" r:id="rId84" display="https://pbs.twimg.com/profile_banners/2598635743/1531517985"/>
    <hyperlink ref="AO102" r:id="rId85" display="https://pbs.twimg.com/profile_banners/3328929071/1552549576"/>
    <hyperlink ref="AO52" r:id="rId86" display="https://pbs.twimg.com/profile_banners/4884856704/1455056738"/>
    <hyperlink ref="AO86" r:id="rId87" display="https://pbs.twimg.com/profile_banners/822388063745679362/1484920249"/>
    <hyperlink ref="AO95" r:id="rId88" display="https://pbs.twimg.com/profile_banners/521298239/1542036631"/>
    <hyperlink ref="AO31" r:id="rId89" display="https://pbs.twimg.com/profile_banners/226104661/1474874553"/>
    <hyperlink ref="AO43" r:id="rId90" display="https://pbs.twimg.com/profile_banners/188075199/1417795233"/>
    <hyperlink ref="AO103" r:id="rId91" display="https://pbs.twimg.com/profile_banners/4728096443/1458248087"/>
    <hyperlink ref="AO35" r:id="rId92" display="https://pbs.twimg.com/profile_banners/213209140/1552808764"/>
    <hyperlink ref="AO104" r:id="rId93" display="https://pbs.twimg.com/profile_banners/842734685000220672/1550819713"/>
    <hyperlink ref="AO87" r:id="rId94" display="https://pbs.twimg.com/profile_banners/912964259600007168/1511100312"/>
    <hyperlink ref="AO94" r:id="rId95" display="https://pbs.twimg.com/profile_banners/1092773162230730752/1552298590"/>
    <hyperlink ref="AO117" r:id="rId96" display="https://pbs.twimg.com/profile_banners/831835946442170368/1525193448"/>
    <hyperlink ref="AO91" r:id="rId97" display="https://pbs.twimg.com/profile_banners/17573066/1397694737"/>
    <hyperlink ref="AO114" r:id="rId98" display="https://pbs.twimg.com/profile_banners/18430829/1476882523"/>
    <hyperlink ref="AO6" r:id="rId99" display="https://pbs.twimg.com/profile_banners/545426509/1547643647"/>
    <hyperlink ref="AO10" r:id="rId100" display="https://pbs.twimg.com/profile_banners/784331942472802304/1505718089"/>
    <hyperlink ref="AO125" r:id="rId101" display="https://pbs.twimg.com/profile_banners/75299247/1496683705"/>
    <hyperlink ref="AO116" r:id="rId102" display="https://pbs.twimg.com/profile_banners/1107025736291008512/1552773364"/>
    <hyperlink ref="AO107" r:id="rId103" display="https://pbs.twimg.com/profile_banners/1019634339401826304/1531935136"/>
    <hyperlink ref="AO5" r:id="rId104" display="https://pbs.twimg.com/profile_banners/38212717/1439931975"/>
    <hyperlink ref="AO79" r:id="rId105" display="https://pbs.twimg.com/profile_banners/1975298870/1533062223"/>
    <hyperlink ref="AO12" r:id="rId106" display="https://pbs.twimg.com/profile_banners/918803404754968576/1530085708"/>
    <hyperlink ref="AO108" r:id="rId107" display="https://pbs.twimg.com/profile_banners/2147813192/1480117706"/>
    <hyperlink ref="AO111" r:id="rId108" display="https://pbs.twimg.com/profile_banners/3455583141/1468076097"/>
    <hyperlink ref="AO112" r:id="rId109" display="https://pbs.twimg.com/profile_banners/19236489/1435090865"/>
    <hyperlink ref="AO97" r:id="rId110" display="https://pbs.twimg.com/profile_banners/2826085063/1546005186"/>
    <hyperlink ref="AO23" r:id="rId111" display="https://pbs.twimg.com/profile_banners/258930426/1484299920"/>
    <hyperlink ref="AO93" r:id="rId112" display="https://pbs.twimg.com/profile_banners/101326157/1474841640"/>
    <hyperlink ref="AO98" r:id="rId113" display="https://pbs.twimg.com/profile_banners/3302134924/1545153909"/>
    <hyperlink ref="AO99" r:id="rId114" display="https://pbs.twimg.com/profile_banners/1006676134086443008/1528846333"/>
    <hyperlink ref="AO11" r:id="rId115" display="https://pbs.twimg.com/profile_banners/1344065899/1461426976"/>
    <hyperlink ref="AO83" r:id="rId116" display="https://pbs.twimg.com/profile_banners/3439128149/1448467951"/>
    <hyperlink ref="AO15" r:id="rId117" display="https://pbs.twimg.com/profile_banners/92635155/1535966896"/>
    <hyperlink ref="AO14" r:id="rId118" display="https://pbs.twimg.com/profile_banners/939294302/1532439480"/>
    <hyperlink ref="AO55" r:id="rId119" display="https://pbs.twimg.com/profile_banners/956608722742206464/1550697344"/>
    <hyperlink ref="AO57" r:id="rId120" display="https://pbs.twimg.com/profile_banners/474232434/1435324627"/>
    <hyperlink ref="AO58" r:id="rId121" display="https://pbs.twimg.com/profile_banners/349264594/1550994667"/>
    <hyperlink ref="AO59" r:id="rId122" display="https://pbs.twimg.com/profile_banners/972043874276429824/1538753349"/>
    <hyperlink ref="AO60" r:id="rId123" display="https://pbs.twimg.com/profile_banners/2980525985/1478653638"/>
    <hyperlink ref="AO17" r:id="rId124" display="https://pbs.twimg.com/profile_banners/976593558/1472632381"/>
    <hyperlink ref="AO62" r:id="rId125" display="https://pbs.twimg.com/profile_banners/300182263/1467836379"/>
    <hyperlink ref="AO63" r:id="rId126" display="https://pbs.twimg.com/profile_banners/399663611/1545995416"/>
    <hyperlink ref="AO25" r:id="rId127" display="https://pbs.twimg.com/profile_banners/1456985550/1519485726"/>
    <hyperlink ref="AO64" r:id="rId128" display="https://pbs.twimg.com/profile_banners/2682150890/1552380448"/>
    <hyperlink ref="AO65" r:id="rId129" display="https://pbs.twimg.com/profile_banners/2492817859/1551705614"/>
    <hyperlink ref="AO66" r:id="rId130" display="https://pbs.twimg.com/profile_banners/1009804325638561793/1529591139"/>
    <hyperlink ref="AO67" r:id="rId131" display="https://pbs.twimg.com/profile_banners/1718740986/1398256863"/>
    <hyperlink ref="AO68" r:id="rId132" display="https://pbs.twimg.com/profile_banners/440336265/1362843299"/>
    <hyperlink ref="AO29" r:id="rId133" display="https://pbs.twimg.com/profile_banners/855456690/1552869560"/>
    <hyperlink ref="AO80" r:id="rId134" display="https://pbs.twimg.com/profile_banners/963753856663539713/1551253387"/>
    <hyperlink ref="AO81" r:id="rId135" display="https://pbs.twimg.com/profile_banners/1939056625/1540740652"/>
    <hyperlink ref="AO82" r:id="rId136" display="https://pbs.twimg.com/profile_banners/65753536/1453726403"/>
    <hyperlink ref="AO69" r:id="rId137" display="https://pbs.twimg.com/profile_banners/218202566/1380213802"/>
    <hyperlink ref="AO70" r:id="rId138" display="https://pbs.twimg.com/profile_banners/1104151581912694784/1552131443"/>
    <hyperlink ref="AO118" r:id="rId139" display="https://pbs.twimg.com/profile_banners/1678984615/1515359017"/>
    <hyperlink ref="AO71" r:id="rId140" display="https://pbs.twimg.com/profile_banners/269481128/1482499533"/>
    <hyperlink ref="AO36" r:id="rId141" display="https://pbs.twimg.com/profile_banners/1855463724/1525787112"/>
    <hyperlink ref="AO33" r:id="rId142" display="https://pbs.twimg.com/profile_banners/77553106/1420835879"/>
    <hyperlink ref="AO72" r:id="rId143" display="https://pbs.twimg.com/profile_banners/2157450937/1549787197"/>
    <hyperlink ref="AO119" r:id="rId144" display="https://pbs.twimg.com/profile_banners/908738945537716225/1516907805"/>
    <hyperlink ref="AO21" r:id="rId145" display="https://pbs.twimg.com/profile_banners/1072248247475945474/1547164740"/>
    <hyperlink ref="AO78" r:id="rId146" display="https://pbs.twimg.com/profile_banners/175475048/1505121379"/>
    <hyperlink ref="AO34" r:id="rId147" display="https://pbs.twimg.com/profile_banners/23309364/1552143104"/>
    <hyperlink ref="AO20" r:id="rId148" display="https://pbs.twimg.com/profile_banners/2873794480/1551818081"/>
    <hyperlink ref="AO18" r:id="rId149" display="https://pbs.twimg.com/profile_banners/2992267338/1544918080"/>
    <hyperlink ref="AO50" r:id="rId150" display="https://pbs.twimg.com/profile_banners/750786445401522177/1505674058"/>
    <hyperlink ref="AO48" r:id="rId151" display="https://pbs.twimg.com/profile_banners/788674893999173632/1537783521"/>
    <hyperlink ref="AO22" r:id="rId152" display="https://pbs.twimg.com/profile_banners/789565379202908160/1545580007"/>
    <hyperlink ref="AO27" r:id="rId153" display="https://pbs.twimg.com/profile_banners/4287427349/1520902683"/>
    <hyperlink ref="AO41" r:id="rId154" display="https://pbs.twimg.com/profile_banners/66668711/1378049030"/>
    <hyperlink ref="AO73" r:id="rId155" display="https://pbs.twimg.com/profile_banners/1088063841819340800/1548324765"/>
    <hyperlink ref="AO74" r:id="rId156" display="https://pbs.twimg.com/profile_banners/19560848/1532530203"/>
    <hyperlink ref="AO44" r:id="rId157" display="https://pbs.twimg.com/profile_banners/300284146/1392626303"/>
    <hyperlink ref="AO120" r:id="rId158" display="https://pbs.twimg.com/profile_banners/392979338/1429895758"/>
    <hyperlink ref="AO76" r:id="rId159" display="https://pbs.twimg.com/profile_banners/762961660915179520/1524379427"/>
    <hyperlink ref="AO45" r:id="rId160" display="https://pbs.twimg.com/profile_banners/27444354/1514054509"/>
    <hyperlink ref="AO42" r:id="rId161" display="https://pbs.twimg.com/profile_banners/783747121551904768/1532540600"/>
    <hyperlink ref="AO46" r:id="rId162" display="https://pbs.twimg.com/profile_banners/2781410020/1538922163"/>
    <hyperlink ref="AO77" r:id="rId163" display="https://pbs.twimg.com/profile_banners/211690973/1546456211"/>
    <hyperlink ref="AO47" r:id="rId164" display="https://pbs.twimg.com/profile_banners/723779765644091393/1528717418"/>
    <hyperlink ref="AO123" r:id="rId165" display="https://pbs.twimg.com/profile_banners/1041921036852359168/1550180243"/>
    <hyperlink ref="AU89" r:id="rId166" display="http://abs.twimg.com/images/themes/theme1/bg.png"/>
    <hyperlink ref="AU3" r:id="rId167" display="http://abs.twimg.com/images/themes/theme1/bg.png"/>
    <hyperlink ref="AU24" r:id="rId168" display="http://abs.twimg.com/images/themes/theme2/bg.gif"/>
    <hyperlink ref="AU84" r:id="rId169" display="http://abs.twimg.com/images/themes/theme18/bg.gif"/>
    <hyperlink ref="AU4" r:id="rId170" display="http://abs.twimg.com/images/themes/theme1/bg.png"/>
    <hyperlink ref="AU85" r:id="rId171" display="http://abs.twimg.com/images/themes/theme1/bg.png"/>
    <hyperlink ref="AU90" r:id="rId172" display="http://abs.twimg.com/images/themes/theme1/bg.png"/>
    <hyperlink ref="AU16" r:id="rId173" display="http://abs.twimg.com/images/themes/theme1/bg.png"/>
    <hyperlink ref="AU100" r:id="rId174" display="http://abs.twimg.com/images/themes/theme1/bg.png"/>
    <hyperlink ref="AU106" r:id="rId175" display="http://abs.twimg.com/images/themes/theme1/bg.png"/>
    <hyperlink ref="AU51" r:id="rId176" display="http://abs.twimg.com/images/themes/theme17/bg.gif"/>
    <hyperlink ref="AU13" r:id="rId177" display="http://abs.twimg.com/images/themes/theme1/bg.png"/>
    <hyperlink ref="AU88" r:id="rId178" display="http://abs.twimg.com/images/themes/theme1/bg.png"/>
    <hyperlink ref="AU19" r:id="rId179" display="http://abs.twimg.com/images/themes/theme1/bg.png"/>
    <hyperlink ref="AU39" r:id="rId180" display="http://abs.twimg.com/images/themes/theme1/bg.png"/>
    <hyperlink ref="AU26" r:id="rId181" display="http://abs.twimg.com/images/themes/theme1/bg.png"/>
    <hyperlink ref="AU9" r:id="rId182" display="http://abs.twimg.com/images/themes/theme1/bg.png"/>
    <hyperlink ref="AU124" r:id="rId183" display="http://abs.twimg.com/images/themes/theme1/bg.png"/>
    <hyperlink ref="AU8" r:id="rId184" display="http://abs.twimg.com/images/themes/theme1/bg.png"/>
    <hyperlink ref="AU102" r:id="rId185" display="http://abs.twimg.com/images/themes/theme1/bg.png"/>
    <hyperlink ref="AU52" r:id="rId186" display="http://abs.twimg.com/images/themes/theme1/bg.png"/>
    <hyperlink ref="AU95" r:id="rId187" display="http://abs.twimg.com/images/themes/theme1/bg.png"/>
    <hyperlink ref="AU31" r:id="rId188" display="http://abs.twimg.com/images/themes/theme1/bg.png"/>
    <hyperlink ref="AU43" r:id="rId189" display="http://abs.twimg.com/images/themes/theme1/bg.png"/>
    <hyperlink ref="AU96" r:id="rId190" display="http://abs.twimg.com/images/themes/theme1/bg.png"/>
    <hyperlink ref="AU103" r:id="rId191" display="http://abs.twimg.com/images/themes/theme1/bg.png"/>
    <hyperlink ref="AU35" r:id="rId192" display="http://abs.twimg.com/images/themes/theme1/bg.png"/>
    <hyperlink ref="AU28" r:id="rId193" display="http://abs.twimg.com/images/themes/theme1/bg.png"/>
    <hyperlink ref="AU117" r:id="rId194" display="http://abs.twimg.com/images/themes/theme1/bg.png"/>
    <hyperlink ref="AU91" r:id="rId195" display="http://abs.twimg.com/images/themes/theme1/bg.png"/>
    <hyperlink ref="AU114" r:id="rId196" display="http://abs.twimg.com/images/themes/theme2/bg.gif"/>
    <hyperlink ref="AU6" r:id="rId197" display="http://abs.twimg.com/images/themes/theme18/bg.gif"/>
    <hyperlink ref="AU115" r:id="rId198" display="http://abs.twimg.com/images/themes/theme1/bg.png"/>
    <hyperlink ref="AU10" r:id="rId199" display="http://abs.twimg.com/images/themes/theme1/bg.png"/>
    <hyperlink ref="AU125" r:id="rId200" display="http://abs.twimg.com/images/themes/theme1/bg.png"/>
    <hyperlink ref="AU116" r:id="rId201" display="http://abs.twimg.com/images/themes/theme1/bg.png"/>
    <hyperlink ref="AU107" r:id="rId202" display="http://abs.twimg.com/images/themes/theme1/bg.png"/>
    <hyperlink ref="AU5" r:id="rId203" display="http://abs.twimg.com/images/themes/theme16/bg.gif"/>
    <hyperlink ref="AU79" r:id="rId204" display="http://abs.twimg.com/images/themes/theme1/bg.png"/>
    <hyperlink ref="AU108" r:id="rId205" display="http://abs.twimg.com/images/themes/theme1/bg.png"/>
    <hyperlink ref="AU109" r:id="rId206" display="http://abs.twimg.com/images/themes/theme1/bg.png"/>
    <hyperlink ref="AU110" r:id="rId207" display="http://abs.twimg.com/images/themes/theme1/bg.png"/>
    <hyperlink ref="AU111" r:id="rId208" display="http://abs.twimg.com/images/themes/theme1/bg.png"/>
    <hyperlink ref="AU112" r:id="rId209" display="http://abs.twimg.com/images/themes/theme17/bg.gif"/>
    <hyperlink ref="AU97" r:id="rId210" display="http://abs.twimg.com/images/themes/theme1/bg.png"/>
    <hyperlink ref="AU23" r:id="rId211" display="http://abs.twimg.com/images/themes/theme14/bg.gif"/>
    <hyperlink ref="AU93" r:id="rId212" display="http://abs.twimg.com/images/themes/theme9/bg.gif"/>
    <hyperlink ref="AU98" r:id="rId213" display="http://abs.twimg.com/images/themes/theme1/bg.png"/>
    <hyperlink ref="AU11" r:id="rId214" display="http://abs.twimg.com/images/themes/theme1/bg.png"/>
    <hyperlink ref="AU83" r:id="rId215" display="http://abs.twimg.com/images/themes/theme1/bg.png"/>
    <hyperlink ref="AU15" r:id="rId216" display="http://abs.twimg.com/images/themes/theme1/bg.png"/>
    <hyperlink ref="AU14" r:id="rId217" display="http://abs.twimg.com/images/themes/theme1/bg.png"/>
    <hyperlink ref="AU53" r:id="rId218" display="http://abs.twimg.com/images/themes/theme1/bg.png"/>
    <hyperlink ref="AU54" r:id="rId219" display="http://abs.twimg.com/images/themes/theme1/bg.png"/>
    <hyperlink ref="AU55" r:id="rId220" display="http://abs.twimg.com/images/themes/theme1/bg.png"/>
    <hyperlink ref="AU57" r:id="rId221" display="http://abs.twimg.com/images/themes/theme1/bg.png"/>
    <hyperlink ref="AU58" r:id="rId222" display="http://abs.twimg.com/images/themes/theme1/bg.png"/>
    <hyperlink ref="AU59" r:id="rId223" display="http://abs.twimg.com/images/themes/theme1/bg.png"/>
    <hyperlink ref="AU60" r:id="rId224" display="http://abs.twimg.com/images/themes/theme1/bg.png"/>
    <hyperlink ref="AU61" r:id="rId225" display="http://abs.twimg.com/images/themes/theme1/bg.png"/>
    <hyperlink ref="AU37" r:id="rId226" display="http://abs.twimg.com/images/themes/theme1/bg.png"/>
    <hyperlink ref="AU17" r:id="rId227" display="http://abs.twimg.com/images/themes/theme18/bg.gif"/>
    <hyperlink ref="AU62" r:id="rId228" display="http://abs.twimg.com/images/themes/theme15/bg.png"/>
    <hyperlink ref="AU63" r:id="rId229" display="http://abs.twimg.com/images/themes/theme10/bg.gif"/>
    <hyperlink ref="AU25" r:id="rId230" display="http://abs.twimg.com/images/themes/theme1/bg.png"/>
    <hyperlink ref="AU49" r:id="rId231" display="http://abs.twimg.com/images/themes/theme1/bg.png"/>
    <hyperlink ref="AU64" r:id="rId232" display="http://abs.twimg.com/images/themes/theme1/bg.png"/>
    <hyperlink ref="AU65" r:id="rId233" display="http://abs.twimg.com/images/themes/theme13/bg.gif"/>
    <hyperlink ref="AU67" r:id="rId234" display="http://abs.twimg.com/images/themes/theme1/bg.png"/>
    <hyperlink ref="AU68" r:id="rId235" display="http://abs.twimg.com/images/themes/theme1/bg.png"/>
    <hyperlink ref="AU29" r:id="rId236" display="http://abs.twimg.com/images/themes/theme1/bg.png"/>
    <hyperlink ref="AU30" r:id="rId237" display="http://abs.twimg.com/images/themes/theme1/bg.png"/>
    <hyperlink ref="AU81" r:id="rId238" display="http://abs.twimg.com/images/themes/theme2/bg.gif"/>
    <hyperlink ref="AU82" r:id="rId239" display="http://abs.twimg.com/images/themes/theme4/bg.gif"/>
    <hyperlink ref="AU69" r:id="rId240" display="http://abs.twimg.com/images/themes/theme1/bg.png"/>
    <hyperlink ref="AU118" r:id="rId241" display="http://abs.twimg.com/images/themes/theme18/bg.gif"/>
    <hyperlink ref="AU71" r:id="rId242" display="http://abs.twimg.com/images/themes/theme1/bg.png"/>
    <hyperlink ref="AU36" r:id="rId243" display="http://abs.twimg.com/images/themes/theme1/bg.png"/>
    <hyperlink ref="AU33" r:id="rId244" display="http://abs.twimg.com/images/themes/theme1/bg.png"/>
    <hyperlink ref="AU72" r:id="rId245" display="http://abs.twimg.com/images/themes/theme6/bg.gif"/>
    <hyperlink ref="AU21" r:id="rId246" display="http://abs.twimg.com/images/themes/theme1/bg.png"/>
    <hyperlink ref="AU78" r:id="rId247" display="http://abs.twimg.com/images/themes/theme1/bg.png"/>
    <hyperlink ref="AU34" r:id="rId248" display="http://abs.twimg.com/images/themes/theme1/bg.png"/>
    <hyperlink ref="AU20" r:id="rId249" display="http://abs.twimg.com/images/themes/theme1/bg.png"/>
    <hyperlink ref="AU18" r:id="rId250" display="http://abs.twimg.com/images/themes/theme1/bg.png"/>
    <hyperlink ref="AU48" r:id="rId251" display="http://abs.twimg.com/images/themes/theme1/bg.png"/>
    <hyperlink ref="AU22" r:id="rId252" display="http://abs.twimg.com/images/themes/theme1/bg.png"/>
    <hyperlink ref="AU27" r:id="rId253" display="http://abs.twimg.com/images/themes/theme1/bg.png"/>
    <hyperlink ref="AU41" r:id="rId254" display="http://abs.twimg.com/images/themes/theme17/bg.gif"/>
    <hyperlink ref="AU73" r:id="rId255" display="http://abs.twimg.com/images/themes/theme1/bg.png"/>
    <hyperlink ref="AU74" r:id="rId256" display="http://abs.twimg.com/images/themes/theme18/bg.gif"/>
    <hyperlink ref="AU44" r:id="rId257" display="http://abs.twimg.com/images/themes/theme14/bg.gif"/>
    <hyperlink ref="AU120" r:id="rId258" display="http://abs.twimg.com/images/themes/theme1/bg.png"/>
    <hyperlink ref="AU121" r:id="rId259" display="http://abs.twimg.com/images/themes/theme1/bg.png"/>
    <hyperlink ref="AU76" r:id="rId260" display="http://abs.twimg.com/images/themes/theme1/bg.png"/>
    <hyperlink ref="AU45" r:id="rId261" display="http://abs.twimg.com/images/themes/theme1/bg.png"/>
    <hyperlink ref="AU46" r:id="rId262" display="http://abs.twimg.com/images/themes/theme1/bg.png"/>
    <hyperlink ref="AU77" r:id="rId263" display="http://abs.twimg.com/images/themes/theme19/bg.gif"/>
    <hyperlink ref="AU122" r:id="rId264" display="http://abs.twimg.com/images/themes/theme1/bg.png"/>
    <hyperlink ref="F89" r:id="rId265" display="http://pbs.twimg.com/profile_images/1034562218053066753/ovxTSCqs_normal.jpg"/>
    <hyperlink ref="F3" r:id="rId266" display="http://pbs.twimg.com/profile_images/571253000754360320/cX5k8JHf_normal.jpeg"/>
    <hyperlink ref="F24" r:id="rId267" display="http://pbs.twimg.com/profile_images/1034586406558031872/2jY99rAG_normal.jpg"/>
    <hyperlink ref="F84" r:id="rId268" display="http://pbs.twimg.com/profile_images/882365634436149248/bQ33kPal_normal.jpg"/>
    <hyperlink ref="F4" r:id="rId269" display="http://pbs.twimg.com/profile_images/1100792228031664128/MJV2a2Nq_normal.jpg"/>
    <hyperlink ref="F85" r:id="rId270" display="http://pbs.twimg.com/profile_images/1005353445866594304/OL7M7JNu_normal.jpg"/>
    <hyperlink ref="F90" r:id="rId271" display="http://pbs.twimg.com/profile_images/1051379582962728960/IKcllz-R_normal.jpg"/>
    <hyperlink ref="F16" r:id="rId272" display="http://pbs.twimg.com/profile_images/849246152277061632/CmoveISU_normal.jpg"/>
    <hyperlink ref="F100" r:id="rId273" display="http://pbs.twimg.com/profile_images/1075083793302720513/4_DDO9le_normal.jpg"/>
    <hyperlink ref="F106" r:id="rId274" display="http://pbs.twimg.com/profile_images/921792196499697664/S-U9SQi6_normal.jpg"/>
    <hyperlink ref="F51" r:id="rId275" display="http://pbs.twimg.com/profile_images/932623931927859201/zwrH1jTw_normal.jpg"/>
    <hyperlink ref="F13" r:id="rId276" display="http://pbs.twimg.com/profile_images/837202528467095553/QYBErUTP_normal.jpg"/>
    <hyperlink ref="F88" r:id="rId277" display="http://pbs.twimg.com/profile_images/866567264409194496/P0EElKKT_normal.jpg"/>
    <hyperlink ref="F19" r:id="rId278" display="http://pbs.twimg.com/profile_images/717305317332221952/1-mjs0CX_normal.jpg"/>
    <hyperlink ref="F101" r:id="rId279" display="http://pbs.twimg.com/profile_images/914237659828154368/6_JOO67l_normal.jpg"/>
    <hyperlink ref="F39" r:id="rId280" display="http://pbs.twimg.com/profile_images/1020430414891175936/Q_izI796_normal.jpg"/>
    <hyperlink ref="F38" r:id="rId281" display="http://pbs.twimg.com/profile_images/1099692288123588608/9Kx4TUaB_normal.jpg"/>
    <hyperlink ref="F26" r:id="rId282" display="http://pbs.twimg.com/profile_images/659499904205766656/yEGbeF0T_normal.jpg"/>
    <hyperlink ref="F9" r:id="rId283" display="http://pbs.twimg.com/profile_images/879382886717239296/8xhLlIYe_normal.jpg"/>
    <hyperlink ref="F124" r:id="rId284" display="http://pbs.twimg.com/profile_images/993958750934458370/uE_Emhhx_normal.jpg"/>
    <hyperlink ref="F113" r:id="rId285" display="http://pbs.twimg.com/profile_images/943945960534827008/WnZ5lCbW_normal.jpg"/>
    <hyperlink ref="F8" r:id="rId286" display="http://pbs.twimg.com/profile_images/724346728330211329/_eTPgaLz_normal.jpg"/>
    <hyperlink ref="F102" r:id="rId287" display="http://pbs.twimg.com/profile_images/1106099205997805573/-7GKxtFV_normal.jpg"/>
    <hyperlink ref="F52" r:id="rId288" display="http://pbs.twimg.com/profile_images/902173848400936960/OUp_Ko_X_normal.jpg"/>
    <hyperlink ref="F86" r:id="rId289" display="http://pbs.twimg.com/profile_images/863071292198703104/JCApZF_p_normal.jpg"/>
    <hyperlink ref="F95" r:id="rId290" display="http://pbs.twimg.com/profile_images/1062004962165710848/mlXVTyQS_normal.jpg"/>
    <hyperlink ref="F31" r:id="rId291" display="http://pbs.twimg.com/profile_images/722716760227627008/z3Ne0xrd_normal.jpg"/>
    <hyperlink ref="F43" r:id="rId292" display="http://pbs.twimg.com/profile_images/540899459841130498/sqdxD8Zc_normal.jpeg"/>
    <hyperlink ref="F96" r:id="rId293" display="http://abs.twimg.com/sticky/default_profile_images/default_profile_normal.png"/>
    <hyperlink ref="F103" r:id="rId294" display="http://pbs.twimg.com/profile_images/710132646580510721/VLRTEYXg_normal.jpg"/>
    <hyperlink ref="F35" r:id="rId295" display="http://pbs.twimg.com/profile_images/1107196369708699648/mF87W6M8_normal.jpg"/>
    <hyperlink ref="F28" r:id="rId296" display="http://pbs.twimg.com/profile_images/1062084439042412545/F9vCukRj_normal.jpg"/>
    <hyperlink ref="F40" r:id="rId297" display="http://pbs.twimg.com/profile_images/1084191302294618113/Sv4OG6np_normal.jpg"/>
    <hyperlink ref="F104" r:id="rId298" display="http://pbs.twimg.com/profile_images/1098843636928794624/yO2H8LNm_normal.jpg"/>
    <hyperlink ref="F87" r:id="rId299" display="http://pbs.twimg.com/profile_images/1057202967353401344/h0gEEGm1_normal.jpg"/>
    <hyperlink ref="F94" r:id="rId300" display="http://pbs.twimg.com/profile_images/1105046499480821760/LHMH-mJi_normal.jpg"/>
    <hyperlink ref="F117" r:id="rId301" display="http://pbs.twimg.com/profile_images/991359366682042368/WLfybX8s_normal.jpg"/>
    <hyperlink ref="F105" r:id="rId302" display="http://pbs.twimg.com/profile_images/724285970816864256/nYWxh1Ea_normal.jpg"/>
    <hyperlink ref="F91" r:id="rId303" display="http://pbs.twimg.com/profile_images/480544465610735616/Y_viD_Ii_normal.jpeg"/>
    <hyperlink ref="F92" r:id="rId304" display="http://pbs.twimg.com/profile_images/878634464418689024/e4DmTXCR_normal.jpg"/>
    <hyperlink ref="F114" r:id="rId305" display="http://pbs.twimg.com/profile_images/878515282406453248/QWHUzBw4_normal.jpg"/>
    <hyperlink ref="F6" r:id="rId306" display="http://pbs.twimg.com/profile_images/948284485489102848/hcyhqyXs_normal.jpg"/>
    <hyperlink ref="F115" r:id="rId307" display="http://abs.twimg.com/sticky/default_profile_images/default_profile_normal.png"/>
    <hyperlink ref="F10" r:id="rId308" display="http://pbs.twimg.com/profile_images/877449902749605889/LwnByoM7_normal.jpg"/>
    <hyperlink ref="F125" r:id="rId309" display="http://pbs.twimg.com/profile_images/1028903578210115585/qrW4IjlV_normal.jpg"/>
    <hyperlink ref="F116" r:id="rId310" display="http://pbs.twimg.com/profile_images/1107037464261263360/cJjXzRm8_normal.png"/>
    <hyperlink ref="F107" r:id="rId311" display="http://pbs.twimg.com/profile_images/1024550136985411585/rvcOO9PP_normal.jpg"/>
    <hyperlink ref="F5" r:id="rId312" display="http://pbs.twimg.com/profile_images/1099672139232350211/zOpCI-vi_normal.jpg"/>
    <hyperlink ref="F79" r:id="rId313" display="http://pbs.twimg.com/profile_images/1024363036558192640/_gC3sduW_normal.jpg"/>
    <hyperlink ref="F12" r:id="rId314" display="http://pbs.twimg.com/profile_images/962087516395458560/udOeypnq_normal.jpg"/>
    <hyperlink ref="F108" r:id="rId315" display="http://pbs.twimg.com/profile_images/877599062819786753/AOlayBC3_normal.jpg"/>
    <hyperlink ref="F109" r:id="rId316" display="http://pbs.twimg.com/profile_images/987365463662387200/SCFPahzy_normal.jpg"/>
    <hyperlink ref="F110" r:id="rId317" display="http://abs.twimg.com/sticky/default_profile_images/default_profile_normal.png"/>
    <hyperlink ref="F111" r:id="rId318" display="http://pbs.twimg.com/profile_images/751791694631362560/gqs5VQal_normal.jpg"/>
    <hyperlink ref="F112" r:id="rId319" display="http://pbs.twimg.com/profile_images/1100814730107719680/A4HmHX6j_normal.png"/>
    <hyperlink ref="F97" r:id="rId320" display="http://pbs.twimg.com/profile_images/1018745795649007619/VOKfIpwf_normal.jpg"/>
    <hyperlink ref="F23" r:id="rId321" display="http://pbs.twimg.com/profile_images/1062968998348906496/OaYb6DJv_normal.jpg"/>
    <hyperlink ref="F93" r:id="rId322" display="http://pbs.twimg.com/profile_images/1041702900815278080/VRo3XTP-_normal.jpg"/>
    <hyperlink ref="F98" r:id="rId323" display="http://pbs.twimg.com/profile_images/1096593775818878976/TFC2g42g_normal.jpg"/>
    <hyperlink ref="F99" r:id="rId324" display="http://pbs.twimg.com/profile_images/1061739901010542592/aKI6zESA_normal.jpg"/>
    <hyperlink ref="F11" r:id="rId325" display="http://pbs.twimg.com/profile_images/628861919236112384/lru5TJMj_normal.jpg"/>
    <hyperlink ref="F83" r:id="rId326" display="http://pbs.twimg.com/profile_images/880427559057588224/59T3NHWP_normal.jpg"/>
    <hyperlink ref="F15" r:id="rId327" display="http://pbs.twimg.com/profile_images/973501772277927936/Jj5lxcjl_normal.jpg"/>
    <hyperlink ref="F14" r:id="rId328" display="http://pbs.twimg.com/profile_images/1020311162469208071/tmtJiRpT_normal.jpg"/>
    <hyperlink ref="F53" r:id="rId329" display="http://pbs.twimg.com/profile_images/457403390436605953/-U1YhJ4h_normal.jpeg"/>
    <hyperlink ref="F54" r:id="rId330" display="http://pbs.twimg.com/profile_images/834716708107583488/m5C4zAyW_normal.jpg"/>
    <hyperlink ref="F55" r:id="rId331" display="http://pbs.twimg.com/profile_images/959121006450429952/CGSGqvrV_normal.jpg"/>
    <hyperlink ref="F56" r:id="rId332" display="http://pbs.twimg.com/profile_images/949737631604203521/zfTmIU9l_normal.jpg"/>
    <hyperlink ref="F57" r:id="rId333" display="http://pbs.twimg.com/profile_images/614421882000023553/6C37P511_normal.jpg"/>
    <hyperlink ref="F58" r:id="rId334" display="http://pbs.twimg.com/profile_images/1052558150451249152/CL3Cv0-V_normal.jpg"/>
    <hyperlink ref="F59" r:id="rId335" display="http://pbs.twimg.com/profile_images/972063985515319297/456t6mHd_normal.jpg"/>
    <hyperlink ref="F60" r:id="rId336" display="http://pbs.twimg.com/profile_images/879866836724088832/T-YERAKm_normal.jpg"/>
    <hyperlink ref="F61" r:id="rId337" display="http://abs.twimg.com/sticky/default_profile_images/default_profile_normal.png"/>
    <hyperlink ref="F37" r:id="rId338" display="http://pbs.twimg.com/profile_images/422482236647022592/c6xCTnoT_normal.png"/>
    <hyperlink ref="F17" r:id="rId339" display="http://pbs.twimg.com/profile_images/796414675365658624/sEvDOOdr_normal.jpg"/>
    <hyperlink ref="F62" r:id="rId340" display="http://pbs.twimg.com/profile_images/1087450571781689346/lkUoGmXT_normal.jpg"/>
    <hyperlink ref="F63" r:id="rId341" display="http://pbs.twimg.com/profile_images/1107230944983949317/z1TKbofO_normal.jpg"/>
    <hyperlink ref="F25" r:id="rId342" display="http://pbs.twimg.com/profile_images/742599967823532032/G_2gPI4t_normal.jpg"/>
    <hyperlink ref="F49" r:id="rId343" display="http://pbs.twimg.com/profile_images/1008096328147243011/Rya15OOR_normal.jpg"/>
    <hyperlink ref="F64" r:id="rId344" display="http://pbs.twimg.com/profile_images/783242849374597121/4DQGiX5p_normal.jpg"/>
    <hyperlink ref="F65" r:id="rId345" display="http://pbs.twimg.com/profile_images/1102559450249027585/Xkbcu3SJ_normal.png"/>
    <hyperlink ref="F66" r:id="rId346" display="http://pbs.twimg.com/profile_images/1014141159562731520/zqTAp16b_normal.jpg"/>
    <hyperlink ref="F67" r:id="rId347" display="http://pbs.twimg.com/profile_images/924240928939892737/4TcKDjZ7_normal.jpg"/>
    <hyperlink ref="F68" r:id="rId348" display="http://pbs.twimg.com/profile_images/3358009404/bee17e637b1182949731dbf450d4dfbd_normal.jpeg"/>
    <hyperlink ref="F29" r:id="rId349" display="http://pbs.twimg.com/profile_images/1060338321912709120/KeT4D2hc_normal.jpg"/>
    <hyperlink ref="F80" r:id="rId350" display="http://pbs.twimg.com/profile_images/963756795067060225/hHNN-oib_normal.jpg"/>
    <hyperlink ref="F30" r:id="rId351" display="http://pbs.twimg.com/profile_images/1018535448740794368/QoIVn2EA_normal.jpg"/>
    <hyperlink ref="F81" r:id="rId352" display="http://pbs.twimg.com/profile_images/1056169164929462272/3J6fNHX-_normal.jpg"/>
    <hyperlink ref="F82" r:id="rId353" display="http://pbs.twimg.com/profile_images/541611229425332224/ptG1Oql7_normal.jpeg"/>
    <hyperlink ref="F69" r:id="rId354" display="http://pbs.twimg.com/profile_images/1024712537093402625/xP6llkTZ_normal.jpg"/>
    <hyperlink ref="F70" r:id="rId355" display="http://pbs.twimg.com/profile_images/1104366545025843200/61XqGkcz_normal.jpg"/>
    <hyperlink ref="F118" r:id="rId356" display="http://pbs.twimg.com/profile_images/1081321487003471877/4o8BmB-Q_normal.jpg"/>
    <hyperlink ref="F71" r:id="rId357" display="http://pbs.twimg.com/profile_images/964153490896556032/bqI5-VTx_normal.jpg"/>
    <hyperlink ref="F36" r:id="rId358" display="http://pbs.twimg.com/profile_images/993849435187826689/esaw3bDF_normal.jpg"/>
    <hyperlink ref="F33" r:id="rId359" display="http://pbs.twimg.com/profile_images/549686349239156736/mQBIP9Fv_normal.jpeg"/>
    <hyperlink ref="F72" r:id="rId360" display="http://pbs.twimg.com/profile_images/1094511886316507136/PSEN15rc_normal.jpg"/>
    <hyperlink ref="F119" r:id="rId361" display="http://pbs.twimg.com/profile_images/956606778678095877/KpK0SKbC_normal.jpg"/>
    <hyperlink ref="F21" r:id="rId362" display="http://pbs.twimg.com/profile_images/1103782997084569600/EpHDqxNI_normal.png"/>
    <hyperlink ref="F78" r:id="rId363" display="http://pbs.twimg.com/profile_images/907171137427308544/FDkQY2dH_normal.jpg"/>
    <hyperlink ref="F34" r:id="rId364" display="http://pbs.twimg.com/profile_images/1106596077761892352/zN6-rHJq_normal.jpg"/>
    <hyperlink ref="F7" r:id="rId365" display="http://pbs.twimg.com/profile_images/999358565587415040/I5smbrGe_normal.jpg"/>
    <hyperlink ref="F20" r:id="rId366" display="http://pbs.twimg.com/profile_images/1103031089319288832/9NScSZDJ_normal.jpg"/>
    <hyperlink ref="F32" r:id="rId367" display="http://pbs.twimg.com/profile_images/1009463814935465984/1zRxJerJ_normal.jpg"/>
    <hyperlink ref="F18" r:id="rId368" display="http://pbs.twimg.com/profile_images/1045821795150905344/K1xbriuy_normal.jpg"/>
    <hyperlink ref="F50" r:id="rId369" display="http://pbs.twimg.com/profile_images/909465518125518848/hE1sfgjU_normal.jpg"/>
    <hyperlink ref="F48" r:id="rId370" display="http://pbs.twimg.com/profile_images/1043469466242371584/j2rBwXqA_normal.jpg"/>
    <hyperlink ref="F22" r:id="rId371" display="http://pbs.twimg.com/profile_images/1103678975124090885/e-8xUAkH_normal.jpg"/>
    <hyperlink ref="F27" r:id="rId372" display="http://pbs.twimg.com/profile_images/672165125336338432/Epv7aDTp_normal.jpg"/>
    <hyperlink ref="F41" r:id="rId373" display="http://pbs.twimg.com/profile_images/508345714943197185/0NR-FMI0_normal.jpeg"/>
    <hyperlink ref="F73" r:id="rId374" display="http://pbs.twimg.com/profile_images/1088123746731343872/3qIUmHXb_normal.jpg"/>
    <hyperlink ref="F74" r:id="rId375" display="http://pbs.twimg.com/profile_images/853539877639655429/bOQdXWx-_normal.jpg"/>
    <hyperlink ref="F44" r:id="rId376" display="http://pbs.twimg.com/profile_images/1850605956/SD_SMALL_WEB_LOGO_normal.png"/>
    <hyperlink ref="F120" r:id="rId377" display="http://pbs.twimg.com/profile_images/591651796155760640/eN3pxe32_normal.jpg"/>
    <hyperlink ref="F121" r:id="rId378" display="http://pbs.twimg.com/profile_images/882283875057246211/A436yQaD_normal.jpg"/>
    <hyperlink ref="F75" r:id="rId379" display="http://abs.twimg.com/sticky/default_profile_images/default_profile_normal.png"/>
    <hyperlink ref="F76" r:id="rId380" display="http://pbs.twimg.com/profile_images/762963139159785473/_0jATM5N_normal.jpg"/>
    <hyperlink ref="F45" r:id="rId381" display="http://pbs.twimg.com/profile_images/977449366695882752/6vTbwiuX_normal.jpg"/>
    <hyperlink ref="F42" r:id="rId382" display="http://pbs.twimg.com/profile_images/1072931752887402496/K20LCKN0_normal.jpg"/>
    <hyperlink ref="F46" r:id="rId383" display="http://pbs.twimg.com/profile_images/1018951063196577793/6y52Ygtv_normal.jpg"/>
    <hyperlink ref="F77" r:id="rId384" display="http://pbs.twimg.com/profile_images/968938494465904640/Qh7vEK_z_normal.jpg"/>
    <hyperlink ref="F47" r:id="rId385" display="http://pbs.twimg.com/profile_images/1104614756709588992/ucls5rfp_normal.jpg"/>
    <hyperlink ref="F122" r:id="rId386" display="http://pbs.twimg.com/profile_images/472328815872462850/pXcCQlrX_normal.png"/>
    <hyperlink ref="F123" r:id="rId387" display="http://pbs.twimg.com/profile_images/1043190550046932993/ENV-lQxd_normal.jpg"/>
    <hyperlink ref="AX89" r:id="rId388" display="https://twitter.com/jopike72"/>
    <hyperlink ref="AX3" r:id="rId389" display="https://twitter.com/senexchange"/>
    <hyperlink ref="AX24" r:id="rId390" display="https://twitter.com/rosannamcg"/>
    <hyperlink ref="AX84" r:id="rId391" display="https://twitter.com/wraparoundp"/>
    <hyperlink ref="AX4" r:id="rId392" display="https://twitter.com/reachoutasc"/>
    <hyperlink ref="AX85" r:id="rId393" display="https://twitter.com/cfletcherdos"/>
    <hyperlink ref="AX90" r:id="rId394" display="https://twitter.com/mrdavies_sen"/>
    <hyperlink ref="AX16" r:id="rId395" display="https://twitter.com/cherrylkd"/>
    <hyperlink ref="AX100" r:id="rId396" display="https://twitter.com/virtualsendconf"/>
    <hyperlink ref="AX106" r:id="rId397" display="https://twitter.com/grhluna24"/>
    <hyperlink ref="AX51" r:id="rId398" display="https://twitter.com/bjpren"/>
    <hyperlink ref="AX13" r:id="rId399" display="https://twitter.com/claire_ryan12"/>
    <hyperlink ref="AX88" r:id="rId400" display="https://twitter.com/mm684"/>
    <hyperlink ref="AX19" r:id="rId401" display="https://twitter.com/provisionmap"/>
    <hyperlink ref="AX101" r:id="rId402" display="https://twitter.com/csawteachme"/>
    <hyperlink ref="AX39" r:id="rId403" display="https://twitter.com/zebraw2015"/>
    <hyperlink ref="AX38" r:id="rId404" display="https://twitter.com/inclusivetweet"/>
    <hyperlink ref="AX26" r:id="rId405" display="https://twitter.com/mandyjwilding"/>
    <hyperlink ref="AX9" r:id="rId406" display="https://twitter.com/hazzdingo"/>
    <hyperlink ref="AX124" r:id="rId407" display="https://twitter.com/fionafromyorks"/>
    <hyperlink ref="AX113" r:id="rId408" display="https://twitter.com/muddle_ms"/>
    <hyperlink ref="AX8" r:id="rId409" display="https://twitter.com/epinsight"/>
    <hyperlink ref="AX102" r:id="rId410" display="https://twitter.com/jacob_posregard"/>
    <hyperlink ref="AX52" r:id="rId411" display="https://twitter.com/annamarie_mn"/>
    <hyperlink ref="AX86" r:id="rId412" display="https://twitter.com/giftpeer_haven"/>
    <hyperlink ref="AX95" r:id="rId413" display="https://twitter.com/mariamarinho6"/>
    <hyperlink ref="AX31" r:id="rId414" display="https://twitter.com/wellatschool"/>
    <hyperlink ref="AX43" r:id="rId415" display="https://twitter.com/roofie68"/>
    <hyperlink ref="AX96" r:id="rId416" display="https://twitter.com/sarah_naugh"/>
    <hyperlink ref="AX103" r:id="rId417" display="https://twitter.com/navsh_uk"/>
    <hyperlink ref="AX35" r:id="rId418" display="https://twitter.com/mellow_pascoe"/>
    <hyperlink ref="AX28" r:id="rId419" display="https://twitter.com/smsateaching"/>
    <hyperlink ref="AX40" r:id="rId420" display="https://twitter.com/allthingssend"/>
    <hyperlink ref="AX104" r:id="rId421" display="https://twitter.com/lisa_tidbury"/>
    <hyperlink ref="AX87" r:id="rId422" display="https://twitter.com/instituteofrp"/>
    <hyperlink ref="AX94" r:id="rId423" display="https://twitter.com/movemary"/>
    <hyperlink ref="AX117" r:id="rId424" display="https://twitter.com/itmustbemum"/>
    <hyperlink ref="AX105" r:id="rId425" display="https://twitter.com/clifton_yorks"/>
    <hyperlink ref="AX91" r:id="rId426" display="https://twitter.com/assignmenthelp"/>
    <hyperlink ref="AX92" r:id="rId427" display="https://twitter.com/rbellefortune"/>
    <hyperlink ref="AX114" r:id="rId428" display="https://twitter.com/samschoolstuff"/>
    <hyperlink ref="AX6" r:id="rId429" display="https://twitter.com/jo3grace"/>
    <hyperlink ref="AX115" r:id="rId430" display="https://twitter.com/bird1song"/>
    <hyperlink ref="AX10" r:id="rId431" display="https://twitter.com/backpocketteach"/>
    <hyperlink ref="AX125" r:id="rId432" display="https://twitter.com/acamh"/>
    <hyperlink ref="AX116" r:id="rId433" display="https://twitter.com/danversgemma"/>
    <hyperlink ref="AX107" r:id="rId434" display="https://twitter.com/mtafcharity"/>
    <hyperlink ref="AX5" r:id="rId435" display="https://twitter.com/jw_teach"/>
    <hyperlink ref="AX79" r:id="rId436" display="https://twitter.com/robbo1511"/>
    <hyperlink ref="AX12" r:id="rId437" display="https://twitter.com/elly_chapple"/>
    <hyperlink ref="AX108" r:id="rId438" display="https://twitter.com/sarahowens0"/>
    <hyperlink ref="AX109" r:id="rId439" display="https://twitter.com/annebarnes18"/>
    <hyperlink ref="AX110" r:id="rId440" display="https://twitter.com/gogunners2003"/>
    <hyperlink ref="AX111" r:id="rId441" display="https://twitter.com/specialedchat"/>
    <hyperlink ref="AX112" r:id="rId442" display="https://twitter.com/bitternedave"/>
    <hyperlink ref="AX97" r:id="rId443" display="https://twitter.com/roibeardofainin"/>
    <hyperlink ref="AX23" r:id="rId444" display="https://twitter.com/thereal_mrbeezy"/>
    <hyperlink ref="AX93" r:id="rId445" display="https://twitter.com/mannyawo"/>
    <hyperlink ref="AX98" r:id="rId446" display="https://twitter.com/mazboogz"/>
    <hyperlink ref="AX99" r:id="rId447" display="https://twitter.com/blackteachersco"/>
    <hyperlink ref="AX11" r:id="rId448" display="https://twitter.com/adeledevine"/>
    <hyperlink ref="AX83" r:id="rId449" display="https://twitter.com/teachwire"/>
    <hyperlink ref="AX15" r:id="rId450" display="https://twitter.com/teachearlyyrs"/>
    <hyperlink ref="AX14" r:id="rId451" display="https://twitter.com/classcharts"/>
    <hyperlink ref="AX53" r:id="rId452" display="https://twitter.com/lornamcnab1"/>
    <hyperlink ref="AX54" r:id="rId453" display="https://twitter.com/carolsmartsen"/>
    <hyperlink ref="AX55" r:id="rId454" display="https://twitter.com/stokoes_views"/>
    <hyperlink ref="AX56" r:id="rId455" display="https://twitter.com/katiecauson"/>
    <hyperlink ref="AX57" r:id="rId456" display="https://twitter.com/pippapyrah"/>
    <hyperlink ref="AX58" r:id="rId457" display="https://twitter.com/melwhittakerm"/>
    <hyperlink ref="AX59" r:id="rId458" display="https://twitter.com/cstinclusion"/>
    <hyperlink ref="AX60" r:id="rId459" display="https://twitter.com/annipoole"/>
    <hyperlink ref="AX61" r:id="rId460" display="https://twitter.com/emilie_london"/>
    <hyperlink ref="AX37" r:id="rId461" display="https://twitter.com/redsocksruby"/>
    <hyperlink ref="AX17" r:id="rId462" display="https://twitter.com/jordyjax"/>
    <hyperlink ref="AX62" r:id="rId463" display="https://twitter.com/theresaer"/>
    <hyperlink ref="AX63" r:id="rId464" display="https://twitter.com/louise_baldwin"/>
    <hyperlink ref="AX25" r:id="rId465" display="https://twitter.com/janefriswell"/>
    <hyperlink ref="AX49" r:id="rId466" display="https://twitter.com/lorrainep1957"/>
    <hyperlink ref="AX64" r:id="rId467" display="https://twitter.com/jwscattergood"/>
    <hyperlink ref="AX65" r:id="rId468" display="https://twitter.com/riatws4"/>
    <hyperlink ref="AX66" r:id="rId469" display="https://twitter.com/wssnorth"/>
    <hyperlink ref="AX67" r:id="rId470" display="https://twitter.com/cleverphonics"/>
    <hyperlink ref="AX68" r:id="rId471" display="https://twitter.com/senteacher_jen"/>
    <hyperlink ref="AX29" r:id="rId472" display="https://twitter.com/pdaaction"/>
    <hyperlink ref="AX80" r:id="rId473" display="https://twitter.com/sunsupport_sen"/>
    <hyperlink ref="AX30" r:id="rId474" display="https://twitter.com/fiightback"/>
    <hyperlink ref="AX81" r:id="rId475" display="https://twitter.com/pdasociety"/>
    <hyperlink ref="AX82" r:id="rId476" display="https://twitter.com/planet_autism"/>
    <hyperlink ref="AX69" r:id="rId477" display="https://twitter.com/carryonlearning"/>
    <hyperlink ref="AX70" r:id="rId478" display="https://twitter.com/josephine_kent_"/>
    <hyperlink ref="AX118" r:id="rId479" display="https://twitter.com/elizstanley_"/>
    <hyperlink ref="AX71" r:id="rId480" display="https://twitter.com/frankietweetart"/>
    <hyperlink ref="AX36" r:id="rId481" display="https://twitter.com/stpatsalliance"/>
    <hyperlink ref="AX33" r:id="rId482" display="https://twitter.com/mandyclark58"/>
    <hyperlink ref="AX72" r:id="rId483" display="https://twitter.com/dro_semh"/>
    <hyperlink ref="AX119" r:id="rId484" display="https://twitter.com/safewithdarryl"/>
    <hyperlink ref="AX21" r:id="rId485" display="https://twitter.com/sensorywand"/>
    <hyperlink ref="AX78" r:id="rId486" display="https://twitter.com/theheadsoffice"/>
    <hyperlink ref="AX34" r:id="rId487" display="https://twitter.com/mishwood1"/>
    <hyperlink ref="AX7" r:id="rId488" display="https://twitter.com/kerrywidowson7"/>
    <hyperlink ref="AX20" r:id="rId489" display="https://twitter.com/crimminskm"/>
    <hyperlink ref="AX32" r:id="rId490" display="https://twitter.com/linroweducation"/>
    <hyperlink ref="AX18" r:id="rId491" display="https://twitter.com/accidentaleader"/>
    <hyperlink ref="AX50" r:id="rId492" display="https://twitter.com/teachpmld"/>
    <hyperlink ref="AX48" r:id="rId493" display="https://twitter.com/misstarbuck"/>
    <hyperlink ref="AX22" r:id="rId494" display="https://twitter.com/callum_send"/>
    <hyperlink ref="AX27" r:id="rId495" display="https://twitter.com/autismpeterboro"/>
    <hyperlink ref="AX41" r:id="rId496" display="https://twitter.com/1hub2kids"/>
    <hyperlink ref="AX73" r:id="rId497" display="https://twitter.com/sendresourcesuk"/>
    <hyperlink ref="AX74" r:id="rId498" display="https://twitter.com/sharon_l_smith"/>
    <hyperlink ref="AX44" r:id="rId499" display="https://twitter.com/specialdirect"/>
    <hyperlink ref="AX120" r:id="rId500" display="https://twitter.com/spenyakko"/>
    <hyperlink ref="AX121" r:id="rId501" display="https://twitter.com/ballerina503"/>
    <hyperlink ref="AX75" r:id="rId502" display="https://twitter.com/kirstendavies8"/>
    <hyperlink ref="AX76" r:id="rId503" display="https://twitter.com/kate_brads"/>
    <hyperlink ref="AX45" r:id="rId504" display="https://twitter.com/mrsreynolds3816"/>
    <hyperlink ref="AX42" r:id="rId505" display="https://twitter.com/shelbyamercer"/>
    <hyperlink ref="AX46" r:id="rId506" display="https://twitter.com/devschsenco"/>
    <hyperlink ref="AX77" r:id="rId507" display="https://twitter.com/pipstockport"/>
    <hyperlink ref="AX47" r:id="rId508" display="https://twitter.com/mratm81"/>
    <hyperlink ref="AX122" r:id="rId509" display="https://twitter.com/send_gateway"/>
    <hyperlink ref="AX123" r:id="rId510" display="https://twitter.com/specialsenco"/>
  </hyperlinks>
  <printOptions/>
  <pageMargins left="0.7" right="0.7" top="0.75" bottom="0.75" header="0.3" footer="0.3"/>
  <pageSetup horizontalDpi="600" verticalDpi="600" orientation="portrait" r:id="rId514"/>
  <legacyDrawing r:id="rId512"/>
  <tableParts>
    <tablePart r:id="rId5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5"/>
  <sheetViews>
    <sheetView workbookViewId="0" topLeftCell="A1">
      <pane ySplit="2" topLeftCell="A3" activePane="bottomLeft" state="frozen"/>
      <selection pane="bottomLeft" activeCell="A2" sqref="A2:AG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20.421875" style="0"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s>
  <sheetData>
    <row r="1" spans="2:24" ht="15">
      <c r="B1" s="47" t="s">
        <v>39</v>
      </c>
      <c r="C1" s="48"/>
      <c r="D1" s="48"/>
      <c r="E1" s="49"/>
      <c r="F1" s="45" t="s">
        <v>43</v>
      </c>
      <c r="G1" s="50" t="s">
        <v>44</v>
      </c>
      <c r="H1" s="51"/>
      <c r="I1" s="52" t="s">
        <v>40</v>
      </c>
      <c r="J1" s="53"/>
      <c r="K1" s="54" t="s">
        <v>42</v>
      </c>
      <c r="L1" s="55"/>
      <c r="M1" s="55"/>
      <c r="N1" s="55"/>
      <c r="O1" s="55"/>
      <c r="P1" s="55"/>
      <c r="Q1" s="55"/>
      <c r="R1" s="55"/>
      <c r="S1" s="55"/>
      <c r="T1" s="55"/>
      <c r="U1" s="55"/>
      <c r="V1" s="55"/>
      <c r="W1" s="55"/>
      <c r="X1" s="55"/>
    </row>
    <row r="2" spans="1:33"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7" t="s">
        <v>2676</v>
      </c>
      <c r="Z2" s="7" t="s">
        <v>2678</v>
      </c>
      <c r="AA2" s="7" t="s">
        <v>2685</v>
      </c>
      <c r="AB2" s="7" t="s">
        <v>2696</v>
      </c>
      <c r="AC2" s="7" t="s">
        <v>2708</v>
      </c>
      <c r="AD2" s="7" t="s">
        <v>2711</v>
      </c>
      <c r="AE2" s="7" t="s">
        <v>2712</v>
      </c>
      <c r="AF2" s="7" t="s">
        <v>2714</v>
      </c>
      <c r="AG2" s="7" t="s">
        <v>3257</v>
      </c>
    </row>
    <row r="3" spans="1:33" ht="15">
      <c r="A3" s="11" t="s">
        <v>2869</v>
      </c>
      <c r="B3" s="12" t="s">
        <v>2880</v>
      </c>
      <c r="C3" s="12" t="s">
        <v>56</v>
      </c>
      <c r="D3" s="89"/>
      <c r="E3" s="88"/>
      <c r="F3" s="90" t="s">
        <v>3258</v>
      </c>
      <c r="G3" s="91"/>
      <c r="H3" s="91"/>
      <c r="I3" s="92">
        <v>3</v>
      </c>
      <c r="J3" s="93"/>
      <c r="K3" s="43">
        <v>33</v>
      </c>
      <c r="L3" s="43">
        <v>39</v>
      </c>
      <c r="M3" s="43">
        <v>53</v>
      </c>
      <c r="N3" s="43">
        <v>92</v>
      </c>
      <c r="O3" s="43">
        <v>37</v>
      </c>
      <c r="P3" s="44">
        <v>0.125</v>
      </c>
      <c r="Q3" s="44">
        <v>0.2222222222222222</v>
      </c>
      <c r="R3" s="43">
        <v>1</v>
      </c>
      <c r="S3" s="43">
        <v>0</v>
      </c>
      <c r="T3" s="43">
        <v>33</v>
      </c>
      <c r="U3" s="43">
        <v>92</v>
      </c>
      <c r="V3" s="43">
        <v>3</v>
      </c>
      <c r="W3" s="44">
        <v>1.908173</v>
      </c>
      <c r="X3" s="44">
        <v>0.04261363636363636</v>
      </c>
      <c r="Y3" t="s">
        <v>3188</v>
      </c>
      <c r="Z3" t="s">
        <v>667</v>
      </c>
      <c r="AA3" t="s">
        <v>3190</v>
      </c>
      <c r="AB3" s="70" t="s">
        <v>3192</v>
      </c>
      <c r="AC3" s="70" t="s">
        <v>3105</v>
      </c>
      <c r="AD3" t="s">
        <v>3196</v>
      </c>
      <c r="AE3" t="s">
        <v>3131</v>
      </c>
      <c r="AF3" t="s">
        <v>3146</v>
      </c>
      <c r="AG3" t="s">
        <v>3258</v>
      </c>
    </row>
    <row r="4" spans="1:33" ht="15">
      <c r="A4" s="97" t="s">
        <v>2870</v>
      </c>
      <c r="B4" s="12" t="s">
        <v>2881</v>
      </c>
      <c r="C4" s="12" t="s">
        <v>56</v>
      </c>
      <c r="D4" s="94"/>
      <c r="E4" s="72"/>
      <c r="F4" s="75" t="s">
        <v>3259</v>
      </c>
      <c r="G4" s="79"/>
      <c r="H4" s="79"/>
      <c r="I4" s="95">
        <v>4</v>
      </c>
      <c r="J4" s="82"/>
      <c r="K4" s="43">
        <v>29</v>
      </c>
      <c r="L4" s="43">
        <v>47</v>
      </c>
      <c r="M4" s="43">
        <v>32</v>
      </c>
      <c r="N4" s="43">
        <v>79</v>
      </c>
      <c r="O4" s="43">
        <v>22</v>
      </c>
      <c r="P4" s="44">
        <v>0.25</v>
      </c>
      <c r="Q4" s="44">
        <v>0.4</v>
      </c>
      <c r="R4" s="43">
        <v>1</v>
      </c>
      <c r="S4" s="43">
        <v>0</v>
      </c>
      <c r="T4" s="43">
        <v>29</v>
      </c>
      <c r="U4" s="43">
        <v>79</v>
      </c>
      <c r="V4" s="43">
        <v>2</v>
      </c>
      <c r="W4" s="44">
        <v>1.83591</v>
      </c>
      <c r="X4" s="44">
        <v>0.06157635467980296</v>
      </c>
      <c r="Y4" t="s">
        <v>3189</v>
      </c>
      <c r="Z4" t="s">
        <v>2930</v>
      </c>
      <c r="AA4" t="s">
        <v>2970</v>
      </c>
      <c r="AB4" s="70" t="s">
        <v>3193</v>
      </c>
      <c r="AC4" s="70" t="s">
        <v>3195</v>
      </c>
      <c r="AD4" t="s">
        <v>3197</v>
      </c>
      <c r="AE4" t="s">
        <v>3199</v>
      </c>
      <c r="AF4" t="s">
        <v>3147</v>
      </c>
      <c r="AG4" t="s">
        <v>3259</v>
      </c>
    </row>
    <row r="5" spans="1:32" ht="15">
      <c r="A5" s="97" t="s">
        <v>2871</v>
      </c>
      <c r="B5" s="12" t="s">
        <v>2882</v>
      </c>
      <c r="C5" s="12" t="s">
        <v>56</v>
      </c>
      <c r="D5" s="94"/>
      <c r="E5" s="72"/>
      <c r="F5" s="75"/>
      <c r="G5" s="79"/>
      <c r="H5" s="79"/>
      <c r="I5" s="95">
        <v>5</v>
      </c>
      <c r="J5" s="82"/>
      <c r="K5" s="43">
        <v>19</v>
      </c>
      <c r="L5" s="43">
        <v>24</v>
      </c>
      <c r="M5" s="43">
        <v>24</v>
      </c>
      <c r="N5" s="43">
        <v>48</v>
      </c>
      <c r="O5" s="43">
        <v>10</v>
      </c>
      <c r="P5" s="44">
        <v>0.1111111111111111</v>
      </c>
      <c r="Q5" s="44">
        <v>0.2</v>
      </c>
      <c r="R5" s="43">
        <v>1</v>
      </c>
      <c r="S5" s="43">
        <v>0</v>
      </c>
      <c r="T5" s="43">
        <v>19</v>
      </c>
      <c r="U5" s="43">
        <v>48</v>
      </c>
      <c r="V5" s="43">
        <v>5</v>
      </c>
      <c r="W5" s="44">
        <v>2.299169</v>
      </c>
      <c r="X5" s="44">
        <v>0.08771929824561403</v>
      </c>
      <c r="Y5" t="s">
        <v>2918</v>
      </c>
      <c r="Z5" t="s">
        <v>667</v>
      </c>
      <c r="AA5" t="s">
        <v>2971</v>
      </c>
      <c r="AB5" s="70" t="s">
        <v>3034</v>
      </c>
      <c r="AC5" s="70" t="s">
        <v>3106</v>
      </c>
      <c r="AD5" t="s">
        <v>3198</v>
      </c>
      <c r="AE5" t="s">
        <v>3132</v>
      </c>
      <c r="AF5" t="s">
        <v>3148</v>
      </c>
    </row>
    <row r="6" spans="1:32" ht="15">
      <c r="A6" s="97" t="s">
        <v>2872</v>
      </c>
      <c r="B6" s="12" t="s">
        <v>2883</v>
      </c>
      <c r="C6" s="12" t="s">
        <v>56</v>
      </c>
      <c r="D6" s="94"/>
      <c r="E6" s="72"/>
      <c r="F6" s="75"/>
      <c r="G6" s="79"/>
      <c r="H6" s="79"/>
      <c r="I6" s="95">
        <v>6</v>
      </c>
      <c r="J6" s="82"/>
      <c r="K6" s="43">
        <v>12</v>
      </c>
      <c r="L6" s="43">
        <v>12</v>
      </c>
      <c r="M6" s="43">
        <v>0</v>
      </c>
      <c r="N6" s="43">
        <v>12</v>
      </c>
      <c r="O6" s="43">
        <v>0</v>
      </c>
      <c r="P6" s="44">
        <v>0</v>
      </c>
      <c r="Q6" s="44">
        <v>0</v>
      </c>
      <c r="R6" s="43">
        <v>1</v>
      </c>
      <c r="S6" s="43">
        <v>0</v>
      </c>
      <c r="T6" s="43">
        <v>12</v>
      </c>
      <c r="U6" s="43">
        <v>12</v>
      </c>
      <c r="V6" s="43">
        <v>2</v>
      </c>
      <c r="W6" s="44">
        <v>1.666667</v>
      </c>
      <c r="X6" s="44">
        <v>0.09090909090909091</v>
      </c>
      <c r="Y6" t="s">
        <v>636</v>
      </c>
      <c r="Z6" t="s">
        <v>667</v>
      </c>
      <c r="AA6" t="s">
        <v>2727</v>
      </c>
      <c r="AB6" s="70" t="s">
        <v>3035</v>
      </c>
      <c r="AC6" s="70" t="s">
        <v>2859</v>
      </c>
      <c r="AD6" t="s">
        <v>3128</v>
      </c>
      <c r="AE6" t="s">
        <v>3133</v>
      </c>
      <c r="AF6" t="s">
        <v>3149</v>
      </c>
    </row>
    <row r="7" spans="1:32" ht="15">
      <c r="A7" s="97" t="s">
        <v>2873</v>
      </c>
      <c r="B7" s="12" t="s">
        <v>2884</v>
      </c>
      <c r="C7" s="12" t="s">
        <v>56</v>
      </c>
      <c r="D7" s="94"/>
      <c r="E7" s="72"/>
      <c r="F7" s="75"/>
      <c r="G7" s="79"/>
      <c r="H7" s="79"/>
      <c r="I7" s="95">
        <v>7</v>
      </c>
      <c r="J7" s="82"/>
      <c r="K7" s="43">
        <v>12</v>
      </c>
      <c r="L7" s="43">
        <v>13</v>
      </c>
      <c r="M7" s="43">
        <v>3</v>
      </c>
      <c r="N7" s="43">
        <v>16</v>
      </c>
      <c r="O7" s="43">
        <v>4</v>
      </c>
      <c r="P7" s="44">
        <v>0</v>
      </c>
      <c r="Q7" s="44">
        <v>0</v>
      </c>
      <c r="R7" s="43">
        <v>1</v>
      </c>
      <c r="S7" s="43">
        <v>0</v>
      </c>
      <c r="T7" s="43">
        <v>12</v>
      </c>
      <c r="U7" s="43">
        <v>16</v>
      </c>
      <c r="V7" s="43">
        <v>3</v>
      </c>
      <c r="W7" s="44">
        <v>1.916667</v>
      </c>
      <c r="X7" s="44">
        <v>0.09090909090909091</v>
      </c>
      <c r="Y7" t="s">
        <v>2919</v>
      </c>
      <c r="Z7" t="s">
        <v>2931</v>
      </c>
      <c r="AA7" t="s">
        <v>2972</v>
      </c>
      <c r="AB7" s="70" t="s">
        <v>3036</v>
      </c>
      <c r="AC7" s="70" t="s">
        <v>3107</v>
      </c>
      <c r="AD7" t="s">
        <v>3129</v>
      </c>
      <c r="AE7" t="s">
        <v>3134</v>
      </c>
      <c r="AF7" t="s">
        <v>3150</v>
      </c>
    </row>
    <row r="8" spans="1:32" ht="15">
      <c r="A8" s="97" t="s">
        <v>2874</v>
      </c>
      <c r="B8" s="12" t="s">
        <v>2885</v>
      </c>
      <c r="C8" s="12" t="s">
        <v>56</v>
      </c>
      <c r="D8" s="94"/>
      <c r="E8" s="72"/>
      <c r="F8" s="75"/>
      <c r="G8" s="79"/>
      <c r="H8" s="79"/>
      <c r="I8" s="95">
        <v>8</v>
      </c>
      <c r="J8" s="82"/>
      <c r="K8" s="43">
        <v>4</v>
      </c>
      <c r="L8" s="43">
        <v>4</v>
      </c>
      <c r="M8" s="43">
        <v>0</v>
      </c>
      <c r="N8" s="43">
        <v>4</v>
      </c>
      <c r="O8" s="43">
        <v>1</v>
      </c>
      <c r="P8" s="44">
        <v>0</v>
      </c>
      <c r="Q8" s="44">
        <v>0</v>
      </c>
      <c r="R8" s="43">
        <v>1</v>
      </c>
      <c r="S8" s="43">
        <v>0</v>
      </c>
      <c r="T8" s="43">
        <v>4</v>
      </c>
      <c r="U8" s="43">
        <v>4</v>
      </c>
      <c r="V8" s="43">
        <v>2</v>
      </c>
      <c r="W8" s="44">
        <v>1.125</v>
      </c>
      <c r="X8" s="44">
        <v>0.25</v>
      </c>
      <c r="AA8" t="s">
        <v>685</v>
      </c>
      <c r="AB8" s="70" t="s">
        <v>2775</v>
      </c>
      <c r="AC8" s="70" t="s">
        <v>2850</v>
      </c>
      <c r="AF8" t="s">
        <v>3151</v>
      </c>
    </row>
    <row r="9" spans="1:32" ht="15">
      <c r="A9" s="97" t="s">
        <v>2875</v>
      </c>
      <c r="B9" s="12" t="s">
        <v>2886</v>
      </c>
      <c r="C9" s="12" t="s">
        <v>56</v>
      </c>
      <c r="D9" s="94"/>
      <c r="E9" s="72"/>
      <c r="F9" s="75"/>
      <c r="G9" s="79"/>
      <c r="H9" s="79"/>
      <c r="I9" s="95">
        <v>9</v>
      </c>
      <c r="J9" s="82"/>
      <c r="K9" s="43">
        <v>4</v>
      </c>
      <c r="L9" s="43">
        <v>7</v>
      </c>
      <c r="M9" s="43">
        <v>0</v>
      </c>
      <c r="N9" s="43">
        <v>7</v>
      </c>
      <c r="O9" s="43">
        <v>0</v>
      </c>
      <c r="P9" s="44">
        <v>0.16666666666666666</v>
      </c>
      <c r="Q9" s="44">
        <v>0.2857142857142857</v>
      </c>
      <c r="R9" s="43">
        <v>1</v>
      </c>
      <c r="S9" s="43">
        <v>0</v>
      </c>
      <c r="T9" s="43">
        <v>4</v>
      </c>
      <c r="U9" s="43">
        <v>7</v>
      </c>
      <c r="V9" s="43">
        <v>1</v>
      </c>
      <c r="W9" s="44">
        <v>0.75</v>
      </c>
      <c r="X9" s="44">
        <v>0.5833333333333334</v>
      </c>
      <c r="Y9" t="s">
        <v>627</v>
      </c>
      <c r="Z9" t="s">
        <v>673</v>
      </c>
      <c r="AA9" t="s">
        <v>2731</v>
      </c>
      <c r="AB9" s="70" t="s">
        <v>3037</v>
      </c>
      <c r="AC9" s="70" t="s">
        <v>2853</v>
      </c>
      <c r="AD9" t="s">
        <v>3130</v>
      </c>
      <c r="AE9" t="s">
        <v>3135</v>
      </c>
      <c r="AF9" t="s">
        <v>3152</v>
      </c>
    </row>
    <row r="10" spans="1:32" ht="14.25" customHeight="1">
      <c r="A10" s="97" t="s">
        <v>2876</v>
      </c>
      <c r="B10" s="12" t="s">
        <v>2887</v>
      </c>
      <c r="C10" s="12" t="s">
        <v>56</v>
      </c>
      <c r="D10" s="94"/>
      <c r="E10" s="72"/>
      <c r="F10" s="75"/>
      <c r="G10" s="79"/>
      <c r="H10" s="79"/>
      <c r="I10" s="95">
        <v>10</v>
      </c>
      <c r="J10" s="82"/>
      <c r="K10" s="43">
        <v>3</v>
      </c>
      <c r="L10" s="43">
        <v>3</v>
      </c>
      <c r="M10" s="43">
        <v>0</v>
      </c>
      <c r="N10" s="43">
        <v>3</v>
      </c>
      <c r="O10" s="43">
        <v>1</v>
      </c>
      <c r="P10" s="44">
        <v>0</v>
      </c>
      <c r="Q10" s="44">
        <v>0</v>
      </c>
      <c r="R10" s="43">
        <v>1</v>
      </c>
      <c r="S10" s="43">
        <v>0</v>
      </c>
      <c r="T10" s="43">
        <v>3</v>
      </c>
      <c r="U10" s="43">
        <v>3</v>
      </c>
      <c r="V10" s="43">
        <v>2</v>
      </c>
      <c r="W10" s="44">
        <v>0.888889</v>
      </c>
      <c r="X10" s="44">
        <v>0.3333333333333333</v>
      </c>
      <c r="Y10" t="s">
        <v>622</v>
      </c>
      <c r="Z10" t="s">
        <v>668</v>
      </c>
      <c r="AA10" t="s">
        <v>676</v>
      </c>
      <c r="AB10" s="70" t="s">
        <v>2758</v>
      </c>
      <c r="AC10" s="70" t="s">
        <v>2835</v>
      </c>
      <c r="AF10" t="s">
        <v>3153</v>
      </c>
    </row>
    <row r="11" spans="1:32" ht="15">
      <c r="A11" s="97" t="s">
        <v>2877</v>
      </c>
      <c r="B11" s="12" t="s">
        <v>2888</v>
      </c>
      <c r="C11" s="12" t="s">
        <v>56</v>
      </c>
      <c r="D11" s="94"/>
      <c r="E11" s="72"/>
      <c r="F11" s="75"/>
      <c r="G11" s="79"/>
      <c r="H11" s="79"/>
      <c r="I11" s="95">
        <v>11</v>
      </c>
      <c r="J11" s="82"/>
      <c r="K11" s="43">
        <v>3</v>
      </c>
      <c r="L11" s="43">
        <v>3</v>
      </c>
      <c r="M11" s="43">
        <v>0</v>
      </c>
      <c r="N11" s="43">
        <v>3</v>
      </c>
      <c r="O11" s="43">
        <v>3</v>
      </c>
      <c r="P11" s="44" t="s">
        <v>2672</v>
      </c>
      <c r="Q11" s="44" t="s">
        <v>2672</v>
      </c>
      <c r="R11" s="43">
        <v>3</v>
      </c>
      <c r="S11" s="43">
        <v>3</v>
      </c>
      <c r="T11" s="43">
        <v>1</v>
      </c>
      <c r="U11" s="43">
        <v>1</v>
      </c>
      <c r="V11" s="43">
        <v>0</v>
      </c>
      <c r="W11" s="44">
        <v>0</v>
      </c>
      <c r="X11" s="44">
        <v>0</v>
      </c>
      <c r="Y11" t="s">
        <v>624</v>
      </c>
      <c r="Z11" t="s">
        <v>670</v>
      </c>
      <c r="AA11" t="s">
        <v>265</v>
      </c>
      <c r="AB11" s="70" t="s">
        <v>3038</v>
      </c>
      <c r="AC11" s="70" t="s">
        <v>1943</v>
      </c>
      <c r="AF11" t="s">
        <v>3154</v>
      </c>
    </row>
    <row r="12" spans="1:32" ht="15">
      <c r="A12" s="97" t="s">
        <v>2878</v>
      </c>
      <c r="B12" s="12" t="s">
        <v>2889</v>
      </c>
      <c r="C12" s="12" t="s">
        <v>56</v>
      </c>
      <c r="D12" s="94"/>
      <c r="E12" s="72"/>
      <c r="F12" s="75"/>
      <c r="G12" s="79"/>
      <c r="H12" s="79"/>
      <c r="I12" s="95">
        <v>12</v>
      </c>
      <c r="J12" s="82"/>
      <c r="K12" s="43">
        <v>2</v>
      </c>
      <c r="L12" s="43">
        <v>1</v>
      </c>
      <c r="M12" s="43">
        <v>7</v>
      </c>
      <c r="N12" s="43">
        <v>8</v>
      </c>
      <c r="O12" s="43">
        <v>7</v>
      </c>
      <c r="P12" s="44">
        <v>0</v>
      </c>
      <c r="Q12" s="44">
        <v>0</v>
      </c>
      <c r="R12" s="43">
        <v>1</v>
      </c>
      <c r="S12" s="43">
        <v>0</v>
      </c>
      <c r="T12" s="43">
        <v>2</v>
      </c>
      <c r="U12" s="43">
        <v>8</v>
      </c>
      <c r="V12" s="43">
        <v>1</v>
      </c>
      <c r="W12" s="44">
        <v>0.5</v>
      </c>
      <c r="X12" s="44">
        <v>0.5</v>
      </c>
      <c r="Y12" t="s">
        <v>2718</v>
      </c>
      <c r="Z12" t="s">
        <v>2722</v>
      </c>
      <c r="AA12" t="s">
        <v>2973</v>
      </c>
      <c r="AB12" s="70" t="s">
        <v>3039</v>
      </c>
      <c r="AC12" s="70" t="s">
        <v>1943</v>
      </c>
      <c r="AE12" t="s">
        <v>326</v>
      </c>
      <c r="AF12" t="s">
        <v>3155</v>
      </c>
    </row>
    <row r="13" spans="1:32" ht="15">
      <c r="A13" s="97" t="s">
        <v>2879</v>
      </c>
      <c r="B13" s="12" t="s">
        <v>2890</v>
      </c>
      <c r="C13" s="12" t="s">
        <v>56</v>
      </c>
      <c r="D13" s="94"/>
      <c r="E13" s="72"/>
      <c r="F13" s="75"/>
      <c r="G13" s="79"/>
      <c r="H13" s="79"/>
      <c r="I13" s="95">
        <v>13</v>
      </c>
      <c r="J13" s="82"/>
      <c r="K13" s="43">
        <v>2</v>
      </c>
      <c r="L13" s="43">
        <v>1</v>
      </c>
      <c r="M13" s="43">
        <v>0</v>
      </c>
      <c r="N13" s="43">
        <v>1</v>
      </c>
      <c r="O13" s="43">
        <v>0</v>
      </c>
      <c r="P13" s="44">
        <v>0</v>
      </c>
      <c r="Q13" s="44">
        <v>0</v>
      </c>
      <c r="R13" s="43">
        <v>1</v>
      </c>
      <c r="S13" s="43">
        <v>0</v>
      </c>
      <c r="T13" s="43">
        <v>2</v>
      </c>
      <c r="U13" s="43">
        <v>1</v>
      </c>
      <c r="V13" s="43">
        <v>1</v>
      </c>
      <c r="W13" s="44">
        <v>0.5</v>
      </c>
      <c r="X13" s="44">
        <v>0.5</v>
      </c>
      <c r="AA13" t="s">
        <v>678</v>
      </c>
      <c r="AB13" s="70" t="s">
        <v>3040</v>
      </c>
      <c r="AC13" s="70" t="s">
        <v>1943</v>
      </c>
      <c r="AD13" t="s">
        <v>325</v>
      </c>
      <c r="AF13" t="s">
        <v>3156</v>
      </c>
    </row>
    <row r="14" ht="15">
      <c r="A14"/>
    </row>
    <row r="15" ht="15">
      <c r="A15"/>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t="s">
        <v>2869</v>
      </c>
      <c r="B2" s="70" t="s">
        <v>247</v>
      </c>
      <c r="C2">
        <f>VLOOKUP(GroupVertices[[#This Row],[Vertex]],Vertices[],MATCH("ID",Vertices[[#Headers],[Vertex]:[Vertex Group]],0),FALSE)</f>
        <v>4</v>
      </c>
    </row>
    <row r="3" spans="1:3" ht="15">
      <c r="A3" t="s">
        <v>2869</v>
      </c>
      <c r="B3" s="70" t="s">
        <v>318</v>
      </c>
      <c r="C3">
        <f>VLOOKUP(GroupVertices[[#This Row],[Vertex]],Vertices[],MATCH("ID",Vertices[[#Headers],[Vertex]:[Vertex Group]],0),FALSE)</f>
        <v>32</v>
      </c>
    </row>
    <row r="4" spans="1:3" ht="15">
      <c r="A4" t="s">
        <v>2869</v>
      </c>
      <c r="B4" s="70" t="s">
        <v>276</v>
      </c>
      <c r="C4">
        <f>VLOOKUP(GroupVertices[[#This Row],[Vertex]],Vertices[],MATCH("ID",Vertices[[#Headers],[Vertex]:[Vertex Group]],0),FALSE)</f>
        <v>17</v>
      </c>
    </row>
    <row r="5" spans="1:3" ht="15">
      <c r="A5" t="s">
        <v>2869</v>
      </c>
      <c r="B5" s="70" t="s">
        <v>294</v>
      </c>
      <c r="C5">
        <f>VLOOKUP(GroupVertices[[#This Row],[Vertex]],Vertices[],MATCH("ID",Vertices[[#Headers],[Vertex]:[Vertex Group]],0),FALSE)</f>
        <v>72</v>
      </c>
    </row>
    <row r="6" spans="1:3" ht="15">
      <c r="A6" t="s">
        <v>2869</v>
      </c>
      <c r="B6" s="70" t="s">
        <v>291</v>
      </c>
      <c r="C6">
        <f>VLOOKUP(GroupVertices[[#This Row],[Vertex]],Vertices[],MATCH("ID",Vertices[[#Headers],[Vertex]:[Vertex Group]],0),FALSE)</f>
        <v>71</v>
      </c>
    </row>
    <row r="7" spans="1:3" ht="15">
      <c r="A7" t="s">
        <v>2869</v>
      </c>
      <c r="B7" s="70" t="s">
        <v>290</v>
      </c>
      <c r="C7">
        <f>VLOOKUP(GroupVertices[[#This Row],[Vertex]],Vertices[],MATCH("ID",Vertices[[#Headers],[Vertex]:[Vertex Group]],0),FALSE)</f>
        <v>70</v>
      </c>
    </row>
    <row r="8" spans="1:3" ht="15">
      <c r="A8" t="s">
        <v>2869</v>
      </c>
      <c r="B8" s="70" t="s">
        <v>289</v>
      </c>
      <c r="C8">
        <f>VLOOKUP(GroupVertices[[#This Row],[Vertex]],Vertices[],MATCH("ID",Vertices[[#Headers],[Vertex]:[Vertex Group]],0),FALSE)</f>
        <v>69</v>
      </c>
    </row>
    <row r="9" spans="1:3" ht="15">
      <c r="A9" t="s">
        <v>2869</v>
      </c>
      <c r="B9" s="70" t="s">
        <v>286</v>
      </c>
      <c r="C9">
        <f>VLOOKUP(GroupVertices[[#This Row],[Vertex]],Vertices[],MATCH("ID",Vertices[[#Headers],[Vertex]:[Vertex Group]],0),FALSE)</f>
        <v>68</v>
      </c>
    </row>
    <row r="10" spans="1:3" ht="15">
      <c r="A10" t="s">
        <v>2869</v>
      </c>
      <c r="B10" s="70" t="s">
        <v>285</v>
      </c>
      <c r="C10">
        <f>VLOOKUP(GroupVertices[[#This Row],[Vertex]],Vertices[],MATCH("ID",Vertices[[#Headers],[Vertex]:[Vertex Group]],0),FALSE)</f>
        <v>67</v>
      </c>
    </row>
    <row r="11" spans="1:3" ht="15">
      <c r="A11" t="s">
        <v>2869</v>
      </c>
      <c r="B11" s="70" t="s">
        <v>283</v>
      </c>
      <c r="C11">
        <f>VLOOKUP(GroupVertices[[#This Row],[Vertex]],Vertices[],MATCH("ID",Vertices[[#Headers],[Vertex]:[Vertex Group]],0),FALSE)</f>
        <v>65</v>
      </c>
    </row>
    <row r="12" spans="1:3" ht="15">
      <c r="A12" t="s">
        <v>2869</v>
      </c>
      <c r="B12" s="70" t="s">
        <v>282</v>
      </c>
      <c r="C12">
        <f>VLOOKUP(GroupVertices[[#This Row],[Vertex]],Vertices[],MATCH("ID",Vertices[[#Headers],[Vertex]:[Vertex Group]],0),FALSE)</f>
        <v>64</v>
      </c>
    </row>
    <row r="13" spans="1:3" ht="15">
      <c r="A13" t="s">
        <v>2869</v>
      </c>
      <c r="B13" s="70" t="s">
        <v>278</v>
      </c>
      <c r="C13">
        <f>VLOOKUP(GroupVertices[[#This Row],[Vertex]],Vertices[],MATCH("ID",Vertices[[#Headers],[Vertex]:[Vertex Group]],0),FALSE)</f>
        <v>63</v>
      </c>
    </row>
    <row r="14" spans="1:3" ht="15">
      <c r="A14" t="s">
        <v>2869</v>
      </c>
      <c r="B14" s="70" t="s">
        <v>277</v>
      </c>
      <c r="C14">
        <f>VLOOKUP(GroupVertices[[#This Row],[Vertex]],Vertices[],MATCH("ID",Vertices[[#Headers],[Vertex]:[Vertex Group]],0),FALSE)</f>
        <v>62</v>
      </c>
    </row>
    <row r="15" spans="1:3" ht="15">
      <c r="A15" t="s">
        <v>2869</v>
      </c>
      <c r="B15" s="70" t="s">
        <v>275</v>
      </c>
      <c r="C15">
        <f>VLOOKUP(GroupVertices[[#This Row],[Vertex]],Vertices[],MATCH("ID",Vertices[[#Headers],[Vertex]:[Vertex Group]],0),FALSE)</f>
        <v>37</v>
      </c>
    </row>
    <row r="16" spans="1:3" ht="15">
      <c r="A16" t="s">
        <v>2869</v>
      </c>
      <c r="B16" s="70" t="s">
        <v>274</v>
      </c>
      <c r="C16">
        <f>VLOOKUP(GroupVertices[[#This Row],[Vertex]],Vertices[],MATCH("ID",Vertices[[#Headers],[Vertex]:[Vertex Group]],0),FALSE)</f>
        <v>61</v>
      </c>
    </row>
    <row r="17" spans="1:3" ht="15">
      <c r="A17" t="s">
        <v>2869</v>
      </c>
      <c r="B17" s="70" t="s">
        <v>273</v>
      </c>
      <c r="C17">
        <f>VLOOKUP(GroupVertices[[#This Row],[Vertex]],Vertices[],MATCH("ID",Vertices[[#Headers],[Vertex]:[Vertex Group]],0),FALSE)</f>
        <v>60</v>
      </c>
    </row>
    <row r="18" spans="1:3" ht="15">
      <c r="A18" t="s">
        <v>2869</v>
      </c>
      <c r="B18" s="70" t="s">
        <v>272</v>
      </c>
      <c r="C18">
        <f>VLOOKUP(GroupVertices[[#This Row],[Vertex]],Vertices[],MATCH("ID",Vertices[[#Headers],[Vertex]:[Vertex Group]],0),FALSE)</f>
        <v>59</v>
      </c>
    </row>
    <row r="19" spans="1:3" ht="15">
      <c r="A19" t="s">
        <v>2869</v>
      </c>
      <c r="B19" s="70" t="s">
        <v>270</v>
      </c>
      <c r="C19">
        <f>VLOOKUP(GroupVertices[[#This Row],[Vertex]],Vertices[],MATCH("ID",Vertices[[#Headers],[Vertex]:[Vertex Group]],0),FALSE)</f>
        <v>58</v>
      </c>
    </row>
    <row r="20" spans="1:3" ht="15">
      <c r="A20" t="s">
        <v>2869</v>
      </c>
      <c r="B20" s="70" t="s">
        <v>269</v>
      </c>
      <c r="C20">
        <f>VLOOKUP(GroupVertices[[#This Row],[Vertex]],Vertices[],MATCH("ID",Vertices[[#Headers],[Vertex]:[Vertex Group]],0),FALSE)</f>
        <v>57</v>
      </c>
    </row>
    <row r="21" spans="1:3" ht="15">
      <c r="A21" t="s">
        <v>2869</v>
      </c>
      <c r="B21" s="70" t="s">
        <v>268</v>
      </c>
      <c r="C21">
        <f>VLOOKUP(GroupVertices[[#This Row],[Vertex]],Vertices[],MATCH("ID",Vertices[[#Headers],[Vertex]:[Vertex Group]],0),FALSE)</f>
        <v>56</v>
      </c>
    </row>
    <row r="22" spans="1:3" ht="15">
      <c r="A22" t="s">
        <v>2869</v>
      </c>
      <c r="B22" s="70" t="s">
        <v>266</v>
      </c>
      <c r="C22">
        <f>VLOOKUP(GroupVertices[[#This Row],[Vertex]],Vertices[],MATCH("ID",Vertices[[#Headers],[Vertex]:[Vertex Group]],0),FALSE)</f>
        <v>54</v>
      </c>
    </row>
    <row r="23" spans="1:3" ht="15">
      <c r="A23" t="s">
        <v>2869</v>
      </c>
      <c r="B23" s="70" t="s">
        <v>215</v>
      </c>
      <c r="C23">
        <f>VLOOKUP(GroupVertices[[#This Row],[Vertex]],Vertices[],MATCH("ID",Vertices[[#Headers],[Vertex]:[Vertex Group]],0),FALSE)</f>
        <v>84</v>
      </c>
    </row>
    <row r="24" spans="1:3" ht="15">
      <c r="A24" t="s">
        <v>2869</v>
      </c>
      <c r="B24" s="70" t="s">
        <v>217</v>
      </c>
      <c r="C24">
        <f>VLOOKUP(GroupVertices[[#This Row],[Vertex]],Vertices[],MATCH("ID",Vertices[[#Headers],[Vertex]:[Vertex Group]],0),FALSE)</f>
        <v>90</v>
      </c>
    </row>
    <row r="25" spans="1:3" ht="15">
      <c r="A25" t="s">
        <v>2869</v>
      </c>
      <c r="B25" s="70" t="s">
        <v>314</v>
      </c>
      <c r="C25">
        <f>VLOOKUP(GroupVertices[[#This Row],[Vertex]],Vertices[],MATCH("ID",Vertices[[#Headers],[Vertex]:[Vertex Group]],0),FALSE)</f>
        <v>16</v>
      </c>
    </row>
    <row r="26" spans="1:3" ht="15">
      <c r="A26" t="s">
        <v>2869</v>
      </c>
      <c r="B26" s="70" t="s">
        <v>216</v>
      </c>
      <c r="C26">
        <f>VLOOKUP(GroupVertices[[#This Row],[Vertex]],Vertices[],MATCH("ID",Vertices[[#Headers],[Vertex]:[Vertex Group]],0),FALSE)</f>
        <v>85</v>
      </c>
    </row>
    <row r="27" spans="1:3" ht="15">
      <c r="A27" t="s">
        <v>2869</v>
      </c>
      <c r="B27" s="70" t="s">
        <v>219</v>
      </c>
      <c r="C27">
        <f>VLOOKUP(GroupVertices[[#This Row],[Vertex]],Vertices[],MATCH("ID",Vertices[[#Headers],[Vertex]:[Vertex Group]],0),FALSE)</f>
        <v>106</v>
      </c>
    </row>
    <row r="28" spans="1:3" ht="15">
      <c r="A28" t="s">
        <v>2869</v>
      </c>
      <c r="B28" s="70" t="s">
        <v>246</v>
      </c>
      <c r="C28">
        <f>VLOOKUP(GroupVertices[[#This Row],[Vertex]],Vertices[],MATCH("ID",Vertices[[#Headers],[Vertex]:[Vertex Group]],0),FALSE)</f>
        <v>79</v>
      </c>
    </row>
    <row r="29" spans="1:3" ht="15">
      <c r="A29" t="s">
        <v>2869</v>
      </c>
      <c r="B29" s="70" t="s">
        <v>298</v>
      </c>
      <c r="C29">
        <f>VLOOKUP(GroupVertices[[#This Row],[Vertex]],Vertices[],MATCH("ID",Vertices[[#Headers],[Vertex]:[Vertex Group]],0),FALSE)</f>
        <v>34</v>
      </c>
    </row>
    <row r="30" spans="1:3" ht="15">
      <c r="A30" t="s">
        <v>2869</v>
      </c>
      <c r="B30" s="70" t="s">
        <v>301</v>
      </c>
      <c r="C30">
        <f>VLOOKUP(GroupVertices[[#This Row],[Vertex]],Vertices[],MATCH("ID",Vertices[[#Headers],[Vertex]:[Vertex Group]],0),FALSE)</f>
        <v>50</v>
      </c>
    </row>
    <row r="31" spans="1:3" ht="15">
      <c r="A31" t="s">
        <v>2869</v>
      </c>
      <c r="B31" s="70" t="s">
        <v>320</v>
      </c>
      <c r="C31">
        <f>VLOOKUP(GroupVertices[[#This Row],[Vertex]],Vertices[],MATCH("ID",Vertices[[#Headers],[Vertex]:[Vertex Group]],0),FALSE)</f>
        <v>38</v>
      </c>
    </row>
    <row r="32" spans="1:3" ht="15">
      <c r="A32" t="s">
        <v>2869</v>
      </c>
      <c r="B32" s="70" t="s">
        <v>223</v>
      </c>
      <c r="C32">
        <f>VLOOKUP(GroupVertices[[#This Row],[Vertex]],Vertices[],MATCH("ID",Vertices[[#Headers],[Vertex]:[Vertex Group]],0),FALSE)</f>
        <v>39</v>
      </c>
    </row>
    <row r="33" spans="1:3" ht="15">
      <c r="A33" t="s">
        <v>2869</v>
      </c>
      <c r="B33" s="70" t="s">
        <v>297</v>
      </c>
      <c r="C33">
        <f>VLOOKUP(GroupVertices[[#This Row],[Vertex]],Vertices[],MATCH("ID",Vertices[[#Headers],[Vertex]:[Vertex Group]],0),FALSE)</f>
        <v>78</v>
      </c>
    </row>
    <row r="34" spans="1:3" ht="15">
      <c r="A34" t="s">
        <v>2869</v>
      </c>
      <c r="B34" s="70" t="s">
        <v>295</v>
      </c>
      <c r="C34">
        <f>VLOOKUP(GroupVertices[[#This Row],[Vertex]],Vertices[],MATCH("ID",Vertices[[#Headers],[Vertex]:[Vertex Group]],0),FALSE)</f>
        <v>26</v>
      </c>
    </row>
    <row r="35" spans="1:3" ht="15">
      <c r="A35" t="s">
        <v>2870</v>
      </c>
      <c r="B35" s="70" t="s">
        <v>265</v>
      </c>
      <c r="C35">
        <f>VLOOKUP(GroupVertices[[#This Row],[Vertex]],Vertices[],MATCH("ID",Vertices[[#Headers],[Vertex]:[Vertex Group]],0),FALSE)</f>
        <v>3</v>
      </c>
    </row>
    <row r="36" spans="1:3" ht="15">
      <c r="A36" t="s">
        <v>2870</v>
      </c>
      <c r="B36" s="70" t="s">
        <v>332</v>
      </c>
      <c r="C36">
        <f>VLOOKUP(GroupVertices[[#This Row],[Vertex]],Vertices[],MATCH("ID",Vertices[[#Headers],[Vertex]:[Vertex Group]],0),FALSE)</f>
        <v>119</v>
      </c>
    </row>
    <row r="37" spans="1:3" ht="15">
      <c r="A37" t="s">
        <v>2870</v>
      </c>
      <c r="B37" s="70" t="s">
        <v>331</v>
      </c>
      <c r="C37">
        <f>VLOOKUP(GroupVertices[[#This Row],[Vertex]],Vertices[],MATCH("ID",Vertices[[#Headers],[Vertex]:[Vertex Group]],0),FALSE)</f>
        <v>118</v>
      </c>
    </row>
    <row r="38" spans="1:3" ht="15">
      <c r="A38" t="s">
        <v>2870</v>
      </c>
      <c r="B38" s="70" t="s">
        <v>214</v>
      </c>
      <c r="C38">
        <f>VLOOKUP(GroupVertices[[#This Row],[Vertex]],Vertices[],MATCH("ID",Vertices[[#Headers],[Vertex]:[Vertex Group]],0),FALSE)</f>
        <v>89</v>
      </c>
    </row>
    <row r="39" spans="1:3" ht="15">
      <c r="A39" t="s">
        <v>2870</v>
      </c>
      <c r="B39" s="70" t="s">
        <v>271</v>
      </c>
      <c r="C39">
        <f>VLOOKUP(GroupVertices[[#This Row],[Vertex]],Vertices[],MATCH("ID",Vertices[[#Headers],[Vertex]:[Vertex Group]],0),FALSE)</f>
        <v>24</v>
      </c>
    </row>
    <row r="40" spans="1:3" ht="15">
      <c r="A40" t="s">
        <v>2870</v>
      </c>
      <c r="B40" s="70" t="s">
        <v>238</v>
      </c>
      <c r="C40">
        <f>VLOOKUP(GroupVertices[[#This Row],[Vertex]],Vertices[],MATCH("ID",Vertices[[#Headers],[Vertex]:[Vertex Group]],0),FALSE)</f>
        <v>105</v>
      </c>
    </row>
    <row r="41" spans="1:3" ht="15">
      <c r="A41" t="s">
        <v>2870</v>
      </c>
      <c r="B41" s="70" t="s">
        <v>233</v>
      </c>
      <c r="C41">
        <f>VLOOKUP(GroupVertices[[#This Row],[Vertex]],Vertices[],MATCH("ID",Vertices[[#Headers],[Vertex]:[Vertex Group]],0),FALSE)</f>
        <v>103</v>
      </c>
    </row>
    <row r="42" spans="1:3" ht="15">
      <c r="A42" t="s">
        <v>2870</v>
      </c>
      <c r="B42" s="70" t="s">
        <v>222</v>
      </c>
      <c r="C42">
        <f>VLOOKUP(GroupVertices[[#This Row],[Vertex]],Vertices[],MATCH("ID",Vertices[[#Headers],[Vertex]:[Vertex Group]],0),FALSE)</f>
        <v>101</v>
      </c>
    </row>
    <row r="43" spans="1:3" ht="15">
      <c r="A43" t="s">
        <v>2870</v>
      </c>
      <c r="B43" s="70" t="s">
        <v>235</v>
      </c>
      <c r="C43">
        <f>VLOOKUP(GroupVertices[[#This Row],[Vertex]],Vertices[],MATCH("ID",Vertices[[#Headers],[Vertex]:[Vertex Group]],0),FALSE)</f>
        <v>104</v>
      </c>
    </row>
    <row r="44" spans="1:3" ht="15">
      <c r="A44" t="s">
        <v>2870</v>
      </c>
      <c r="B44" s="70" t="s">
        <v>226</v>
      </c>
      <c r="C44">
        <f>VLOOKUP(GroupVertices[[#This Row],[Vertex]],Vertices[],MATCH("ID",Vertices[[#Headers],[Vertex]:[Vertex Group]],0),FALSE)</f>
        <v>102</v>
      </c>
    </row>
    <row r="45" spans="1:3" ht="15">
      <c r="A45" t="s">
        <v>2870</v>
      </c>
      <c r="B45" s="70" t="s">
        <v>267</v>
      </c>
      <c r="C45">
        <f>VLOOKUP(GroupVertices[[#This Row],[Vertex]],Vertices[],MATCH("ID",Vertices[[#Headers],[Vertex]:[Vertex Group]],0),FALSE)</f>
        <v>55</v>
      </c>
    </row>
    <row r="46" spans="1:3" ht="15">
      <c r="A46" t="s">
        <v>2870</v>
      </c>
      <c r="B46" s="70" t="s">
        <v>264</v>
      </c>
      <c r="C46">
        <f>VLOOKUP(GroupVertices[[#This Row],[Vertex]],Vertices[],MATCH("ID",Vertices[[#Headers],[Vertex]:[Vertex Group]],0),FALSE)</f>
        <v>53</v>
      </c>
    </row>
    <row r="47" spans="1:3" ht="15">
      <c r="A47" t="s">
        <v>2870</v>
      </c>
      <c r="B47" s="70" t="s">
        <v>279</v>
      </c>
      <c r="C47">
        <f>VLOOKUP(GroupVertices[[#This Row],[Vertex]],Vertices[],MATCH("ID",Vertices[[#Headers],[Vertex]:[Vertex Group]],0),FALSE)</f>
        <v>25</v>
      </c>
    </row>
    <row r="48" spans="1:3" ht="15">
      <c r="A48" t="s">
        <v>2870</v>
      </c>
      <c r="B48" s="70" t="s">
        <v>281</v>
      </c>
      <c r="C48">
        <f>VLOOKUP(GroupVertices[[#This Row],[Vertex]],Vertices[],MATCH("ID",Vertices[[#Headers],[Vertex]:[Vertex Group]],0),FALSE)</f>
        <v>19</v>
      </c>
    </row>
    <row r="49" spans="1:3" ht="15">
      <c r="A49" t="s">
        <v>2870</v>
      </c>
      <c r="B49" s="70" t="s">
        <v>280</v>
      </c>
      <c r="C49">
        <f>VLOOKUP(GroupVertices[[#This Row],[Vertex]],Vertices[],MATCH("ID",Vertices[[#Headers],[Vertex]:[Vertex Group]],0),FALSE)</f>
        <v>49</v>
      </c>
    </row>
    <row r="50" spans="1:3" ht="15">
      <c r="A50" t="s">
        <v>2870</v>
      </c>
      <c r="B50" s="70" t="s">
        <v>284</v>
      </c>
      <c r="C50">
        <f>VLOOKUP(GroupVertices[[#This Row],[Vertex]],Vertices[],MATCH("ID",Vertices[[#Headers],[Vertex]:[Vertex Group]],0),FALSE)</f>
        <v>66</v>
      </c>
    </row>
    <row r="51" spans="1:3" ht="15">
      <c r="A51" t="s">
        <v>2870</v>
      </c>
      <c r="B51" s="70" t="s">
        <v>228</v>
      </c>
      <c r="C51">
        <f>VLOOKUP(GroupVertices[[#This Row],[Vertex]],Vertices[],MATCH("ID",Vertices[[#Headers],[Vertex]:[Vertex Group]],0),FALSE)</f>
        <v>86</v>
      </c>
    </row>
    <row r="52" spans="1:3" ht="15">
      <c r="A52" t="s">
        <v>2870</v>
      </c>
      <c r="B52" s="70" t="s">
        <v>336</v>
      </c>
      <c r="C52">
        <f>VLOOKUP(GroupVertices[[#This Row],[Vertex]],Vertices[],MATCH("ID",Vertices[[#Headers],[Vertex]:[Vertex Group]],0),FALSE)</f>
        <v>123</v>
      </c>
    </row>
    <row r="53" spans="1:3" ht="15">
      <c r="A53" t="s">
        <v>2870</v>
      </c>
      <c r="B53" s="70" t="s">
        <v>335</v>
      </c>
      <c r="C53">
        <f>VLOOKUP(GroupVertices[[#This Row],[Vertex]],Vertices[],MATCH("ID",Vertices[[#Headers],[Vertex]:[Vertex Group]],0),FALSE)</f>
        <v>122</v>
      </c>
    </row>
    <row r="54" spans="1:3" ht="15">
      <c r="A54" t="s">
        <v>2870</v>
      </c>
      <c r="B54" s="70" t="s">
        <v>236</v>
      </c>
      <c r="C54">
        <f>VLOOKUP(GroupVertices[[#This Row],[Vertex]],Vertices[],MATCH("ID",Vertices[[#Headers],[Vertex]:[Vertex Group]],0),FALSE)</f>
        <v>87</v>
      </c>
    </row>
    <row r="55" spans="1:3" ht="15">
      <c r="A55" t="s">
        <v>2870</v>
      </c>
      <c r="B55" s="70" t="s">
        <v>221</v>
      </c>
      <c r="C55">
        <f>VLOOKUP(GroupVertices[[#This Row],[Vertex]],Vertices[],MATCH("ID",Vertices[[#Headers],[Vertex]:[Vertex Group]],0),FALSE)</f>
        <v>88</v>
      </c>
    </row>
    <row r="56" spans="1:3" ht="15">
      <c r="A56" t="s">
        <v>2870</v>
      </c>
      <c r="B56" s="70" t="s">
        <v>330</v>
      </c>
      <c r="C56">
        <f>VLOOKUP(GroupVertices[[#This Row],[Vertex]],Vertices[],MATCH("ID",Vertices[[#Headers],[Vertex]:[Vertex Group]],0),FALSE)</f>
        <v>82</v>
      </c>
    </row>
    <row r="57" spans="1:3" ht="15">
      <c r="A57" t="s">
        <v>2870</v>
      </c>
      <c r="B57" s="70" t="s">
        <v>288</v>
      </c>
      <c r="C57">
        <f>VLOOKUP(GroupVertices[[#This Row],[Vertex]],Vertices[],MATCH("ID",Vertices[[#Headers],[Vertex]:[Vertex Group]],0),FALSE)</f>
        <v>30</v>
      </c>
    </row>
    <row r="58" spans="1:3" ht="15">
      <c r="A58" t="s">
        <v>2870</v>
      </c>
      <c r="B58" s="70" t="s">
        <v>287</v>
      </c>
      <c r="C58">
        <f>VLOOKUP(GroupVertices[[#This Row],[Vertex]],Vertices[],MATCH("ID",Vertices[[#Headers],[Vertex]:[Vertex Group]],0),FALSE)</f>
        <v>29</v>
      </c>
    </row>
    <row r="59" spans="1:3" ht="15">
      <c r="A59" t="s">
        <v>2870</v>
      </c>
      <c r="B59" s="70" t="s">
        <v>329</v>
      </c>
      <c r="C59">
        <f>VLOOKUP(GroupVertices[[#This Row],[Vertex]],Vertices[],MATCH("ID",Vertices[[#Headers],[Vertex]:[Vertex Group]],0),FALSE)</f>
        <v>81</v>
      </c>
    </row>
    <row r="60" spans="1:3" ht="15">
      <c r="A60" t="s">
        <v>2870</v>
      </c>
      <c r="B60" s="70" t="s">
        <v>328</v>
      </c>
      <c r="C60">
        <f>VLOOKUP(GroupVertices[[#This Row],[Vertex]],Vertices[],MATCH("ID",Vertices[[#Headers],[Vertex]:[Vertex Group]],0),FALSE)</f>
        <v>80</v>
      </c>
    </row>
    <row r="61" spans="1:3" ht="15">
      <c r="A61" t="s">
        <v>2870</v>
      </c>
      <c r="B61" s="70" t="s">
        <v>334</v>
      </c>
      <c r="C61">
        <f>VLOOKUP(GroupVertices[[#This Row],[Vertex]],Vertices[],MATCH("ID",Vertices[[#Headers],[Vertex]:[Vertex Group]],0),FALSE)</f>
        <v>121</v>
      </c>
    </row>
    <row r="62" spans="1:3" ht="15">
      <c r="A62" t="s">
        <v>2870</v>
      </c>
      <c r="B62" s="70" t="s">
        <v>333</v>
      </c>
      <c r="C62">
        <f>VLOOKUP(GroupVertices[[#This Row],[Vertex]],Vertices[],MATCH("ID",Vertices[[#Headers],[Vertex]:[Vertex Group]],0),FALSE)</f>
        <v>120</v>
      </c>
    </row>
    <row r="63" spans="1:3" ht="15">
      <c r="A63" t="s">
        <v>2870</v>
      </c>
      <c r="B63" s="70" t="s">
        <v>218</v>
      </c>
      <c r="C63">
        <f>VLOOKUP(GroupVertices[[#This Row],[Vertex]],Vertices[],MATCH("ID",Vertices[[#Headers],[Vertex]:[Vertex Group]],0),FALSE)</f>
        <v>100</v>
      </c>
    </row>
    <row r="64" spans="1:3" ht="15">
      <c r="A64" t="s">
        <v>2871</v>
      </c>
      <c r="B64" s="70" t="s">
        <v>225</v>
      </c>
      <c r="C64">
        <f>VLOOKUP(GroupVertices[[#This Row],[Vertex]],Vertices[],MATCH("ID",Vertices[[#Headers],[Vertex]:[Vertex Group]],0),FALSE)</f>
        <v>113</v>
      </c>
    </row>
    <row r="65" spans="1:3" ht="15">
      <c r="A65" t="s">
        <v>2871</v>
      </c>
      <c r="B65" s="70" t="s">
        <v>303</v>
      </c>
      <c r="C65">
        <f>VLOOKUP(GroupVertices[[#This Row],[Vertex]],Vertices[],MATCH("ID",Vertices[[#Headers],[Vertex]:[Vertex Group]],0),FALSE)</f>
        <v>8</v>
      </c>
    </row>
    <row r="66" spans="1:3" ht="15">
      <c r="A66" t="s">
        <v>2871</v>
      </c>
      <c r="B66" s="70" t="s">
        <v>292</v>
      </c>
      <c r="C66">
        <f>VLOOKUP(GroupVertices[[#This Row],[Vertex]],Vertices[],MATCH("ID",Vertices[[#Headers],[Vertex]:[Vertex Group]],0),FALSE)</f>
        <v>36</v>
      </c>
    </row>
    <row r="67" spans="1:3" ht="15">
      <c r="A67" t="s">
        <v>2871</v>
      </c>
      <c r="B67" s="70" t="s">
        <v>293</v>
      </c>
      <c r="C67">
        <f>VLOOKUP(GroupVertices[[#This Row],[Vertex]],Vertices[],MATCH("ID",Vertices[[#Headers],[Vertex]:[Vertex Group]],0),FALSE)</f>
        <v>33</v>
      </c>
    </row>
    <row r="68" spans="1:3" ht="15">
      <c r="A68" t="s">
        <v>2871</v>
      </c>
      <c r="B68" s="70" t="s">
        <v>311</v>
      </c>
      <c r="C68">
        <f>VLOOKUP(GroupVertices[[#This Row],[Vertex]],Vertices[],MATCH("ID",Vertices[[#Headers],[Vertex]:[Vertex Group]],0),FALSE)</f>
        <v>28</v>
      </c>
    </row>
    <row r="69" spans="1:3" ht="15">
      <c r="A69" t="s">
        <v>2871</v>
      </c>
      <c r="B69" s="70" t="s">
        <v>300</v>
      </c>
      <c r="C69">
        <f>VLOOKUP(GroupVertices[[#This Row],[Vertex]],Vertices[],MATCH("ID",Vertices[[#Headers],[Vertex]:[Vertex Group]],0),FALSE)</f>
        <v>18</v>
      </c>
    </row>
    <row r="70" spans="1:3" ht="15">
      <c r="A70" t="s">
        <v>2871</v>
      </c>
      <c r="B70" s="70" t="s">
        <v>234</v>
      </c>
      <c r="C70">
        <f>VLOOKUP(GroupVertices[[#This Row],[Vertex]],Vertices[],MATCH("ID",Vertices[[#Headers],[Vertex]:[Vertex Group]],0),FALSE)</f>
        <v>35</v>
      </c>
    </row>
    <row r="71" spans="1:3" ht="15">
      <c r="A71" t="s">
        <v>2871</v>
      </c>
      <c r="B71" s="70" t="s">
        <v>299</v>
      </c>
      <c r="C71">
        <f>VLOOKUP(GroupVertices[[#This Row],[Vertex]],Vertices[],MATCH("ID",Vertices[[#Headers],[Vertex]:[Vertex Group]],0),FALSE)</f>
        <v>20</v>
      </c>
    </row>
    <row r="72" spans="1:3" ht="15">
      <c r="A72" t="s">
        <v>2871</v>
      </c>
      <c r="B72" s="70" t="s">
        <v>230</v>
      </c>
      <c r="C72">
        <f>VLOOKUP(GroupVertices[[#This Row],[Vertex]],Vertices[],MATCH("ID",Vertices[[#Headers],[Vertex]:[Vertex Group]],0),FALSE)</f>
        <v>43</v>
      </c>
    </row>
    <row r="73" spans="1:3" ht="15">
      <c r="A73" t="s">
        <v>2871</v>
      </c>
      <c r="B73" s="70" t="s">
        <v>306</v>
      </c>
      <c r="C73">
        <f>VLOOKUP(GroupVertices[[#This Row],[Vertex]],Vertices[],MATCH("ID",Vertices[[#Headers],[Vertex]:[Vertex Group]],0),FALSE)</f>
        <v>13</v>
      </c>
    </row>
    <row r="74" spans="1:3" ht="15">
      <c r="A74" t="s">
        <v>2871</v>
      </c>
      <c r="B74" s="70" t="s">
        <v>227</v>
      </c>
      <c r="C74">
        <f>VLOOKUP(GroupVertices[[#This Row],[Vertex]],Vertices[],MATCH("ID",Vertices[[#Headers],[Vertex]:[Vertex Group]],0),FALSE)</f>
        <v>52</v>
      </c>
    </row>
    <row r="75" spans="1:3" ht="15">
      <c r="A75" t="s">
        <v>2871</v>
      </c>
      <c r="B75" s="70" t="s">
        <v>224</v>
      </c>
      <c r="C75">
        <f>VLOOKUP(GroupVertices[[#This Row],[Vertex]],Vertices[],MATCH("ID",Vertices[[#Headers],[Vertex]:[Vertex Group]],0),FALSE)</f>
        <v>9</v>
      </c>
    </row>
    <row r="76" spans="1:3" ht="15">
      <c r="A76" t="s">
        <v>2871</v>
      </c>
      <c r="B76" s="70" t="s">
        <v>305</v>
      </c>
      <c r="C76">
        <f>VLOOKUP(GroupVertices[[#This Row],[Vertex]],Vertices[],MATCH("ID",Vertices[[#Headers],[Vertex]:[Vertex Group]],0),FALSE)</f>
        <v>40</v>
      </c>
    </row>
    <row r="77" spans="1:3" ht="15">
      <c r="A77" t="s">
        <v>2871</v>
      </c>
      <c r="B77" s="70" t="s">
        <v>302</v>
      </c>
      <c r="C77">
        <f>VLOOKUP(GroupVertices[[#This Row],[Vertex]],Vertices[],MATCH("ID",Vertices[[#Headers],[Vertex]:[Vertex Group]],0),FALSE)</f>
        <v>48</v>
      </c>
    </row>
    <row r="78" spans="1:3" ht="15">
      <c r="A78" t="s">
        <v>2871</v>
      </c>
      <c r="B78" s="70" t="s">
        <v>304</v>
      </c>
      <c r="C78">
        <f>VLOOKUP(GroupVertices[[#This Row],[Vertex]],Vertices[],MATCH("ID",Vertices[[#Headers],[Vertex]:[Vertex Group]],0),FALSE)</f>
        <v>22</v>
      </c>
    </row>
    <row r="79" spans="1:3" ht="15">
      <c r="A79" t="s">
        <v>2871</v>
      </c>
      <c r="B79" s="70" t="s">
        <v>324</v>
      </c>
      <c r="C79">
        <f>VLOOKUP(GroupVertices[[#This Row],[Vertex]],Vertices[],MATCH("ID",Vertices[[#Headers],[Vertex]:[Vertex Group]],0),FALSE)</f>
        <v>124</v>
      </c>
    </row>
    <row r="80" spans="1:3" ht="15">
      <c r="A80" t="s">
        <v>2871</v>
      </c>
      <c r="B80" s="70" t="s">
        <v>220</v>
      </c>
      <c r="C80">
        <f>VLOOKUP(GroupVertices[[#This Row],[Vertex]],Vertices[],MATCH("ID",Vertices[[#Headers],[Vertex]:[Vertex Group]],0),FALSE)</f>
        <v>51</v>
      </c>
    </row>
    <row r="81" spans="1:3" ht="15">
      <c r="A81" t="s">
        <v>2871</v>
      </c>
      <c r="B81" s="70" t="s">
        <v>296</v>
      </c>
      <c r="C81">
        <f>VLOOKUP(GroupVertices[[#This Row],[Vertex]],Vertices[],MATCH("ID",Vertices[[#Headers],[Vertex]:[Vertex Group]],0),FALSE)</f>
        <v>21</v>
      </c>
    </row>
    <row r="82" spans="1:3" ht="15">
      <c r="A82" t="s">
        <v>2871</v>
      </c>
      <c r="B82" s="70" t="s">
        <v>308</v>
      </c>
      <c r="C82">
        <f>VLOOKUP(GroupVertices[[#This Row],[Vertex]],Vertices[],MATCH("ID",Vertices[[#Headers],[Vertex]:[Vertex Group]],0),FALSE)</f>
        <v>41</v>
      </c>
    </row>
    <row r="83" spans="1:3" ht="15">
      <c r="A83" t="s">
        <v>2872</v>
      </c>
      <c r="B83" s="70" t="s">
        <v>310</v>
      </c>
      <c r="C83">
        <f>VLOOKUP(GroupVertices[[#This Row],[Vertex]],Vertices[],MATCH("ID",Vertices[[#Headers],[Vertex]:[Vertex Group]],0),FALSE)</f>
        <v>74</v>
      </c>
    </row>
    <row r="84" spans="1:3" ht="15">
      <c r="A84" t="s">
        <v>2872</v>
      </c>
      <c r="B84" s="70" t="s">
        <v>315</v>
      </c>
      <c r="C84">
        <f>VLOOKUP(GroupVertices[[#This Row],[Vertex]],Vertices[],MATCH("ID",Vertices[[#Headers],[Vertex]:[Vertex Group]],0),FALSE)</f>
        <v>7</v>
      </c>
    </row>
    <row r="85" spans="1:3" ht="15">
      <c r="A85" t="s">
        <v>2872</v>
      </c>
      <c r="B85" s="70" t="s">
        <v>309</v>
      </c>
      <c r="C85">
        <f>VLOOKUP(GroupVertices[[#This Row],[Vertex]],Vertices[],MATCH("ID",Vertices[[#Headers],[Vertex]:[Vertex Group]],0),FALSE)</f>
        <v>73</v>
      </c>
    </row>
    <row r="86" spans="1:3" ht="15">
      <c r="A86" t="s">
        <v>2872</v>
      </c>
      <c r="B86" s="70" t="s">
        <v>316</v>
      </c>
      <c r="C86">
        <f>VLOOKUP(GroupVertices[[#This Row],[Vertex]],Vertices[],MATCH("ID",Vertices[[#Headers],[Vertex]:[Vertex Group]],0),FALSE)</f>
        <v>76</v>
      </c>
    </row>
    <row r="87" spans="1:3" ht="15">
      <c r="A87" t="s">
        <v>2872</v>
      </c>
      <c r="B87" s="70" t="s">
        <v>321</v>
      </c>
      <c r="C87">
        <f>VLOOKUP(GroupVertices[[#This Row],[Vertex]],Vertices[],MATCH("ID",Vertices[[#Headers],[Vertex]:[Vertex Group]],0),FALSE)</f>
        <v>77</v>
      </c>
    </row>
    <row r="88" spans="1:3" ht="15">
      <c r="A88" t="s">
        <v>2872</v>
      </c>
      <c r="B88" s="70" t="s">
        <v>322</v>
      </c>
      <c r="C88">
        <f>VLOOKUP(GroupVertices[[#This Row],[Vertex]],Vertices[],MATCH("ID",Vertices[[#Headers],[Vertex]:[Vertex Group]],0),FALSE)</f>
        <v>47</v>
      </c>
    </row>
    <row r="89" spans="1:3" ht="15">
      <c r="A89" t="s">
        <v>2872</v>
      </c>
      <c r="B89" s="70" t="s">
        <v>319</v>
      </c>
      <c r="C89">
        <f>VLOOKUP(GroupVertices[[#This Row],[Vertex]],Vertices[],MATCH("ID",Vertices[[#Headers],[Vertex]:[Vertex Group]],0),FALSE)</f>
        <v>46</v>
      </c>
    </row>
    <row r="90" spans="1:3" ht="15">
      <c r="A90" t="s">
        <v>2872</v>
      </c>
      <c r="B90" s="70" t="s">
        <v>312</v>
      </c>
      <c r="C90">
        <f>VLOOKUP(GroupVertices[[#This Row],[Vertex]],Vertices[],MATCH("ID",Vertices[[#Headers],[Vertex]:[Vertex Group]],0),FALSE)</f>
        <v>44</v>
      </c>
    </row>
    <row r="91" spans="1:3" ht="15">
      <c r="A91" t="s">
        <v>2872</v>
      </c>
      <c r="B91" s="70" t="s">
        <v>323</v>
      </c>
      <c r="C91">
        <f>VLOOKUP(GroupVertices[[#This Row],[Vertex]],Vertices[],MATCH("ID",Vertices[[#Headers],[Vertex]:[Vertex Group]],0),FALSE)</f>
        <v>42</v>
      </c>
    </row>
    <row r="92" spans="1:3" ht="15">
      <c r="A92" t="s">
        <v>2872</v>
      </c>
      <c r="B92" s="70" t="s">
        <v>307</v>
      </c>
      <c r="C92">
        <f>VLOOKUP(GroupVertices[[#This Row],[Vertex]],Vertices[],MATCH("ID",Vertices[[#Headers],[Vertex]:[Vertex Group]],0),FALSE)</f>
        <v>27</v>
      </c>
    </row>
    <row r="93" spans="1:3" ht="15">
      <c r="A93" t="s">
        <v>2872</v>
      </c>
      <c r="B93" s="70" t="s">
        <v>317</v>
      </c>
      <c r="C93">
        <f>VLOOKUP(GroupVertices[[#This Row],[Vertex]],Vertices[],MATCH("ID",Vertices[[#Headers],[Vertex]:[Vertex Group]],0),FALSE)</f>
        <v>45</v>
      </c>
    </row>
    <row r="94" spans="1:3" ht="15">
      <c r="A94" t="s">
        <v>2872</v>
      </c>
      <c r="B94" s="70" t="s">
        <v>313</v>
      </c>
      <c r="C94">
        <f>VLOOKUP(GroupVertices[[#This Row],[Vertex]],Vertices[],MATCH("ID",Vertices[[#Headers],[Vertex]:[Vertex Group]],0),FALSE)</f>
        <v>75</v>
      </c>
    </row>
    <row r="95" spans="1:3" ht="15">
      <c r="A95" t="s">
        <v>2873</v>
      </c>
      <c r="B95" s="70" t="s">
        <v>242</v>
      </c>
      <c r="C95">
        <f>VLOOKUP(GroupVertices[[#This Row],[Vertex]],Vertices[],MATCH("ID",Vertices[[#Headers],[Vertex]:[Vertex Group]],0),FALSE)</f>
        <v>115</v>
      </c>
    </row>
    <row r="96" spans="1:3" ht="15">
      <c r="A96" t="s">
        <v>2873</v>
      </c>
      <c r="B96" s="70" t="s">
        <v>248</v>
      </c>
      <c r="C96">
        <f>VLOOKUP(GroupVertices[[#This Row],[Vertex]],Vertices[],MATCH("ID",Vertices[[#Headers],[Vertex]:[Vertex Group]],0),FALSE)</f>
        <v>6</v>
      </c>
    </row>
    <row r="97" spans="1:3" ht="15">
      <c r="A97" t="s">
        <v>2873</v>
      </c>
      <c r="B97" s="70" t="s">
        <v>241</v>
      </c>
      <c r="C97">
        <f>VLOOKUP(GroupVertices[[#This Row],[Vertex]],Vertices[],MATCH("ID",Vertices[[#Headers],[Vertex]:[Vertex Group]],0),FALSE)</f>
        <v>114</v>
      </c>
    </row>
    <row r="98" spans="1:3" ht="15">
      <c r="A98" t="s">
        <v>2873</v>
      </c>
      <c r="B98" s="70" t="s">
        <v>255</v>
      </c>
      <c r="C98">
        <f>VLOOKUP(GroupVertices[[#This Row],[Vertex]],Vertices[],MATCH("ID",Vertices[[#Headers],[Vertex]:[Vertex Group]],0),FALSE)</f>
        <v>112</v>
      </c>
    </row>
    <row r="99" spans="1:3" ht="15">
      <c r="A99" t="s">
        <v>2873</v>
      </c>
      <c r="B99" s="70" t="s">
        <v>250</v>
      </c>
      <c r="C99">
        <f>VLOOKUP(GroupVertices[[#This Row],[Vertex]],Vertices[],MATCH("ID",Vertices[[#Headers],[Vertex]:[Vertex Group]],0),FALSE)</f>
        <v>5</v>
      </c>
    </row>
    <row r="100" spans="1:3" ht="15">
      <c r="A100" t="s">
        <v>2873</v>
      </c>
      <c r="B100" s="70" t="s">
        <v>254</v>
      </c>
      <c r="C100">
        <f>VLOOKUP(GroupVertices[[#This Row],[Vertex]],Vertices[],MATCH("ID",Vertices[[#Headers],[Vertex]:[Vertex Group]],0),FALSE)</f>
        <v>111</v>
      </c>
    </row>
    <row r="101" spans="1:3" ht="15">
      <c r="A101" t="s">
        <v>2873</v>
      </c>
      <c r="B101" s="70" t="s">
        <v>253</v>
      </c>
      <c r="C101">
        <f>VLOOKUP(GroupVertices[[#This Row],[Vertex]],Vertices[],MATCH("ID",Vertices[[#Headers],[Vertex]:[Vertex Group]],0),FALSE)</f>
        <v>110</v>
      </c>
    </row>
    <row r="102" spans="1:3" ht="15">
      <c r="A102" t="s">
        <v>2873</v>
      </c>
      <c r="B102" s="70" t="s">
        <v>252</v>
      </c>
      <c r="C102">
        <f>VLOOKUP(GroupVertices[[#This Row],[Vertex]],Vertices[],MATCH("ID",Vertices[[#Headers],[Vertex]:[Vertex Group]],0),FALSE)</f>
        <v>109</v>
      </c>
    </row>
    <row r="103" spans="1:3" ht="15">
      <c r="A103" t="s">
        <v>2873</v>
      </c>
      <c r="B103" s="70" t="s">
        <v>251</v>
      </c>
      <c r="C103">
        <f>VLOOKUP(GroupVertices[[#This Row],[Vertex]],Vertices[],MATCH("ID",Vertices[[#Headers],[Vertex]:[Vertex Group]],0),FALSE)</f>
        <v>108</v>
      </c>
    </row>
    <row r="104" spans="1:3" ht="15">
      <c r="A104" t="s">
        <v>2873</v>
      </c>
      <c r="B104" s="70" t="s">
        <v>245</v>
      </c>
      <c r="C104">
        <f>VLOOKUP(GroupVertices[[#This Row],[Vertex]],Vertices[],MATCH("ID",Vertices[[#Headers],[Vertex]:[Vertex Group]],0),FALSE)</f>
        <v>107</v>
      </c>
    </row>
    <row r="105" spans="1:3" ht="15">
      <c r="A105" t="s">
        <v>2873</v>
      </c>
      <c r="B105" s="70" t="s">
        <v>249</v>
      </c>
      <c r="C105">
        <f>VLOOKUP(GroupVertices[[#This Row],[Vertex]],Vertices[],MATCH("ID",Vertices[[#Headers],[Vertex]:[Vertex Group]],0),FALSE)</f>
        <v>12</v>
      </c>
    </row>
    <row r="106" spans="1:3" ht="15">
      <c r="A106" t="s">
        <v>2873</v>
      </c>
      <c r="B106" s="70" t="s">
        <v>244</v>
      </c>
      <c r="C106">
        <f>VLOOKUP(GroupVertices[[#This Row],[Vertex]],Vertices[],MATCH("ID",Vertices[[#Headers],[Vertex]:[Vertex Group]],0),FALSE)</f>
        <v>116</v>
      </c>
    </row>
    <row r="107" spans="1:3" ht="15">
      <c r="A107" t="s">
        <v>2874</v>
      </c>
      <c r="B107" s="70" t="s">
        <v>260</v>
      </c>
      <c r="C107">
        <f>VLOOKUP(GroupVertices[[#This Row],[Vertex]],Vertices[],MATCH("ID",Vertices[[#Headers],[Vertex]:[Vertex Group]],0),FALSE)</f>
        <v>99</v>
      </c>
    </row>
    <row r="108" spans="1:3" ht="15">
      <c r="A108" t="s">
        <v>2874</v>
      </c>
      <c r="B108" s="70" t="s">
        <v>259</v>
      </c>
      <c r="C108">
        <f>VLOOKUP(GroupVertices[[#This Row],[Vertex]],Vertices[],MATCH("ID",Vertices[[#Headers],[Vertex]:[Vertex Group]],0),FALSE)</f>
        <v>23</v>
      </c>
    </row>
    <row r="109" spans="1:3" ht="15">
      <c r="A109" t="s">
        <v>2874</v>
      </c>
      <c r="B109" s="70" t="s">
        <v>258</v>
      </c>
      <c r="C109">
        <f>VLOOKUP(GroupVertices[[#This Row],[Vertex]],Vertices[],MATCH("ID",Vertices[[#Headers],[Vertex]:[Vertex Group]],0),FALSE)</f>
        <v>98</v>
      </c>
    </row>
    <row r="110" spans="1:3" ht="15">
      <c r="A110" t="s">
        <v>2874</v>
      </c>
      <c r="B110" s="70" t="s">
        <v>256</v>
      </c>
      <c r="C110">
        <f>VLOOKUP(GroupVertices[[#This Row],[Vertex]],Vertices[],MATCH("ID",Vertices[[#Headers],[Vertex]:[Vertex Group]],0),FALSE)</f>
        <v>97</v>
      </c>
    </row>
    <row r="111" spans="1:3" ht="15">
      <c r="A111" t="s">
        <v>2875</v>
      </c>
      <c r="B111" s="70" t="s">
        <v>262</v>
      </c>
      <c r="C111">
        <f>VLOOKUP(GroupVertices[[#This Row],[Vertex]],Vertices[],MATCH("ID",Vertices[[#Headers],[Vertex]:[Vertex Group]],0),FALSE)</f>
        <v>15</v>
      </c>
    </row>
    <row r="112" spans="1:3" ht="15">
      <c r="A112" t="s">
        <v>2875</v>
      </c>
      <c r="B112" s="70" t="s">
        <v>261</v>
      </c>
      <c r="C112">
        <f>VLOOKUP(GroupVertices[[#This Row],[Vertex]],Vertices[],MATCH("ID",Vertices[[#Headers],[Vertex]:[Vertex Group]],0),FALSE)</f>
        <v>11</v>
      </c>
    </row>
    <row r="113" spans="1:3" ht="15">
      <c r="A113" t="s">
        <v>2875</v>
      </c>
      <c r="B113" s="70" t="s">
        <v>263</v>
      </c>
      <c r="C113">
        <f>VLOOKUP(GroupVertices[[#This Row],[Vertex]],Vertices[],MATCH("ID",Vertices[[#Headers],[Vertex]:[Vertex Group]],0),FALSE)</f>
        <v>14</v>
      </c>
    </row>
    <row r="114" spans="1:3" ht="15">
      <c r="A114" t="s">
        <v>2875</v>
      </c>
      <c r="B114" s="70" t="s">
        <v>327</v>
      </c>
      <c r="C114">
        <f>VLOOKUP(GroupVertices[[#This Row],[Vertex]],Vertices[],MATCH("ID",Vertices[[#Headers],[Vertex]:[Vertex Group]],0),FALSE)</f>
        <v>83</v>
      </c>
    </row>
    <row r="115" spans="1:3" ht="15">
      <c r="A115" t="s">
        <v>2876</v>
      </c>
      <c r="B115" s="70" t="s">
        <v>232</v>
      </c>
      <c r="C115">
        <f>VLOOKUP(GroupVertices[[#This Row],[Vertex]],Vertices[],MATCH("ID",Vertices[[#Headers],[Vertex]:[Vertex Group]],0),FALSE)</f>
        <v>96</v>
      </c>
    </row>
    <row r="116" spans="1:3" ht="15">
      <c r="A116" t="s">
        <v>2876</v>
      </c>
      <c r="B116" s="70" t="s">
        <v>231</v>
      </c>
      <c r="C116">
        <f>VLOOKUP(GroupVertices[[#This Row],[Vertex]],Vertices[],MATCH("ID",Vertices[[#Headers],[Vertex]:[Vertex Group]],0),FALSE)</f>
        <v>31</v>
      </c>
    </row>
    <row r="117" spans="1:3" ht="15">
      <c r="A117" t="s">
        <v>2876</v>
      </c>
      <c r="B117" s="70" t="s">
        <v>229</v>
      </c>
      <c r="C117">
        <f>VLOOKUP(GroupVertices[[#This Row],[Vertex]],Vertices[],MATCH("ID",Vertices[[#Headers],[Vertex]:[Vertex Group]],0),FALSE)</f>
        <v>95</v>
      </c>
    </row>
    <row r="118" spans="1:3" ht="15">
      <c r="A118" t="s">
        <v>2877</v>
      </c>
      <c r="B118" s="70" t="s">
        <v>240</v>
      </c>
      <c r="C118">
        <f>VLOOKUP(GroupVertices[[#This Row],[Vertex]],Vertices[],MATCH("ID",Vertices[[#Headers],[Vertex]:[Vertex Group]],0),FALSE)</f>
        <v>92</v>
      </c>
    </row>
    <row r="119" spans="1:3" ht="15">
      <c r="A119" t="s">
        <v>2877</v>
      </c>
      <c r="B119" s="70" t="s">
        <v>257</v>
      </c>
      <c r="C119">
        <f>VLOOKUP(GroupVertices[[#This Row],[Vertex]],Vertices[],MATCH("ID",Vertices[[#Headers],[Vertex]:[Vertex Group]],0),FALSE)</f>
        <v>93</v>
      </c>
    </row>
    <row r="120" spans="1:3" ht="15">
      <c r="A120" t="s">
        <v>2877</v>
      </c>
      <c r="B120" s="70" t="s">
        <v>239</v>
      </c>
      <c r="C120">
        <f>VLOOKUP(GroupVertices[[#This Row],[Vertex]],Vertices[],MATCH("ID",Vertices[[#Headers],[Vertex]:[Vertex Group]],0),FALSE)</f>
        <v>91</v>
      </c>
    </row>
    <row r="121" spans="1:3" ht="15">
      <c r="A121" t="s">
        <v>2878</v>
      </c>
      <c r="B121" s="70" t="s">
        <v>243</v>
      </c>
      <c r="C121">
        <f>VLOOKUP(GroupVertices[[#This Row],[Vertex]],Vertices[],MATCH("ID",Vertices[[#Headers],[Vertex]:[Vertex Group]],0),FALSE)</f>
        <v>10</v>
      </c>
    </row>
    <row r="122" spans="1:3" ht="15">
      <c r="A122" t="s">
        <v>2878</v>
      </c>
      <c r="B122" s="70" t="s">
        <v>326</v>
      </c>
      <c r="C122">
        <f>VLOOKUP(GroupVertices[[#This Row],[Vertex]],Vertices[],MATCH("ID",Vertices[[#Headers],[Vertex]:[Vertex Group]],0),FALSE)</f>
        <v>125</v>
      </c>
    </row>
    <row r="123" spans="1:3" ht="15">
      <c r="A123" t="s">
        <v>2879</v>
      </c>
      <c r="B123" s="70" t="s">
        <v>237</v>
      </c>
      <c r="C123">
        <f>VLOOKUP(GroupVertices[[#This Row],[Vertex]],Vertices[],MATCH("ID",Vertices[[#Headers],[Vertex]:[Vertex Group]],0),FALSE)</f>
        <v>94</v>
      </c>
    </row>
    <row r="124" spans="1:3" ht="15">
      <c r="A124" t="s">
        <v>2879</v>
      </c>
      <c r="B124" s="70" t="s">
        <v>325</v>
      </c>
      <c r="C124">
        <f>VLOOKUP(GroupVertices[[#This Row],[Vertex]],Vertices[],MATCH("ID",Vertices[[#Headers],[Vertex]:[Vertex Group]],0),FALSE)</f>
        <v>117</v>
      </c>
    </row>
  </sheetData>
  <dataValidations count="3" xWindow="58" yWindow="226">
    <dataValidation allowBlank="1" showInputMessage="1" showErrorMessage="1" promptTitle="Group Name" prompt="Enter the name of the group.  The group name must also be entered on the Groups worksheet." sqref="A2:A124"/>
    <dataValidation allowBlank="1" showInputMessage="1" showErrorMessage="1" promptTitle="Vertex Name" prompt="Enter the name of a vertex to include in the group." sqref="B2:B124"/>
    <dataValidation allowBlank="1" showInputMessage="1" promptTitle="Vertex ID" prompt="This is the value of the hidden ID cell in the Vertices worksheet.  It gets filled in by the items on the NodeXL, Analysis, Groups menu." sqref="C2:C1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24">
      <selection activeCell="AD20" sqref="AD2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2669</v>
      </c>
      <c r="B2" s="31" t="s">
        <v>2668</v>
      </c>
      <c r="D2" s="30">
        <f>MIN(Vertices[Degree])</f>
        <v>1</v>
      </c>
      <c r="E2">
        <f>COUNTIF(Vertices[Degree],"&gt;= "&amp;D2)-COUNTIF(Vertices[Degree],"&gt;="&amp;D3)</f>
        <v>75</v>
      </c>
      <c r="F2" s="34">
        <f>MIN(Vertices[In-Degree])</f>
        <v>0</v>
      </c>
      <c r="G2" s="35">
        <f>COUNTIF(Vertices[In-Degree],"&gt;= "&amp;F2)-COUNTIF(Vertices[In-Degree],"&gt;="&amp;F3)</f>
        <v>81</v>
      </c>
      <c r="H2" s="34">
        <f>MIN(Vertices[Out-Degree])</f>
        <v>0</v>
      </c>
      <c r="I2" s="35">
        <f>COUNTIF(Vertices[Out-Degree],"&gt;= "&amp;H2)-COUNTIF(Vertices[Out-Degree],"&gt;="&amp;H3)</f>
        <v>44</v>
      </c>
      <c r="J2" s="34">
        <f>MIN(Vertices[Betweenness Centrality])</f>
        <v>0</v>
      </c>
      <c r="K2" s="35">
        <f>COUNTIF(Vertices[Betweenness Centrality],"&gt;= "&amp;J2)-COUNTIF(Vertices[Betweenness Centrality],"&gt;="&amp;J3)</f>
        <v>115</v>
      </c>
      <c r="L2" s="34">
        <f>MIN(Vertices[Closeness Centrality])</f>
        <v>0</v>
      </c>
      <c r="M2" s="35">
        <f>COUNTIF(Vertices[Closeness Centrality],"&gt;= "&amp;L2)-COUNTIF(Vertices[Closeness Centrality],"&gt;="&amp;L3)</f>
        <v>114</v>
      </c>
      <c r="N2" s="34">
        <f>MIN(Vertices[Eigenvector Centrality])</f>
        <v>0</v>
      </c>
      <c r="O2" s="35">
        <f>COUNTIF(Vertices[Eigenvector Centrality],"&gt;= "&amp;N2)-COUNTIF(Vertices[Eigenvector Centrality],"&gt;="&amp;N3)</f>
        <v>24</v>
      </c>
      <c r="P2" s="34">
        <f>MIN(Vertices[PageRank])</f>
        <v>0.306492</v>
      </c>
      <c r="Q2" s="35">
        <f>COUNTIF(Vertices[PageRank],"&gt;= "&amp;P2)-COUNTIF(Vertices[PageRank],"&gt;="&amp;P3)</f>
        <v>69</v>
      </c>
      <c r="R2" s="34">
        <f>MIN(Vertices[Clustering Coefficient])</f>
        <v>0</v>
      </c>
      <c r="S2" s="40">
        <f>COUNTIF(Vertices[Clustering Coefficient],"&gt;= "&amp;R2)-COUNTIF(Vertices[Clustering Coefficient],"&gt;="&amp;R3)</f>
        <v>38</v>
      </c>
      <c r="T2" s="34" t="e">
        <f ca="1">MIN(INDIRECT(DynamicFilterSourceColumnRange))</f>
        <v>#REF!</v>
      </c>
      <c r="U2" s="35" t="e">
        <f aca="true" t="shared" si="0" ref="U2:U57">COUNTIF(INDIRECT(DynamicFilterSourceColumnRange),"&gt;= "&amp;T2)-COUNTIF(INDIRECT(DynamicFilterSourceColumnRange),"&gt;="&amp;T3)</f>
        <v>#REF!</v>
      </c>
      <c r="W2" t="s">
        <v>124</v>
      </c>
      <c r="X2">
        <f>ROWS(HistogramBins[Degree Bin])-1</f>
        <v>55</v>
      </c>
    </row>
    <row r="3" spans="1:24" ht="15">
      <c r="A3" s="85"/>
      <c r="B3" s="85"/>
      <c r="D3" s="30">
        <f aca="true" t="shared" si="1" ref="D3:D26">D2+($D$57-$D$2)/BinDivisor</f>
        <v>3.8545454545454545</v>
      </c>
      <c r="E3">
        <f>COUNTIF(Vertices[Degree],"&gt;= "&amp;D3)-COUNTIF(Vertices[Degree],"&gt;="&amp;D4)</f>
        <v>24</v>
      </c>
      <c r="F3" s="36">
        <f aca="true" t="shared" si="2" ref="F3:F26">F2+($F$57-$F$2)/BinDivisor</f>
        <v>1.509090909090909</v>
      </c>
      <c r="G3" s="37">
        <f>COUNTIF(Vertices[In-Degree],"&gt;= "&amp;F3)-COUNTIF(Vertices[In-Degree],"&gt;="&amp;F4)</f>
        <v>25</v>
      </c>
      <c r="H3" s="36">
        <f aca="true" t="shared" si="3" ref="H3:H26">H2+($H$57-$H$2)/BinDivisor</f>
        <v>1.3636363636363635</v>
      </c>
      <c r="I3" s="37">
        <f>COUNTIF(Vertices[Out-Degree],"&gt;= "&amp;H3)-COUNTIF(Vertices[Out-Degree],"&gt;="&amp;H4)</f>
        <v>37</v>
      </c>
      <c r="J3" s="36">
        <f aca="true" t="shared" si="4" ref="J3:J26">J2+($J$57-$J$2)/BinDivisor</f>
        <v>138.3591342</v>
      </c>
      <c r="K3" s="37">
        <f>COUNTIF(Vertices[Betweenness Centrality],"&gt;= "&amp;J3)-COUNTIF(Vertices[Betweenness Centrality],"&gt;="&amp;J4)</f>
        <v>4</v>
      </c>
      <c r="L3" s="36">
        <f aca="true" t="shared" si="5" ref="L3:L26">L2+($L$57-$L$2)/BinDivisor</f>
        <v>0.01818181818181818</v>
      </c>
      <c r="M3" s="37">
        <f>COUNTIF(Vertices[Closeness Centrality],"&gt;= "&amp;L3)-COUNTIF(Vertices[Closeness Centrality],"&gt;="&amp;L4)</f>
        <v>0</v>
      </c>
      <c r="N3" s="36">
        <f aca="true" t="shared" si="6" ref="N3:N26">N2+($N$57-$N$2)/BinDivisor</f>
        <v>0.0012286727272727272</v>
      </c>
      <c r="O3" s="37">
        <f>COUNTIF(Vertices[Eigenvector Centrality],"&gt;= "&amp;N3)-COUNTIF(Vertices[Eigenvector Centrality],"&gt;="&amp;N4)</f>
        <v>1</v>
      </c>
      <c r="P3" s="36">
        <f aca="true" t="shared" si="7" ref="P3:P26">P2+($P$57-$P$2)/BinDivisor</f>
        <v>0.6378338545454546</v>
      </c>
      <c r="Q3" s="37">
        <f>COUNTIF(Vertices[PageRank],"&gt;= "&amp;P3)-COUNTIF(Vertices[PageRank],"&gt;="&amp;P4)</f>
        <v>24</v>
      </c>
      <c r="R3" s="36">
        <f aca="true" t="shared" si="8" ref="R3:R26">R2+($R$57-$R$2)/BinDivisor</f>
        <v>0.01818181818181818</v>
      </c>
      <c r="S3" s="41">
        <f>COUNTIF(Vertices[Clustering Coefficient],"&gt;= "&amp;R3)-COUNTIF(Vertices[Clustering Coefficient],"&gt;="&amp;R4)</f>
        <v>1</v>
      </c>
      <c r="T3" s="36" t="e">
        <f aca="true" t="shared" si="9" ref="T3:T26">T2+($T$57-$T$2)/BinDivisor</f>
        <v>#REF!</v>
      </c>
      <c r="U3" s="37" t="e">
        <f ca="1" t="shared" si="0"/>
        <v>#REF!</v>
      </c>
      <c r="W3" t="s">
        <v>125</v>
      </c>
      <c r="X3" t="s">
        <v>85</v>
      </c>
    </row>
    <row r="4" spans="1:24" ht="15">
      <c r="A4" s="31" t="s">
        <v>146</v>
      </c>
      <c r="B4" s="31">
        <v>123</v>
      </c>
      <c r="D4" s="30">
        <f t="shared" si="1"/>
        <v>6.709090909090909</v>
      </c>
      <c r="E4">
        <f>COUNTIF(Vertices[Degree],"&gt;= "&amp;D4)-COUNTIF(Vertices[Degree],"&gt;="&amp;D5)</f>
        <v>14</v>
      </c>
      <c r="F4" s="34">
        <f t="shared" si="2"/>
        <v>3.018181818181818</v>
      </c>
      <c r="G4" s="35">
        <f>COUNTIF(Vertices[In-Degree],"&gt;= "&amp;F4)-COUNTIF(Vertices[In-Degree],"&gt;="&amp;F5)</f>
        <v>3</v>
      </c>
      <c r="H4" s="34">
        <f t="shared" si="3"/>
        <v>2.727272727272727</v>
      </c>
      <c r="I4" s="35">
        <f>COUNTIF(Vertices[Out-Degree],"&gt;= "&amp;H4)-COUNTIF(Vertices[Out-Degree],"&gt;="&amp;H5)</f>
        <v>26</v>
      </c>
      <c r="J4" s="34">
        <f t="shared" si="4"/>
        <v>276.7182684</v>
      </c>
      <c r="K4" s="35">
        <f>COUNTIF(Vertices[Betweenness Centrality],"&gt;= "&amp;J4)-COUNTIF(Vertices[Betweenness Centrality],"&gt;="&amp;J5)</f>
        <v>0</v>
      </c>
      <c r="L4" s="34">
        <f t="shared" si="5"/>
        <v>0.03636363636363636</v>
      </c>
      <c r="M4" s="35">
        <f>COUNTIF(Vertices[Closeness Centrality],"&gt;= "&amp;L4)-COUNTIF(Vertices[Closeness Centrality],"&gt;="&amp;L5)</f>
        <v>0</v>
      </c>
      <c r="N4" s="34">
        <f t="shared" si="6"/>
        <v>0.0024573454545454543</v>
      </c>
      <c r="O4" s="35">
        <f>COUNTIF(Vertices[Eigenvector Centrality],"&gt;= "&amp;N4)-COUNTIF(Vertices[Eigenvector Centrality],"&gt;="&amp;N5)</f>
        <v>0</v>
      </c>
      <c r="P4" s="34">
        <f t="shared" si="7"/>
        <v>0.9691757090909092</v>
      </c>
      <c r="Q4" s="35">
        <f>COUNTIF(Vertices[PageRank],"&gt;= "&amp;P4)-COUNTIF(Vertices[PageRank],"&gt;="&amp;P5)</f>
        <v>16</v>
      </c>
      <c r="R4" s="34">
        <f t="shared" si="8"/>
        <v>0.03636363636363636</v>
      </c>
      <c r="S4" s="40">
        <f>COUNTIF(Vertices[Clustering Coefficient],"&gt;= "&amp;R4)-COUNTIF(Vertices[Clustering Coefficient],"&gt;="&amp;R5)</f>
        <v>1</v>
      </c>
      <c r="T4" s="34" t="e">
        <f ca="1" t="shared" si="9"/>
        <v>#REF!</v>
      </c>
      <c r="U4" s="35" t="e">
        <f ca="1" t="shared" si="0"/>
        <v>#REF!</v>
      </c>
      <c r="W4" t="s">
        <v>126</v>
      </c>
      <c r="X4" t="s">
        <v>128</v>
      </c>
    </row>
    <row r="5" spans="1:21" ht="15">
      <c r="A5" s="85"/>
      <c r="B5" s="85"/>
      <c r="D5" s="30">
        <f t="shared" si="1"/>
        <v>9.563636363636363</v>
      </c>
      <c r="E5">
        <f>COUNTIF(Vertices[Degree],"&gt;= "&amp;D5)-COUNTIF(Vertices[Degree],"&gt;="&amp;D6)</f>
        <v>4</v>
      </c>
      <c r="F5" s="36">
        <f t="shared" si="2"/>
        <v>4.527272727272727</v>
      </c>
      <c r="G5" s="37">
        <f>COUNTIF(Vertices[In-Degree],"&gt;= "&amp;F5)-COUNTIF(Vertices[In-Degree],"&gt;="&amp;F6)</f>
        <v>6</v>
      </c>
      <c r="H5" s="36">
        <f t="shared" si="3"/>
        <v>4.090909090909091</v>
      </c>
      <c r="I5" s="37">
        <f>COUNTIF(Vertices[Out-Degree],"&gt;= "&amp;H5)-COUNTIF(Vertices[Out-Degree],"&gt;="&amp;H6)</f>
        <v>7</v>
      </c>
      <c r="J5" s="36">
        <f t="shared" si="4"/>
        <v>415.0774026</v>
      </c>
      <c r="K5" s="37">
        <f>COUNTIF(Vertices[Betweenness Centrality],"&gt;= "&amp;J5)-COUNTIF(Vertices[Betweenness Centrality],"&gt;="&amp;J6)</f>
        <v>0</v>
      </c>
      <c r="L5" s="36">
        <f t="shared" si="5"/>
        <v>0.05454545454545454</v>
      </c>
      <c r="M5" s="37">
        <f>COUNTIF(Vertices[Closeness Centrality],"&gt;= "&amp;L5)-COUNTIF(Vertices[Closeness Centrality],"&gt;="&amp;L6)</f>
        <v>0</v>
      </c>
      <c r="N5" s="36">
        <f t="shared" si="6"/>
        <v>0.0036860181818181813</v>
      </c>
      <c r="O5" s="37">
        <f>COUNTIF(Vertices[Eigenvector Centrality],"&gt;= "&amp;N5)-COUNTIF(Vertices[Eigenvector Centrality],"&gt;="&amp;N6)</f>
        <v>15</v>
      </c>
      <c r="P5" s="36">
        <f t="shared" si="7"/>
        <v>1.300517563636364</v>
      </c>
      <c r="Q5" s="37">
        <f>COUNTIF(Vertices[PageRank],"&gt;= "&amp;P5)-COUNTIF(Vertices[PageRank],"&gt;="&amp;P6)</f>
        <v>5</v>
      </c>
      <c r="R5" s="36">
        <f t="shared" si="8"/>
        <v>0.05454545454545454</v>
      </c>
      <c r="S5" s="41">
        <f>COUNTIF(Vertices[Clustering Coefficient],"&gt;= "&amp;R5)-COUNTIF(Vertices[Clustering Coefficient],"&gt;="&amp;R6)</f>
        <v>0</v>
      </c>
      <c r="T5" s="36" t="e">
        <f ca="1" t="shared" si="9"/>
        <v>#REF!</v>
      </c>
      <c r="U5" s="37" t="e">
        <f ca="1" t="shared" si="0"/>
        <v>#REF!</v>
      </c>
    </row>
    <row r="6" spans="1:21" ht="15">
      <c r="A6" s="31" t="s">
        <v>148</v>
      </c>
      <c r="B6" s="31">
        <v>258</v>
      </c>
      <c r="D6" s="30">
        <f t="shared" si="1"/>
        <v>12.418181818181818</v>
      </c>
      <c r="E6">
        <f>COUNTIF(Vertices[Degree],"&gt;= "&amp;D6)-COUNTIF(Vertices[Degree],"&gt;="&amp;D7)</f>
        <v>1</v>
      </c>
      <c r="F6" s="34">
        <f t="shared" si="2"/>
        <v>6.036363636363636</v>
      </c>
      <c r="G6" s="35">
        <f>COUNTIF(Vertices[In-Degree],"&gt;= "&amp;F6)-COUNTIF(Vertices[In-Degree],"&gt;="&amp;F7)</f>
        <v>2</v>
      </c>
      <c r="H6" s="34">
        <f t="shared" si="3"/>
        <v>5.454545454545454</v>
      </c>
      <c r="I6" s="35">
        <f>COUNTIF(Vertices[Out-Degree],"&gt;= "&amp;H6)-COUNTIF(Vertices[Out-Degree],"&gt;="&amp;H7)</f>
        <v>5</v>
      </c>
      <c r="J6" s="34">
        <f t="shared" si="4"/>
        <v>553.4365368</v>
      </c>
      <c r="K6" s="35">
        <f>COUNTIF(Vertices[Betweenness Centrality],"&gt;= "&amp;J6)-COUNTIF(Vertices[Betweenness Centrality],"&gt;="&amp;J7)</f>
        <v>1</v>
      </c>
      <c r="L6" s="34">
        <f t="shared" si="5"/>
        <v>0.07272727272727272</v>
      </c>
      <c r="M6" s="35">
        <f>COUNTIF(Vertices[Closeness Centrality],"&gt;= "&amp;L6)-COUNTIF(Vertices[Closeness Centrality],"&gt;="&amp;L7)</f>
        <v>0</v>
      </c>
      <c r="N6" s="34">
        <f t="shared" si="6"/>
        <v>0.004914690909090909</v>
      </c>
      <c r="O6" s="35">
        <f>COUNTIF(Vertices[Eigenvector Centrality],"&gt;= "&amp;N6)-COUNTIF(Vertices[Eigenvector Centrality],"&gt;="&amp;N7)</f>
        <v>6</v>
      </c>
      <c r="P6" s="34">
        <f t="shared" si="7"/>
        <v>1.6318594181818185</v>
      </c>
      <c r="Q6" s="35">
        <f>COUNTIF(Vertices[PageRank],"&gt;= "&amp;P6)-COUNTIF(Vertices[PageRank],"&gt;="&amp;P7)</f>
        <v>3</v>
      </c>
      <c r="R6" s="34">
        <f t="shared" si="8"/>
        <v>0.07272727272727272</v>
      </c>
      <c r="S6" s="40">
        <f>COUNTIF(Vertices[Clustering Coefficient],"&gt;= "&amp;R6)-COUNTIF(Vertices[Clustering Coefficient],"&gt;="&amp;R7)</f>
        <v>0</v>
      </c>
      <c r="T6" s="34" t="e">
        <f ca="1" t="shared" si="9"/>
        <v>#REF!</v>
      </c>
      <c r="U6" s="35" t="e">
        <f ca="1" t="shared" si="0"/>
        <v>#REF!</v>
      </c>
    </row>
    <row r="7" spans="1:21" ht="15">
      <c r="A7" s="31" t="s">
        <v>149</v>
      </c>
      <c r="B7" s="31">
        <v>527</v>
      </c>
      <c r="D7" s="30">
        <f t="shared" si="1"/>
        <v>15.272727272727273</v>
      </c>
      <c r="E7">
        <f>COUNTIF(Vertices[Degree],"&gt;= "&amp;D7)-COUNTIF(Vertices[Degree],"&gt;="&amp;D8)</f>
        <v>1</v>
      </c>
      <c r="F7" s="36">
        <f t="shared" si="2"/>
        <v>7.545454545454545</v>
      </c>
      <c r="G7" s="37">
        <f>COUNTIF(Vertices[In-Degree],"&gt;= "&amp;F7)-COUNTIF(Vertices[In-Degree],"&gt;="&amp;F8)</f>
        <v>1</v>
      </c>
      <c r="H7" s="36">
        <f t="shared" si="3"/>
        <v>6.8181818181818175</v>
      </c>
      <c r="I7" s="37">
        <f>COUNTIF(Vertices[Out-Degree],"&gt;= "&amp;H7)-COUNTIF(Vertices[Out-Degree],"&gt;="&amp;H8)</f>
        <v>2</v>
      </c>
      <c r="J7" s="36">
        <f t="shared" si="4"/>
        <v>691.795671</v>
      </c>
      <c r="K7" s="37">
        <f>COUNTIF(Vertices[Betweenness Centrality],"&gt;= "&amp;J7)-COUNTIF(Vertices[Betweenness Centrality],"&gt;="&amp;J8)</f>
        <v>0</v>
      </c>
      <c r="L7" s="36">
        <f t="shared" si="5"/>
        <v>0.09090909090909091</v>
      </c>
      <c r="M7" s="37">
        <f>COUNTIF(Vertices[Closeness Centrality],"&gt;= "&amp;L7)-COUNTIF(Vertices[Closeness Centrality],"&gt;="&amp;L8)</f>
        <v>0</v>
      </c>
      <c r="N7" s="36">
        <f t="shared" si="6"/>
        <v>0.006143363636363636</v>
      </c>
      <c r="O7" s="37">
        <f>COUNTIF(Vertices[Eigenvector Centrality],"&gt;= "&amp;N7)-COUNTIF(Vertices[Eigenvector Centrality],"&gt;="&amp;N8)</f>
        <v>9</v>
      </c>
      <c r="P7" s="36">
        <f t="shared" si="7"/>
        <v>1.963201272727273</v>
      </c>
      <c r="Q7" s="37">
        <f>COUNTIF(Vertices[PageRank],"&gt;= "&amp;P7)-COUNTIF(Vertices[PageRank],"&gt;="&amp;P8)</f>
        <v>1</v>
      </c>
      <c r="R7" s="36">
        <f t="shared" si="8"/>
        <v>0.09090909090909091</v>
      </c>
      <c r="S7" s="41">
        <f>COUNTIF(Vertices[Clustering Coefficient],"&gt;= "&amp;R7)-COUNTIF(Vertices[Clustering Coefficient],"&gt;="&amp;R8)</f>
        <v>0</v>
      </c>
      <c r="T7" s="36" t="e">
        <f ca="1" t="shared" si="9"/>
        <v>#REF!</v>
      </c>
      <c r="U7" s="37" t="e">
        <f ca="1" t="shared" si="0"/>
        <v>#REF!</v>
      </c>
    </row>
    <row r="8" spans="1:21" ht="15">
      <c r="A8" s="31" t="s">
        <v>150</v>
      </c>
      <c r="B8" s="31">
        <v>785</v>
      </c>
      <c r="D8" s="30">
        <f t="shared" si="1"/>
        <v>18.12727272727273</v>
      </c>
      <c r="E8">
        <f>COUNTIF(Vertices[Degree],"&gt;= "&amp;D8)-COUNTIF(Vertices[Degree],"&gt;="&amp;D9)</f>
        <v>0</v>
      </c>
      <c r="F8" s="34">
        <f t="shared" si="2"/>
        <v>9.054545454545455</v>
      </c>
      <c r="G8" s="35">
        <f>COUNTIF(Vertices[In-Degree],"&gt;= "&amp;F8)-COUNTIF(Vertices[In-Degree],"&gt;="&amp;F9)</f>
        <v>1</v>
      </c>
      <c r="H8" s="34">
        <f t="shared" si="3"/>
        <v>8.181818181818182</v>
      </c>
      <c r="I8" s="35">
        <f>COUNTIF(Vertices[Out-Degree],"&gt;= "&amp;H8)-COUNTIF(Vertices[Out-Degree],"&gt;="&amp;H9)</f>
        <v>0</v>
      </c>
      <c r="J8" s="34">
        <f t="shared" si="4"/>
        <v>830.1548051999999</v>
      </c>
      <c r="K8" s="35">
        <f>COUNTIF(Vertices[Betweenness Centrality],"&gt;= "&amp;J8)-COUNTIF(Vertices[Betweenness Centrality],"&gt;="&amp;J9)</f>
        <v>0</v>
      </c>
      <c r="L8" s="34">
        <f t="shared" si="5"/>
        <v>0.1090909090909091</v>
      </c>
      <c r="M8" s="35">
        <f>COUNTIF(Vertices[Closeness Centrality],"&gt;= "&amp;L8)-COUNTIF(Vertices[Closeness Centrality],"&gt;="&amp;L9)</f>
        <v>0</v>
      </c>
      <c r="N8" s="34">
        <f t="shared" si="6"/>
        <v>0.007372036363636363</v>
      </c>
      <c r="O8" s="35">
        <f>COUNTIF(Vertices[Eigenvector Centrality],"&gt;= "&amp;N8)-COUNTIF(Vertices[Eigenvector Centrality],"&gt;="&amp;N9)</f>
        <v>2</v>
      </c>
      <c r="P8" s="34">
        <f t="shared" si="7"/>
        <v>2.2945431272727275</v>
      </c>
      <c r="Q8" s="35">
        <f>COUNTIF(Vertices[PageRank],"&gt;= "&amp;P8)-COUNTIF(Vertices[PageRank],"&gt;="&amp;P9)</f>
        <v>0</v>
      </c>
      <c r="R8" s="34">
        <f t="shared" si="8"/>
        <v>0.1090909090909091</v>
      </c>
      <c r="S8" s="40">
        <f>COUNTIF(Vertices[Clustering Coefficient],"&gt;= "&amp;R8)-COUNTIF(Vertices[Clustering Coefficient],"&gt;="&amp;R9)</f>
        <v>1</v>
      </c>
      <c r="T8" s="34" t="e">
        <f ca="1" t="shared" si="9"/>
        <v>#REF!</v>
      </c>
      <c r="U8" s="35" t="e">
        <f ca="1" t="shared" si="0"/>
        <v>#REF!</v>
      </c>
    </row>
    <row r="9" spans="1:21" ht="15">
      <c r="A9" s="85"/>
      <c r="B9" s="85"/>
      <c r="D9" s="30">
        <f t="shared" si="1"/>
        <v>20.981818181818184</v>
      </c>
      <c r="E9">
        <f>COUNTIF(Vertices[Degree],"&gt;= "&amp;D9)-COUNTIF(Vertices[Degree],"&gt;="&amp;D10)</f>
        <v>1</v>
      </c>
      <c r="F9" s="36">
        <f t="shared" si="2"/>
        <v>10.563636363636364</v>
      </c>
      <c r="G9" s="37">
        <f>COUNTIF(Vertices[In-Degree],"&gt;= "&amp;F9)-COUNTIF(Vertices[In-Degree],"&gt;="&amp;F10)</f>
        <v>0</v>
      </c>
      <c r="H9" s="36">
        <f t="shared" si="3"/>
        <v>9.545454545454545</v>
      </c>
      <c r="I9" s="37">
        <f>COUNTIF(Vertices[Out-Degree],"&gt;= "&amp;H9)-COUNTIF(Vertices[Out-Degree],"&gt;="&amp;H10)</f>
        <v>0</v>
      </c>
      <c r="J9" s="36">
        <f t="shared" si="4"/>
        <v>968.5139393999999</v>
      </c>
      <c r="K9" s="37">
        <f>COUNTIF(Vertices[Betweenness Centrality],"&gt;= "&amp;J9)-COUNTIF(Vertices[Betweenness Centrality],"&gt;="&amp;J10)</f>
        <v>0</v>
      </c>
      <c r="L9" s="36">
        <f t="shared" si="5"/>
        <v>0.1272727272727273</v>
      </c>
      <c r="M9" s="37">
        <f>COUNTIF(Vertices[Closeness Centrality],"&gt;= "&amp;L9)-COUNTIF(Vertices[Closeness Centrality],"&gt;="&amp;L10)</f>
        <v>0</v>
      </c>
      <c r="N9" s="36">
        <f t="shared" si="6"/>
        <v>0.00860070909090909</v>
      </c>
      <c r="O9" s="37">
        <f>COUNTIF(Vertices[Eigenvector Centrality],"&gt;= "&amp;N9)-COUNTIF(Vertices[Eigenvector Centrality],"&gt;="&amp;N10)</f>
        <v>31</v>
      </c>
      <c r="P9" s="36">
        <f t="shared" si="7"/>
        <v>2.625884981818182</v>
      </c>
      <c r="Q9" s="37">
        <f>COUNTIF(Vertices[PageRank],"&gt;= "&amp;P9)-COUNTIF(Vertices[PageRank],"&gt;="&amp;P10)</f>
        <v>1</v>
      </c>
      <c r="R9" s="36">
        <f t="shared" si="8"/>
        <v>0.1272727272727273</v>
      </c>
      <c r="S9" s="41">
        <f>COUNTIF(Vertices[Clustering Coefficient],"&gt;= "&amp;R9)-COUNTIF(Vertices[Clustering Coefficient],"&gt;="&amp;R10)</f>
        <v>1</v>
      </c>
      <c r="T9" s="36" t="e">
        <f ca="1" t="shared" si="9"/>
        <v>#REF!</v>
      </c>
      <c r="U9" s="37" t="e">
        <f ca="1" t="shared" si="0"/>
        <v>#REF!</v>
      </c>
    </row>
    <row r="10" spans="1:21" ht="15">
      <c r="A10" s="31" t="s">
        <v>151</v>
      </c>
      <c r="B10" s="31">
        <v>85</v>
      </c>
      <c r="D10" s="30">
        <f t="shared" si="1"/>
        <v>23.83636363636364</v>
      </c>
      <c r="E10">
        <f>COUNTIF(Vertices[Degree],"&gt;= "&amp;D10)-COUNTIF(Vertices[Degree],"&gt;="&amp;D11)</f>
        <v>1</v>
      </c>
      <c r="F10" s="34">
        <f t="shared" si="2"/>
        <v>12.072727272727274</v>
      </c>
      <c r="G10" s="35">
        <f>COUNTIF(Vertices[In-Degree],"&gt;= "&amp;F10)-COUNTIF(Vertices[In-Degree],"&gt;="&amp;F11)</f>
        <v>0</v>
      </c>
      <c r="H10" s="34">
        <f t="shared" si="3"/>
        <v>10.909090909090908</v>
      </c>
      <c r="I10" s="35">
        <f>COUNTIF(Vertices[Out-Degree],"&gt;= "&amp;H10)-COUNTIF(Vertices[Out-Degree],"&gt;="&amp;H11)</f>
        <v>0</v>
      </c>
      <c r="J10" s="34">
        <f t="shared" si="4"/>
        <v>1106.8730736</v>
      </c>
      <c r="K10" s="35">
        <f>COUNTIF(Vertices[Betweenness Centrality],"&gt;= "&amp;J10)-COUNTIF(Vertices[Betweenness Centrality],"&gt;="&amp;J11)</f>
        <v>0</v>
      </c>
      <c r="L10" s="34">
        <f t="shared" si="5"/>
        <v>0.14545454545454548</v>
      </c>
      <c r="M10" s="35">
        <f>COUNTIF(Vertices[Closeness Centrality],"&gt;= "&amp;L10)-COUNTIF(Vertices[Closeness Centrality],"&gt;="&amp;L11)</f>
        <v>0</v>
      </c>
      <c r="N10" s="34">
        <f t="shared" si="6"/>
        <v>0.009829381818181817</v>
      </c>
      <c r="O10" s="35">
        <f>COUNTIF(Vertices[Eigenvector Centrality],"&gt;= "&amp;N10)-COUNTIF(Vertices[Eigenvector Centrality],"&gt;="&amp;N11)</f>
        <v>12</v>
      </c>
      <c r="P10" s="34">
        <f t="shared" si="7"/>
        <v>2.9572268363636365</v>
      </c>
      <c r="Q10" s="35">
        <f>COUNTIF(Vertices[PageRank],"&gt;= "&amp;P10)-COUNTIF(Vertices[PageRank],"&gt;="&amp;P11)</f>
        <v>1</v>
      </c>
      <c r="R10" s="34">
        <f t="shared" si="8"/>
        <v>0.14545454545454548</v>
      </c>
      <c r="S10" s="40">
        <f>COUNTIF(Vertices[Clustering Coefficient],"&gt;= "&amp;R10)-COUNTIF(Vertices[Clustering Coefficient],"&gt;="&amp;R11)</f>
        <v>0</v>
      </c>
      <c r="T10" s="34" t="e">
        <f ca="1" t="shared" si="9"/>
        <v>#REF!</v>
      </c>
      <c r="U10" s="35" t="e">
        <f ca="1" t="shared" si="0"/>
        <v>#REF!</v>
      </c>
    </row>
    <row r="11" spans="1:21" ht="15">
      <c r="A11" s="85"/>
      <c r="B11" s="85"/>
      <c r="D11" s="30">
        <f t="shared" si="1"/>
        <v>26.690909090909095</v>
      </c>
      <c r="E11">
        <f>COUNTIF(Vertices[Degree],"&gt;= "&amp;D11)-COUNTIF(Vertices[Degree],"&gt;="&amp;D12)</f>
        <v>0</v>
      </c>
      <c r="F11" s="36">
        <f t="shared" si="2"/>
        <v>13.581818181818184</v>
      </c>
      <c r="G11" s="37">
        <f>COUNTIF(Vertices[In-Degree],"&gt;= "&amp;F11)-COUNTIF(Vertices[In-Degree],"&gt;="&amp;F12)</f>
        <v>1</v>
      </c>
      <c r="H11" s="36">
        <f t="shared" si="3"/>
        <v>12.272727272727272</v>
      </c>
      <c r="I11" s="37">
        <f>COUNTIF(Vertices[Out-Degree],"&gt;= "&amp;H11)-COUNTIF(Vertices[Out-Degree],"&gt;="&amp;H12)</f>
        <v>0</v>
      </c>
      <c r="J11" s="36">
        <f t="shared" si="4"/>
        <v>1245.2322078</v>
      </c>
      <c r="K11" s="37">
        <f>COUNTIF(Vertices[Betweenness Centrality],"&gt;= "&amp;J11)-COUNTIF(Vertices[Betweenness Centrality],"&gt;="&amp;J12)</f>
        <v>1</v>
      </c>
      <c r="L11" s="36">
        <f t="shared" si="5"/>
        <v>0.16363636363636366</v>
      </c>
      <c r="M11" s="37">
        <f>COUNTIF(Vertices[Closeness Centrality],"&gt;= "&amp;L11)-COUNTIF(Vertices[Closeness Centrality],"&gt;="&amp;L12)</f>
        <v>0</v>
      </c>
      <c r="N11" s="36">
        <f t="shared" si="6"/>
        <v>0.011058054545454544</v>
      </c>
      <c r="O11" s="37">
        <f>COUNTIF(Vertices[Eigenvector Centrality],"&gt;= "&amp;N11)-COUNTIF(Vertices[Eigenvector Centrality],"&gt;="&amp;N12)</f>
        <v>9</v>
      </c>
      <c r="P11" s="36">
        <f t="shared" si="7"/>
        <v>3.288568690909091</v>
      </c>
      <c r="Q11" s="37">
        <f>COUNTIF(Vertices[PageRank],"&gt;= "&amp;P11)-COUNTIF(Vertices[PageRank],"&gt;="&amp;P12)</f>
        <v>0</v>
      </c>
      <c r="R11" s="36">
        <f t="shared" si="8"/>
        <v>0.16363636363636366</v>
      </c>
      <c r="S11" s="41">
        <f>COUNTIF(Vertices[Clustering Coefficient],"&gt;= "&amp;R11)-COUNTIF(Vertices[Clustering Coefficient],"&gt;="&amp;R12)</f>
        <v>1</v>
      </c>
      <c r="T11" s="36" t="e">
        <f ca="1" t="shared" si="9"/>
        <v>#REF!</v>
      </c>
      <c r="U11" s="37" t="e">
        <f ca="1" t="shared" si="0"/>
        <v>#REF!</v>
      </c>
    </row>
    <row r="12" spans="1:21" ht="15">
      <c r="A12" s="31" t="s">
        <v>170</v>
      </c>
      <c r="B12" s="31">
        <v>0.32954545454545453</v>
      </c>
      <c r="D12" s="30">
        <f t="shared" si="1"/>
        <v>29.54545454545455</v>
      </c>
      <c r="E12">
        <f>COUNTIF(Vertices[Degree],"&gt;= "&amp;D12)-COUNTIF(Vertices[Degree],"&gt;="&amp;D13)</f>
        <v>0</v>
      </c>
      <c r="F12" s="34">
        <f t="shared" si="2"/>
        <v>15.090909090909093</v>
      </c>
      <c r="G12" s="35">
        <f>COUNTIF(Vertices[In-Degree],"&gt;= "&amp;F12)-COUNTIF(Vertices[In-Degree],"&gt;="&amp;F13)</f>
        <v>0</v>
      </c>
      <c r="H12" s="34">
        <f t="shared" si="3"/>
        <v>13.636363636363635</v>
      </c>
      <c r="I12" s="35">
        <f>COUNTIF(Vertices[Out-Degree],"&gt;= "&amp;H12)-COUNTIF(Vertices[Out-Degree],"&gt;="&amp;H13)</f>
        <v>0</v>
      </c>
      <c r="J12" s="34">
        <f t="shared" si="4"/>
        <v>1383.591342</v>
      </c>
      <c r="K12" s="35">
        <f>COUNTIF(Vertices[Betweenness Centrality],"&gt;= "&amp;J12)-COUNTIF(Vertices[Betweenness Centrality],"&gt;="&amp;J13)</f>
        <v>0</v>
      </c>
      <c r="L12" s="34">
        <f t="shared" si="5"/>
        <v>0.18181818181818185</v>
      </c>
      <c r="M12" s="35">
        <f>COUNTIF(Vertices[Closeness Centrality],"&gt;= "&amp;L12)-COUNTIF(Vertices[Closeness Centrality],"&gt;="&amp;L13)</f>
        <v>0</v>
      </c>
      <c r="N12" s="34">
        <f t="shared" si="6"/>
        <v>0.01228672727272727</v>
      </c>
      <c r="O12" s="35">
        <f>COUNTIF(Vertices[Eigenvector Centrality],"&gt;= "&amp;N12)-COUNTIF(Vertices[Eigenvector Centrality],"&gt;="&amp;N13)</f>
        <v>5</v>
      </c>
      <c r="P12" s="34">
        <f t="shared" si="7"/>
        <v>3.6199105454545455</v>
      </c>
      <c r="Q12" s="35">
        <f>COUNTIF(Vertices[PageRank],"&gt;= "&amp;P12)-COUNTIF(Vertices[PageRank],"&gt;="&amp;P13)</f>
        <v>0</v>
      </c>
      <c r="R12" s="34">
        <f t="shared" si="8"/>
        <v>0.18181818181818185</v>
      </c>
      <c r="S12" s="40">
        <f>COUNTIF(Vertices[Clustering Coefficient],"&gt;= "&amp;R12)-COUNTIF(Vertices[Clustering Coefficient],"&gt;="&amp;R13)</f>
        <v>0</v>
      </c>
      <c r="T12" s="34" t="e">
        <f ca="1" t="shared" si="9"/>
        <v>#REF!</v>
      </c>
      <c r="U12" s="35" t="e">
        <f ca="1" t="shared" si="0"/>
        <v>#REF!</v>
      </c>
    </row>
    <row r="13" spans="1:21" ht="15">
      <c r="A13" s="31" t="s">
        <v>171</v>
      </c>
      <c r="B13" s="31">
        <v>0.49572649572649574</v>
      </c>
      <c r="D13" s="30">
        <f t="shared" si="1"/>
        <v>32.400000000000006</v>
      </c>
      <c r="E13">
        <f>COUNTIF(Vertices[Degree],"&gt;= "&amp;D13)-COUNTIF(Vertices[Degree],"&gt;="&amp;D14)</f>
        <v>0</v>
      </c>
      <c r="F13" s="36">
        <f t="shared" si="2"/>
        <v>16.6</v>
      </c>
      <c r="G13" s="37">
        <f>COUNTIF(Vertices[In-Degree],"&gt;= "&amp;F13)-COUNTIF(Vertices[In-Degree],"&gt;="&amp;F14)</f>
        <v>0</v>
      </c>
      <c r="H13" s="36">
        <f t="shared" si="3"/>
        <v>14.999999999999998</v>
      </c>
      <c r="I13" s="37">
        <f>COUNTIF(Vertices[Out-Degree],"&gt;= "&amp;H13)-COUNTIF(Vertices[Out-Degree],"&gt;="&amp;H14)</f>
        <v>0</v>
      </c>
      <c r="J13" s="36">
        <f t="shared" si="4"/>
        <v>1521.9504762</v>
      </c>
      <c r="K13" s="37">
        <f>COUNTIF(Vertices[Betweenness Centrality],"&gt;= "&amp;J13)-COUNTIF(Vertices[Betweenness Centrality],"&gt;="&amp;J14)</f>
        <v>0</v>
      </c>
      <c r="L13" s="36">
        <f t="shared" si="5"/>
        <v>0.20000000000000004</v>
      </c>
      <c r="M13" s="37">
        <f>COUNTIF(Vertices[Closeness Centrality],"&gt;= "&amp;L13)-COUNTIF(Vertices[Closeness Centrality],"&gt;="&amp;L14)</f>
        <v>3</v>
      </c>
      <c r="N13" s="36">
        <f t="shared" si="6"/>
        <v>0.013515399999999997</v>
      </c>
      <c r="O13" s="37">
        <f>COUNTIF(Vertices[Eigenvector Centrality],"&gt;= "&amp;N13)-COUNTIF(Vertices[Eigenvector Centrality],"&gt;="&amp;N14)</f>
        <v>4</v>
      </c>
      <c r="P13" s="36">
        <f t="shared" si="7"/>
        <v>3.9512524</v>
      </c>
      <c r="Q13" s="37">
        <f>COUNTIF(Vertices[PageRank],"&gt;= "&amp;P13)-COUNTIF(Vertices[PageRank],"&gt;="&amp;P14)</f>
        <v>1</v>
      </c>
      <c r="R13" s="36">
        <f t="shared" si="8"/>
        <v>0.20000000000000004</v>
      </c>
      <c r="S13" s="41">
        <f>COUNTIF(Vertices[Clustering Coefficient],"&gt;= "&amp;R13)-COUNTIF(Vertices[Clustering Coefficient],"&gt;="&amp;R14)</f>
        <v>1</v>
      </c>
      <c r="T13" s="36" t="e">
        <f ca="1" t="shared" si="9"/>
        <v>#REF!</v>
      </c>
      <c r="U13" s="37" t="e">
        <f ca="1" t="shared" si="0"/>
        <v>#REF!</v>
      </c>
    </row>
    <row r="14" spans="1:21" ht="15">
      <c r="A14" s="85"/>
      <c r="B14" s="85"/>
      <c r="D14" s="30">
        <f t="shared" si="1"/>
        <v>35.25454545454546</v>
      </c>
      <c r="E14">
        <f>COUNTIF(Vertices[Degree],"&gt;= "&amp;D14)-COUNTIF(Vertices[Degree],"&gt;="&amp;D15)</f>
        <v>0</v>
      </c>
      <c r="F14" s="34">
        <f t="shared" si="2"/>
        <v>18.10909090909091</v>
      </c>
      <c r="G14" s="35">
        <f>COUNTIF(Vertices[In-Degree],"&gt;= "&amp;F14)-COUNTIF(Vertices[In-Degree],"&gt;="&amp;F15)</f>
        <v>0</v>
      </c>
      <c r="H14" s="34">
        <f t="shared" si="3"/>
        <v>16.363636363636363</v>
      </c>
      <c r="I14" s="35">
        <f>COUNTIF(Vertices[Out-Degree],"&gt;= "&amp;H14)-COUNTIF(Vertices[Out-Degree],"&gt;="&amp;H15)</f>
        <v>0</v>
      </c>
      <c r="J14" s="34">
        <f t="shared" si="4"/>
        <v>1660.3096103999999</v>
      </c>
      <c r="K14" s="35">
        <f>COUNTIF(Vertices[Betweenness Centrality],"&gt;= "&amp;J14)-COUNTIF(Vertices[Betweenness Centrality],"&gt;="&amp;J15)</f>
        <v>0</v>
      </c>
      <c r="L14" s="34">
        <f t="shared" si="5"/>
        <v>0.21818181818181823</v>
      </c>
      <c r="M14" s="35">
        <f>COUNTIF(Vertices[Closeness Centrality],"&gt;= "&amp;L14)-COUNTIF(Vertices[Closeness Centrality],"&gt;="&amp;L15)</f>
        <v>0</v>
      </c>
      <c r="N14" s="34">
        <f t="shared" si="6"/>
        <v>0.014744072727272723</v>
      </c>
      <c r="O14" s="35">
        <f>COUNTIF(Vertices[Eigenvector Centrality],"&gt;= "&amp;N14)-COUNTIF(Vertices[Eigenvector Centrality],"&gt;="&amp;N15)</f>
        <v>1</v>
      </c>
      <c r="P14" s="34">
        <f t="shared" si="7"/>
        <v>4.2825942545454545</v>
      </c>
      <c r="Q14" s="35">
        <f>COUNTIF(Vertices[PageRank],"&gt;= "&amp;P14)-COUNTIF(Vertices[PageRank],"&gt;="&amp;P15)</f>
        <v>0</v>
      </c>
      <c r="R14" s="34">
        <f t="shared" si="8"/>
        <v>0.21818181818181823</v>
      </c>
      <c r="S14" s="40">
        <f>COUNTIF(Vertices[Clustering Coefficient],"&gt;= "&amp;R14)-COUNTIF(Vertices[Clustering Coefficient],"&gt;="&amp;R15)</f>
        <v>0</v>
      </c>
      <c r="T14" s="34" t="e">
        <f ca="1" t="shared" si="9"/>
        <v>#REF!</v>
      </c>
      <c r="U14" s="35" t="e">
        <f ca="1" t="shared" si="0"/>
        <v>#REF!</v>
      </c>
    </row>
    <row r="15" spans="1:21" ht="15">
      <c r="A15" s="31" t="s">
        <v>152</v>
      </c>
      <c r="B15" s="31">
        <v>7</v>
      </c>
      <c r="D15" s="30">
        <f t="shared" si="1"/>
        <v>38.10909090909091</v>
      </c>
      <c r="E15">
        <f>COUNTIF(Vertices[Degree],"&gt;= "&amp;D15)-COUNTIF(Vertices[Degree],"&gt;="&amp;D16)</f>
        <v>0</v>
      </c>
      <c r="F15" s="36">
        <f t="shared" si="2"/>
        <v>19.618181818181817</v>
      </c>
      <c r="G15" s="37">
        <f>COUNTIF(Vertices[In-Degree],"&gt;= "&amp;F15)-COUNTIF(Vertices[In-Degree],"&gt;="&amp;F16)</f>
        <v>0</v>
      </c>
      <c r="H15" s="36">
        <f t="shared" si="3"/>
        <v>17.727272727272727</v>
      </c>
      <c r="I15" s="37">
        <f>COUNTIF(Vertices[Out-Degree],"&gt;= "&amp;H15)-COUNTIF(Vertices[Out-Degree],"&gt;="&amp;H16)</f>
        <v>0</v>
      </c>
      <c r="J15" s="36">
        <f t="shared" si="4"/>
        <v>1798.6687445999999</v>
      </c>
      <c r="K15" s="37">
        <f>COUNTIF(Vertices[Betweenness Centrality],"&gt;= "&amp;J15)-COUNTIF(Vertices[Betweenness Centrality],"&gt;="&amp;J16)</f>
        <v>0</v>
      </c>
      <c r="L15" s="36">
        <f t="shared" si="5"/>
        <v>0.23636363636363641</v>
      </c>
      <c r="M15" s="37">
        <f>COUNTIF(Vertices[Closeness Centrality],"&gt;= "&amp;L15)-COUNTIF(Vertices[Closeness Centrality],"&gt;="&amp;L16)</f>
        <v>0</v>
      </c>
      <c r="N15" s="36">
        <f t="shared" si="6"/>
        <v>0.01597274545454545</v>
      </c>
      <c r="O15" s="37">
        <f>COUNTIF(Vertices[Eigenvector Centrality],"&gt;= "&amp;N15)-COUNTIF(Vertices[Eigenvector Centrality],"&gt;="&amp;N16)</f>
        <v>0</v>
      </c>
      <c r="P15" s="36">
        <f t="shared" si="7"/>
        <v>4.6139361090909095</v>
      </c>
      <c r="Q15" s="37">
        <f>COUNTIF(Vertices[PageRank],"&gt;= "&amp;P15)-COUNTIF(Vertices[PageRank],"&gt;="&amp;P16)</f>
        <v>0</v>
      </c>
      <c r="R15" s="36">
        <f t="shared" si="8"/>
        <v>0.23636363636363641</v>
      </c>
      <c r="S15" s="41">
        <f>COUNTIF(Vertices[Clustering Coefficient],"&gt;= "&amp;R15)-COUNTIF(Vertices[Clustering Coefficient],"&gt;="&amp;R16)</f>
        <v>0</v>
      </c>
      <c r="T15" s="36" t="e">
        <f ca="1" t="shared" si="9"/>
        <v>#REF!</v>
      </c>
      <c r="U15" s="37" t="e">
        <f ca="1" t="shared" si="0"/>
        <v>#REF!</v>
      </c>
    </row>
    <row r="16" spans="1:21" ht="15">
      <c r="A16" s="31" t="s">
        <v>153</v>
      </c>
      <c r="B16" s="31">
        <v>3</v>
      </c>
      <c r="D16" s="30">
        <f t="shared" si="1"/>
        <v>40.96363636363636</v>
      </c>
      <c r="E16">
        <f>COUNTIF(Vertices[Degree],"&gt;= "&amp;D16)-COUNTIF(Vertices[Degree],"&gt;="&amp;D17)</f>
        <v>0</v>
      </c>
      <c r="F16" s="34">
        <f t="shared" si="2"/>
        <v>21.127272727272725</v>
      </c>
      <c r="G16" s="35">
        <f>COUNTIF(Vertices[In-Degree],"&gt;= "&amp;F16)-COUNTIF(Vertices[In-Degree],"&gt;="&amp;F17)</f>
        <v>1</v>
      </c>
      <c r="H16" s="34">
        <f t="shared" si="3"/>
        <v>19.09090909090909</v>
      </c>
      <c r="I16" s="35">
        <f>COUNTIF(Vertices[Out-Degree],"&gt;= "&amp;H16)-COUNTIF(Vertices[Out-Degree],"&gt;="&amp;H17)</f>
        <v>0</v>
      </c>
      <c r="J16" s="34">
        <f t="shared" si="4"/>
        <v>1937.0278787999998</v>
      </c>
      <c r="K16" s="35">
        <f>COUNTIF(Vertices[Betweenness Centrality],"&gt;= "&amp;J16)-COUNTIF(Vertices[Betweenness Centrality],"&gt;="&amp;J17)</f>
        <v>0</v>
      </c>
      <c r="L16" s="34">
        <f t="shared" si="5"/>
        <v>0.2545454545454546</v>
      </c>
      <c r="M16" s="35">
        <f>COUNTIF(Vertices[Closeness Centrality],"&gt;= "&amp;L16)-COUNTIF(Vertices[Closeness Centrality],"&gt;="&amp;L17)</f>
        <v>0</v>
      </c>
      <c r="N16" s="34">
        <f t="shared" si="6"/>
        <v>0.017201418181818178</v>
      </c>
      <c r="O16" s="35">
        <f>COUNTIF(Vertices[Eigenvector Centrality],"&gt;= "&amp;N16)-COUNTIF(Vertices[Eigenvector Centrality],"&gt;="&amp;N17)</f>
        <v>0</v>
      </c>
      <c r="P16" s="34">
        <f t="shared" si="7"/>
        <v>4.945277963636364</v>
      </c>
      <c r="Q16" s="35">
        <f>COUNTIF(Vertices[PageRank],"&gt;= "&amp;P16)-COUNTIF(Vertices[PageRank],"&gt;="&amp;P17)</f>
        <v>0</v>
      </c>
      <c r="R16" s="34">
        <f t="shared" si="8"/>
        <v>0.2545454545454546</v>
      </c>
      <c r="S16" s="40">
        <f>COUNTIF(Vertices[Clustering Coefficient],"&gt;= "&amp;R16)-COUNTIF(Vertices[Clustering Coefficient],"&gt;="&amp;R17)</f>
        <v>0</v>
      </c>
      <c r="T16" s="34" t="e">
        <f ca="1" t="shared" si="9"/>
        <v>#REF!</v>
      </c>
      <c r="U16" s="35" t="e">
        <f ca="1" t="shared" si="0"/>
        <v>#REF!</v>
      </c>
    </row>
    <row r="17" spans="1:21" ht="15">
      <c r="A17" s="31" t="s">
        <v>154</v>
      </c>
      <c r="B17" s="31">
        <v>111</v>
      </c>
      <c r="D17" s="30">
        <f t="shared" si="1"/>
        <v>43.81818181818181</v>
      </c>
      <c r="E17">
        <f>COUNTIF(Vertices[Degree],"&gt;= "&amp;D17)-COUNTIF(Vertices[Degree],"&gt;="&amp;D18)</f>
        <v>0</v>
      </c>
      <c r="F17" s="36">
        <f t="shared" si="2"/>
        <v>22.636363636363633</v>
      </c>
      <c r="G17" s="37">
        <f>COUNTIF(Vertices[In-Degree],"&gt;= "&amp;F17)-COUNTIF(Vertices[In-Degree],"&gt;="&amp;F18)</f>
        <v>0</v>
      </c>
      <c r="H17" s="36">
        <f t="shared" si="3"/>
        <v>20.454545454545453</v>
      </c>
      <c r="I17" s="37">
        <f>COUNTIF(Vertices[Out-Degree],"&gt;= "&amp;H17)-COUNTIF(Vertices[Out-Degree],"&gt;="&amp;H18)</f>
        <v>0</v>
      </c>
      <c r="J17" s="36">
        <f t="shared" si="4"/>
        <v>2075.387013</v>
      </c>
      <c r="K17" s="37">
        <f>COUNTIF(Vertices[Betweenness Centrality],"&gt;= "&amp;J17)-COUNTIF(Vertices[Betweenness Centrality],"&gt;="&amp;J18)</f>
        <v>0</v>
      </c>
      <c r="L17" s="36">
        <f t="shared" si="5"/>
        <v>0.27272727272727276</v>
      </c>
      <c r="M17" s="37">
        <f>COUNTIF(Vertices[Closeness Centrality],"&gt;= "&amp;L17)-COUNTIF(Vertices[Closeness Centrality],"&gt;="&amp;L18)</f>
        <v>0</v>
      </c>
      <c r="N17" s="36">
        <f t="shared" si="6"/>
        <v>0.018430090909090906</v>
      </c>
      <c r="O17" s="37">
        <f>COUNTIF(Vertices[Eigenvector Centrality],"&gt;= "&amp;N17)-COUNTIF(Vertices[Eigenvector Centrality],"&gt;="&amp;N18)</f>
        <v>0</v>
      </c>
      <c r="P17" s="36">
        <f t="shared" si="7"/>
        <v>5.276619818181819</v>
      </c>
      <c r="Q17" s="37">
        <f>COUNTIF(Vertices[PageRank],"&gt;= "&amp;P17)-COUNTIF(Vertices[PageRank],"&gt;="&amp;P18)</f>
        <v>0</v>
      </c>
      <c r="R17" s="36">
        <f t="shared" si="8"/>
        <v>0.27272727272727276</v>
      </c>
      <c r="S17" s="41">
        <f>COUNTIF(Vertices[Clustering Coefficient],"&gt;= "&amp;R17)-COUNTIF(Vertices[Clustering Coefficient],"&gt;="&amp;R18)</f>
        <v>1</v>
      </c>
      <c r="T17" s="36" t="e">
        <f ca="1" t="shared" si="9"/>
        <v>#REF!</v>
      </c>
      <c r="U17" s="37" t="e">
        <f ca="1" t="shared" si="0"/>
        <v>#REF!</v>
      </c>
    </row>
    <row r="18" spans="1:21" ht="15">
      <c r="A18" s="31" t="s">
        <v>155</v>
      </c>
      <c r="B18" s="31">
        <v>774</v>
      </c>
      <c r="D18" s="30">
        <f t="shared" si="1"/>
        <v>46.672727272727265</v>
      </c>
      <c r="E18">
        <f>COUNTIF(Vertices[Degree],"&gt;= "&amp;D18)-COUNTIF(Vertices[Degree],"&gt;="&amp;D19)</f>
        <v>0</v>
      </c>
      <c r="F18" s="34">
        <f t="shared" si="2"/>
        <v>24.14545454545454</v>
      </c>
      <c r="G18" s="35">
        <f>COUNTIF(Vertices[In-Degree],"&gt;= "&amp;F18)-COUNTIF(Vertices[In-Degree],"&gt;="&amp;F19)</f>
        <v>0</v>
      </c>
      <c r="H18" s="34">
        <f t="shared" si="3"/>
        <v>21.818181818181817</v>
      </c>
      <c r="I18" s="35">
        <f>COUNTIF(Vertices[Out-Degree],"&gt;= "&amp;H18)-COUNTIF(Vertices[Out-Degree],"&gt;="&amp;H19)</f>
        <v>1</v>
      </c>
      <c r="J18" s="34">
        <f t="shared" si="4"/>
        <v>2213.7461472</v>
      </c>
      <c r="K18" s="35">
        <f>COUNTIF(Vertices[Betweenness Centrality],"&gt;= "&amp;J18)-COUNTIF(Vertices[Betweenness Centrality],"&gt;="&amp;J19)</f>
        <v>0</v>
      </c>
      <c r="L18" s="34">
        <f t="shared" si="5"/>
        <v>0.29090909090909095</v>
      </c>
      <c r="M18" s="35">
        <f>COUNTIF(Vertices[Closeness Centrality],"&gt;= "&amp;L18)-COUNTIF(Vertices[Closeness Centrality],"&gt;="&amp;L19)</f>
        <v>0</v>
      </c>
      <c r="N18" s="34">
        <f t="shared" si="6"/>
        <v>0.019658763636363635</v>
      </c>
      <c r="O18" s="35">
        <f>COUNTIF(Vertices[Eigenvector Centrality],"&gt;= "&amp;N18)-COUNTIF(Vertices[Eigenvector Centrality],"&gt;="&amp;N19)</f>
        <v>0</v>
      </c>
      <c r="P18" s="34">
        <f t="shared" si="7"/>
        <v>5.607961672727274</v>
      </c>
      <c r="Q18" s="35">
        <f>COUNTIF(Vertices[PageRank],"&gt;= "&amp;P18)-COUNTIF(Vertices[PageRank],"&gt;="&amp;P19)</f>
        <v>0</v>
      </c>
      <c r="R18" s="34">
        <f t="shared" si="8"/>
        <v>0.29090909090909095</v>
      </c>
      <c r="S18" s="40">
        <f>COUNTIF(Vertices[Clustering Coefficient],"&gt;= "&amp;R18)-COUNTIF(Vertices[Clustering Coefficient],"&gt;="&amp;R19)</f>
        <v>0</v>
      </c>
      <c r="T18" s="34" t="e">
        <f ca="1" t="shared" si="9"/>
        <v>#REF!</v>
      </c>
      <c r="U18" s="35" t="e">
        <f ca="1" t="shared" si="0"/>
        <v>#REF!</v>
      </c>
    </row>
    <row r="19" spans="1:21" ht="15">
      <c r="A19" s="85"/>
      <c r="B19" s="85"/>
      <c r="D19" s="30">
        <f t="shared" si="1"/>
        <v>49.52727272727272</v>
      </c>
      <c r="E19">
        <f>COUNTIF(Vertices[Degree],"&gt;= "&amp;D19)-COUNTIF(Vertices[Degree],"&gt;="&amp;D20)</f>
        <v>0</v>
      </c>
      <c r="F19" s="36">
        <f t="shared" si="2"/>
        <v>25.65454545454545</v>
      </c>
      <c r="G19" s="37">
        <f>COUNTIF(Vertices[In-Degree],"&gt;= "&amp;F19)-COUNTIF(Vertices[In-Degree],"&gt;="&amp;F20)</f>
        <v>0</v>
      </c>
      <c r="H19" s="36">
        <f t="shared" si="3"/>
        <v>23.18181818181818</v>
      </c>
      <c r="I19" s="37">
        <f>COUNTIF(Vertices[Out-Degree],"&gt;= "&amp;H19)-COUNTIF(Vertices[Out-Degree],"&gt;="&amp;H20)</f>
        <v>0</v>
      </c>
      <c r="J19" s="36">
        <f t="shared" si="4"/>
        <v>2352.1052814</v>
      </c>
      <c r="K19" s="37">
        <f>COUNTIF(Vertices[Betweenness Centrality],"&gt;= "&amp;J19)-COUNTIF(Vertices[Betweenness Centrality],"&gt;="&amp;J20)</f>
        <v>0</v>
      </c>
      <c r="L19" s="36">
        <f t="shared" si="5"/>
        <v>0.30909090909090914</v>
      </c>
      <c r="M19" s="37">
        <f>COUNTIF(Vertices[Closeness Centrality],"&gt;= "&amp;L19)-COUNTIF(Vertices[Closeness Centrality],"&gt;="&amp;L20)</f>
        <v>0</v>
      </c>
      <c r="N19" s="36">
        <f t="shared" si="6"/>
        <v>0.020887436363636363</v>
      </c>
      <c r="O19" s="37">
        <f>COUNTIF(Vertices[Eigenvector Centrality],"&gt;= "&amp;N19)-COUNTIF(Vertices[Eigenvector Centrality],"&gt;="&amp;N20)</f>
        <v>1</v>
      </c>
      <c r="P19" s="36">
        <f t="shared" si="7"/>
        <v>5.939303527272729</v>
      </c>
      <c r="Q19" s="37">
        <f>COUNTIF(Vertices[PageRank],"&gt;= "&amp;P19)-COUNTIF(Vertices[PageRank],"&gt;="&amp;P20)</f>
        <v>0</v>
      </c>
      <c r="R19" s="36">
        <f t="shared" si="8"/>
        <v>0.30909090909090914</v>
      </c>
      <c r="S19" s="41">
        <f>COUNTIF(Vertices[Clustering Coefficient],"&gt;= "&amp;R19)-COUNTIF(Vertices[Clustering Coefficient],"&gt;="&amp;R20)</f>
        <v>1</v>
      </c>
      <c r="T19" s="36" t="e">
        <f ca="1" t="shared" si="9"/>
        <v>#REF!</v>
      </c>
      <c r="U19" s="37" t="e">
        <f ca="1" t="shared" si="0"/>
        <v>#REF!</v>
      </c>
    </row>
    <row r="20" spans="1:21" ht="15">
      <c r="A20" s="31" t="s">
        <v>156</v>
      </c>
      <c r="B20" s="31">
        <v>4</v>
      </c>
      <c r="D20" s="30">
        <f t="shared" si="1"/>
        <v>52.38181818181817</v>
      </c>
      <c r="E20">
        <f>COUNTIF(Vertices[Degree],"&gt;= "&amp;D20)-COUNTIF(Vertices[Degree],"&gt;="&amp;D21)</f>
        <v>0</v>
      </c>
      <c r="F20" s="34">
        <f t="shared" si="2"/>
        <v>27.163636363636357</v>
      </c>
      <c r="G20" s="35">
        <f>COUNTIF(Vertices[In-Degree],"&gt;= "&amp;F20)-COUNTIF(Vertices[In-Degree],"&gt;="&amp;F21)</f>
        <v>0</v>
      </c>
      <c r="H20" s="34">
        <f t="shared" si="3"/>
        <v>24.545454545454543</v>
      </c>
      <c r="I20" s="35">
        <f>COUNTIF(Vertices[Out-Degree],"&gt;= "&amp;H20)-COUNTIF(Vertices[Out-Degree],"&gt;="&amp;H21)</f>
        <v>0</v>
      </c>
      <c r="J20" s="34">
        <f t="shared" si="4"/>
        <v>2490.4644156</v>
      </c>
      <c r="K20" s="35">
        <f>COUNTIF(Vertices[Betweenness Centrality],"&gt;= "&amp;J20)-COUNTIF(Vertices[Betweenness Centrality],"&gt;="&amp;J21)</f>
        <v>0</v>
      </c>
      <c r="L20" s="34">
        <f t="shared" si="5"/>
        <v>0.3272727272727273</v>
      </c>
      <c r="M20" s="35">
        <f>COUNTIF(Vertices[Closeness Centrality],"&gt;= "&amp;L20)-COUNTIF(Vertices[Closeness Centrality],"&gt;="&amp;L21)</f>
        <v>3</v>
      </c>
      <c r="N20" s="34">
        <f t="shared" si="6"/>
        <v>0.02211610909090909</v>
      </c>
      <c r="O20" s="35">
        <f>COUNTIF(Vertices[Eigenvector Centrality],"&gt;= "&amp;N20)-COUNTIF(Vertices[Eigenvector Centrality],"&gt;="&amp;N21)</f>
        <v>0</v>
      </c>
      <c r="P20" s="34">
        <f t="shared" si="7"/>
        <v>6.270645381818184</v>
      </c>
      <c r="Q20" s="35">
        <f>COUNTIF(Vertices[PageRank],"&gt;= "&amp;P20)-COUNTIF(Vertices[PageRank],"&gt;="&amp;P21)</f>
        <v>0</v>
      </c>
      <c r="R20" s="34">
        <f t="shared" si="8"/>
        <v>0.3272727272727273</v>
      </c>
      <c r="S20" s="40">
        <f>COUNTIF(Vertices[Clustering Coefficient],"&gt;= "&amp;R20)-COUNTIF(Vertices[Clustering Coefficient],"&gt;="&amp;R21)</f>
        <v>1</v>
      </c>
      <c r="T20" s="34" t="e">
        <f ca="1" t="shared" si="9"/>
        <v>#REF!</v>
      </c>
      <c r="U20" s="35" t="e">
        <f ca="1" t="shared" si="0"/>
        <v>#REF!</v>
      </c>
    </row>
    <row r="21" spans="1:21" ht="15">
      <c r="A21" s="31" t="s">
        <v>157</v>
      </c>
      <c r="B21" s="31">
        <v>2.179552</v>
      </c>
      <c r="D21" s="30">
        <f t="shared" si="1"/>
        <v>55.23636363636362</v>
      </c>
      <c r="E21">
        <f>COUNTIF(Vertices[Degree],"&gt;= "&amp;D21)-COUNTIF(Vertices[Degree],"&gt;="&amp;D22)</f>
        <v>0</v>
      </c>
      <c r="F21" s="36">
        <f t="shared" si="2"/>
        <v>28.672727272727265</v>
      </c>
      <c r="G21" s="37">
        <f>COUNTIF(Vertices[In-Degree],"&gt;= "&amp;F21)-COUNTIF(Vertices[In-Degree],"&gt;="&amp;F22)</f>
        <v>0</v>
      </c>
      <c r="H21" s="36">
        <f t="shared" si="3"/>
        <v>25.909090909090907</v>
      </c>
      <c r="I21" s="37">
        <f>COUNTIF(Vertices[Out-Degree],"&gt;= "&amp;H21)-COUNTIF(Vertices[Out-Degree],"&gt;="&amp;H22)</f>
        <v>0</v>
      </c>
      <c r="J21" s="36">
        <f t="shared" si="4"/>
        <v>2628.8235498</v>
      </c>
      <c r="K21" s="37">
        <f>COUNTIF(Vertices[Betweenness Centrality],"&gt;= "&amp;J21)-COUNTIF(Vertices[Betweenness Centrality],"&gt;="&amp;J22)</f>
        <v>0</v>
      </c>
      <c r="L21" s="36">
        <f t="shared" si="5"/>
        <v>0.3454545454545455</v>
      </c>
      <c r="M21" s="37">
        <f>COUNTIF(Vertices[Closeness Centrality],"&gt;= "&amp;L21)-COUNTIF(Vertices[Closeness Centrality],"&gt;="&amp;L22)</f>
        <v>0</v>
      </c>
      <c r="N21" s="36">
        <f t="shared" si="6"/>
        <v>0.02334478181818182</v>
      </c>
      <c r="O21" s="37">
        <f>COUNTIF(Vertices[Eigenvector Centrality],"&gt;= "&amp;N21)-COUNTIF(Vertices[Eigenvector Centrality],"&gt;="&amp;N22)</f>
        <v>1</v>
      </c>
      <c r="P21" s="36">
        <f t="shared" si="7"/>
        <v>6.601987236363639</v>
      </c>
      <c r="Q21" s="37">
        <f>COUNTIF(Vertices[PageRank],"&gt;= "&amp;P21)-COUNTIF(Vertices[PageRank],"&gt;="&amp;P22)</f>
        <v>0</v>
      </c>
      <c r="R21" s="36">
        <f t="shared" si="8"/>
        <v>0.3454545454545455</v>
      </c>
      <c r="S21" s="41">
        <f>COUNTIF(Vertices[Clustering Coefficient],"&gt;= "&amp;R21)-COUNTIF(Vertices[Clustering Coefficient],"&gt;="&amp;R22)</f>
        <v>1</v>
      </c>
      <c r="T21" s="36" t="e">
        <f ca="1" t="shared" si="9"/>
        <v>#REF!</v>
      </c>
      <c r="U21" s="37" t="e">
        <f ca="1" t="shared" si="0"/>
        <v>#REF!</v>
      </c>
    </row>
    <row r="22" spans="1:21" ht="15">
      <c r="A22" s="85"/>
      <c r="B22" s="85"/>
      <c r="D22" s="30">
        <f t="shared" si="1"/>
        <v>58.09090909090907</v>
      </c>
      <c r="E22">
        <f>COUNTIF(Vertices[Degree],"&gt;= "&amp;D22)-COUNTIF(Vertices[Degree],"&gt;="&amp;D23)</f>
        <v>0</v>
      </c>
      <c r="F22" s="34">
        <f t="shared" si="2"/>
        <v>30.181818181818173</v>
      </c>
      <c r="G22" s="35">
        <f>COUNTIF(Vertices[In-Degree],"&gt;= "&amp;F22)-COUNTIF(Vertices[In-Degree],"&gt;="&amp;F23)</f>
        <v>0</v>
      </c>
      <c r="H22" s="34">
        <f t="shared" si="3"/>
        <v>27.27272727272727</v>
      </c>
      <c r="I22" s="35">
        <f>COUNTIF(Vertices[Out-Degree],"&gt;= "&amp;H22)-COUNTIF(Vertices[Out-Degree],"&gt;="&amp;H23)</f>
        <v>0</v>
      </c>
      <c r="J22" s="34">
        <f t="shared" si="4"/>
        <v>2767.182684</v>
      </c>
      <c r="K22" s="35">
        <f>COUNTIF(Vertices[Betweenness Centrality],"&gt;= "&amp;J22)-COUNTIF(Vertices[Betweenness Centrality],"&gt;="&amp;J23)</f>
        <v>0</v>
      </c>
      <c r="L22" s="34">
        <f t="shared" si="5"/>
        <v>0.3636363636363637</v>
      </c>
      <c r="M22" s="35">
        <f>COUNTIF(Vertices[Closeness Centrality],"&gt;= "&amp;L22)-COUNTIF(Vertices[Closeness Centrality],"&gt;="&amp;L23)</f>
        <v>0</v>
      </c>
      <c r="N22" s="34">
        <f t="shared" si="6"/>
        <v>0.024573454545454548</v>
      </c>
      <c r="O22" s="35">
        <f>COUNTIF(Vertices[Eigenvector Centrality],"&gt;= "&amp;N22)-COUNTIF(Vertices[Eigenvector Centrality],"&gt;="&amp;N23)</f>
        <v>0</v>
      </c>
      <c r="P22" s="34">
        <f t="shared" si="7"/>
        <v>6.933329090909094</v>
      </c>
      <c r="Q22" s="35">
        <f>COUNTIF(Vertices[PageRank],"&gt;= "&amp;P22)-COUNTIF(Vertices[PageRank],"&gt;="&amp;P23)</f>
        <v>0</v>
      </c>
      <c r="R22" s="34">
        <f t="shared" si="8"/>
        <v>0.3636363636363637</v>
      </c>
      <c r="S22" s="40">
        <f>COUNTIF(Vertices[Clustering Coefficient],"&gt;= "&amp;R22)-COUNTIF(Vertices[Clustering Coefficient],"&gt;="&amp;R23)</f>
        <v>1</v>
      </c>
      <c r="T22" s="34" t="e">
        <f ca="1" t="shared" si="9"/>
        <v>#REF!</v>
      </c>
      <c r="U22" s="35" t="e">
        <f ca="1" t="shared" si="0"/>
        <v>#REF!</v>
      </c>
    </row>
    <row r="23" spans="1:21" ht="15">
      <c r="A23" s="31" t="s">
        <v>158</v>
      </c>
      <c r="B23" s="31">
        <v>0.023390643742503</v>
      </c>
      <c r="D23" s="30">
        <f t="shared" si="1"/>
        <v>60.945454545454524</v>
      </c>
      <c r="E23">
        <f>COUNTIF(Vertices[Degree],"&gt;= "&amp;D23)-COUNTIF(Vertices[Degree],"&gt;="&amp;D24)</f>
        <v>0</v>
      </c>
      <c r="F23" s="36">
        <f t="shared" si="2"/>
        <v>31.69090909090908</v>
      </c>
      <c r="G23" s="37">
        <f>COUNTIF(Vertices[In-Degree],"&gt;= "&amp;F23)-COUNTIF(Vertices[In-Degree],"&gt;="&amp;F24)</f>
        <v>0</v>
      </c>
      <c r="H23" s="36">
        <f t="shared" si="3"/>
        <v>28.636363636363633</v>
      </c>
      <c r="I23" s="37">
        <f>COUNTIF(Vertices[Out-Degree],"&gt;= "&amp;H23)-COUNTIF(Vertices[Out-Degree],"&gt;="&amp;H24)</f>
        <v>0</v>
      </c>
      <c r="J23" s="36">
        <f t="shared" si="4"/>
        <v>2905.5418182</v>
      </c>
      <c r="K23" s="37">
        <f>COUNTIF(Vertices[Betweenness Centrality],"&gt;= "&amp;J23)-COUNTIF(Vertices[Betweenness Centrality],"&gt;="&amp;J24)</f>
        <v>0</v>
      </c>
      <c r="L23" s="36">
        <f t="shared" si="5"/>
        <v>0.3818181818181819</v>
      </c>
      <c r="M23" s="37">
        <f>COUNTIF(Vertices[Closeness Centrality],"&gt;= "&amp;L23)-COUNTIF(Vertices[Closeness Centrality],"&gt;="&amp;L24)</f>
        <v>0</v>
      </c>
      <c r="N23" s="36">
        <f t="shared" si="6"/>
        <v>0.025802127272727276</v>
      </c>
      <c r="O23" s="37">
        <f>COUNTIF(Vertices[Eigenvector Centrality],"&gt;= "&amp;N23)-COUNTIF(Vertices[Eigenvector Centrality],"&gt;="&amp;N24)</f>
        <v>0</v>
      </c>
      <c r="P23" s="36">
        <f t="shared" si="7"/>
        <v>7.264670945454549</v>
      </c>
      <c r="Q23" s="37">
        <f>COUNTIF(Vertices[PageRank],"&gt;= "&amp;P23)-COUNTIF(Vertices[PageRank],"&gt;="&amp;P24)</f>
        <v>0</v>
      </c>
      <c r="R23" s="36">
        <f t="shared" si="8"/>
        <v>0.3818181818181819</v>
      </c>
      <c r="S23" s="41">
        <f>COUNTIF(Vertices[Clustering Coefficient],"&gt;= "&amp;R23)-COUNTIF(Vertices[Clustering Coefficient],"&gt;="&amp;R24)</f>
        <v>0</v>
      </c>
      <c r="T23" s="36" t="e">
        <f ca="1" t="shared" si="9"/>
        <v>#REF!</v>
      </c>
      <c r="U23" s="37" t="e">
        <f ca="1" t="shared" si="0"/>
        <v>#REF!</v>
      </c>
    </row>
    <row r="24" spans="1:21" ht="15">
      <c r="A24" s="31" t="s">
        <v>2670</v>
      </c>
      <c r="B24" s="31">
        <v>0.168342</v>
      </c>
      <c r="D24" s="30">
        <f t="shared" si="1"/>
        <v>63.799999999999976</v>
      </c>
      <c r="E24">
        <f>COUNTIF(Vertices[Degree],"&gt;= "&amp;D24)-COUNTIF(Vertices[Degree],"&gt;="&amp;D25)</f>
        <v>0</v>
      </c>
      <c r="F24" s="34">
        <f t="shared" si="2"/>
        <v>33.19999999999999</v>
      </c>
      <c r="G24" s="35">
        <f>COUNTIF(Vertices[In-Degree],"&gt;= "&amp;F24)-COUNTIF(Vertices[In-Degree],"&gt;="&amp;F25)</f>
        <v>0</v>
      </c>
      <c r="H24" s="34">
        <f t="shared" si="3"/>
        <v>29.999999999999996</v>
      </c>
      <c r="I24" s="35">
        <f>COUNTIF(Vertices[Out-Degree],"&gt;= "&amp;H24)-COUNTIF(Vertices[Out-Degree],"&gt;="&amp;H25)</f>
        <v>0</v>
      </c>
      <c r="J24" s="34">
        <f t="shared" si="4"/>
        <v>3043.9009524</v>
      </c>
      <c r="K24" s="35">
        <f>COUNTIF(Vertices[Betweenness Centrality],"&gt;= "&amp;J24)-COUNTIF(Vertices[Betweenness Centrality],"&gt;="&amp;J25)</f>
        <v>0</v>
      </c>
      <c r="L24" s="34">
        <f t="shared" si="5"/>
        <v>0.4000000000000001</v>
      </c>
      <c r="M24" s="35">
        <f>COUNTIF(Vertices[Closeness Centrality],"&gt;= "&amp;L24)-COUNTIF(Vertices[Closeness Centrality],"&gt;="&amp;L25)</f>
        <v>0</v>
      </c>
      <c r="N24" s="34">
        <f t="shared" si="6"/>
        <v>0.027030800000000004</v>
      </c>
      <c r="O24" s="35">
        <f>COUNTIF(Vertices[Eigenvector Centrality],"&gt;= "&amp;N24)-COUNTIF(Vertices[Eigenvector Centrality],"&gt;="&amp;N25)</f>
        <v>0</v>
      </c>
      <c r="P24" s="34">
        <f t="shared" si="7"/>
        <v>7.596012800000004</v>
      </c>
      <c r="Q24" s="35">
        <f>COUNTIF(Vertices[PageRank],"&gt;= "&amp;P24)-COUNTIF(Vertices[PageRank],"&gt;="&amp;P25)</f>
        <v>0</v>
      </c>
      <c r="R24" s="34">
        <f t="shared" si="8"/>
        <v>0.4000000000000001</v>
      </c>
      <c r="S24" s="40">
        <f>COUNTIF(Vertices[Clustering Coefficient],"&gt;= "&amp;R24)-COUNTIF(Vertices[Clustering Coefficient],"&gt;="&amp;R25)</f>
        <v>3</v>
      </c>
      <c r="T24" s="34" t="e">
        <f ca="1" t="shared" si="9"/>
        <v>#REF!</v>
      </c>
      <c r="U24" s="35" t="e">
        <f ca="1" t="shared" si="0"/>
        <v>#REF!</v>
      </c>
    </row>
    <row r="25" spans="1:21" ht="15">
      <c r="A25" s="85"/>
      <c r="B25" s="85"/>
      <c r="D25" s="30">
        <f t="shared" si="1"/>
        <v>66.65454545454543</v>
      </c>
      <c r="E25">
        <f>COUNTIF(Vertices[Degree],"&gt;= "&amp;D25)-COUNTIF(Vertices[Degree],"&gt;="&amp;D26)</f>
        <v>0</v>
      </c>
      <c r="F25" s="36">
        <f t="shared" si="2"/>
        <v>34.7090909090909</v>
      </c>
      <c r="G25" s="37">
        <f>COUNTIF(Vertices[In-Degree],"&gt;= "&amp;F25)-COUNTIF(Vertices[In-Degree],"&gt;="&amp;F26)</f>
        <v>0</v>
      </c>
      <c r="H25" s="36">
        <f t="shared" si="3"/>
        <v>31.36363636363636</v>
      </c>
      <c r="I25" s="37">
        <f>COUNTIF(Vertices[Out-Degree],"&gt;= "&amp;H25)-COUNTIF(Vertices[Out-Degree],"&gt;="&amp;H26)</f>
        <v>0</v>
      </c>
      <c r="J25" s="36">
        <f t="shared" si="4"/>
        <v>3182.2600866</v>
      </c>
      <c r="K25" s="37">
        <f>COUNTIF(Vertices[Betweenness Centrality],"&gt;= "&amp;J25)-COUNTIF(Vertices[Betweenness Centrality],"&gt;="&amp;J26)</f>
        <v>0</v>
      </c>
      <c r="L25" s="36">
        <f t="shared" si="5"/>
        <v>0.41818181818181827</v>
      </c>
      <c r="M25" s="37">
        <f>COUNTIF(Vertices[Closeness Centrality],"&gt;= "&amp;L25)-COUNTIF(Vertices[Closeness Centrality],"&gt;="&amp;L26)</f>
        <v>0</v>
      </c>
      <c r="N25" s="36">
        <f t="shared" si="6"/>
        <v>0.028259472727272732</v>
      </c>
      <c r="O25" s="37">
        <f>COUNTIF(Vertices[Eigenvector Centrality],"&gt;= "&amp;N25)-COUNTIF(Vertices[Eigenvector Centrality],"&gt;="&amp;N26)</f>
        <v>0</v>
      </c>
      <c r="P25" s="36">
        <f t="shared" si="7"/>
        <v>7.927354654545459</v>
      </c>
      <c r="Q25" s="37">
        <f>COUNTIF(Vertices[PageRank],"&gt;= "&amp;P25)-COUNTIF(Vertices[PageRank],"&gt;="&amp;P26)</f>
        <v>0</v>
      </c>
      <c r="R25" s="36">
        <f t="shared" si="8"/>
        <v>0.41818181818181827</v>
      </c>
      <c r="S25" s="41">
        <f>COUNTIF(Vertices[Clustering Coefficient],"&gt;= "&amp;R25)-COUNTIF(Vertices[Clustering Coefficient],"&gt;="&amp;R26)</f>
        <v>1</v>
      </c>
      <c r="T25" s="36" t="e">
        <f ca="1" t="shared" si="9"/>
        <v>#REF!</v>
      </c>
      <c r="U25" s="37" t="e">
        <f ca="1" t="shared" si="0"/>
        <v>#REF!</v>
      </c>
    </row>
    <row r="26" spans="1:21" ht="15">
      <c r="A26" s="31" t="s">
        <v>2671</v>
      </c>
      <c r="B26" s="31" t="s">
        <v>2673</v>
      </c>
      <c r="D26" s="30">
        <f t="shared" si="1"/>
        <v>69.50909090909089</v>
      </c>
      <c r="E26">
        <f>COUNTIF(Vertices[Degree],"&gt;= "&amp;D26)-COUNTIF(Vertices[Degree],"&gt;="&amp;D28)</f>
        <v>0</v>
      </c>
      <c r="F26" s="34">
        <f t="shared" si="2"/>
        <v>36.218181818181804</v>
      </c>
      <c r="G26" s="35">
        <f>COUNTIF(Vertices[In-Degree],"&gt;= "&amp;F26)-COUNTIF(Vertices[In-Degree],"&gt;="&amp;F28)</f>
        <v>0</v>
      </c>
      <c r="H26" s="34">
        <f t="shared" si="3"/>
        <v>32.72727272727273</v>
      </c>
      <c r="I26" s="35">
        <f>COUNTIF(Vertices[Out-Degree],"&gt;= "&amp;H26)-COUNTIF(Vertices[Out-Degree],"&gt;="&amp;H28)</f>
        <v>0</v>
      </c>
      <c r="J26" s="34">
        <f t="shared" si="4"/>
        <v>3320.6192207999998</v>
      </c>
      <c r="K26" s="35">
        <f>COUNTIF(Vertices[Betweenness Centrality],"&gt;= "&amp;J26)-COUNTIF(Vertices[Betweenness Centrality],"&gt;="&amp;J28)</f>
        <v>0</v>
      </c>
      <c r="L26" s="34">
        <f t="shared" si="5"/>
        <v>0.43636363636363645</v>
      </c>
      <c r="M26" s="35">
        <f>COUNTIF(Vertices[Closeness Centrality],"&gt;= "&amp;L26)-COUNTIF(Vertices[Closeness Centrality],"&gt;="&amp;L28)</f>
        <v>0</v>
      </c>
      <c r="N26" s="34">
        <f t="shared" si="6"/>
        <v>0.02948814545454546</v>
      </c>
      <c r="O26" s="35">
        <f>COUNTIF(Vertices[Eigenvector Centrality],"&gt;= "&amp;N26)-COUNTIF(Vertices[Eigenvector Centrality],"&gt;="&amp;N28)</f>
        <v>0</v>
      </c>
      <c r="P26" s="34">
        <f t="shared" si="7"/>
        <v>8.258696509090914</v>
      </c>
      <c r="Q26" s="35">
        <f>COUNTIF(Vertices[PageRank],"&gt;= "&amp;P26)-COUNTIF(Vertices[PageRank],"&gt;="&amp;P28)</f>
        <v>0</v>
      </c>
      <c r="R26" s="34">
        <f t="shared" si="8"/>
        <v>0.43636363636363645</v>
      </c>
      <c r="S26" s="40">
        <f>COUNTIF(Vertices[Clustering Coefficient],"&gt;= "&amp;R26)-COUNTIF(Vertices[Clustering Coefficient],"&gt;="&amp;R28)</f>
        <v>2</v>
      </c>
      <c r="T26" s="34" t="e">
        <f ca="1" t="shared" si="9"/>
        <v>#REF!</v>
      </c>
      <c r="U26" s="35" t="e">
        <f ca="1">COUNTIF(INDIRECT(DynamicFilterSourceColumnRange),"&gt;= "&amp;T26)-COUNTIF(INDIRECT(DynamicFilterSourceColumnRange),"&gt;="&amp;T28)</f>
        <v>#REF!</v>
      </c>
    </row>
    <row r="27" spans="4:21" ht="15">
      <c r="D27" s="30"/>
      <c r="E27">
        <f>COUNTIF(Vertices[Degree],"&gt;= "&amp;D27)-COUNTIF(Vertices[Degree],"&gt;="&amp;D28)</f>
        <v>-2</v>
      </c>
      <c r="F27" s="57"/>
      <c r="G27" s="58">
        <f>COUNTIF(Vertices[In-Degree],"&gt;= "&amp;F27)-COUNTIF(Vertices[In-Degree],"&gt;="&amp;F28)</f>
        <v>-2</v>
      </c>
      <c r="H27" s="57"/>
      <c r="I27" s="58">
        <f>COUNTIF(Vertices[Out-Degree],"&gt;= "&amp;H27)-COUNTIF(Vertices[Out-Degree],"&gt;="&amp;H28)</f>
        <v>-1</v>
      </c>
      <c r="J27" s="57"/>
      <c r="K27" s="58">
        <f>COUNTIF(Vertices[Betweenness Centrality],"&gt;= "&amp;J27)-COUNTIF(Vertices[Betweenness Centrality],"&gt;="&amp;J28)</f>
        <v>-2</v>
      </c>
      <c r="L27" s="57"/>
      <c r="M27" s="58">
        <f>COUNTIF(Vertices[Closeness Centrality],"&gt;= "&amp;L27)-COUNTIF(Vertices[Closeness Centrality],"&gt;="&amp;L28)</f>
        <v>-3</v>
      </c>
      <c r="N27" s="57"/>
      <c r="O27" s="58">
        <f>COUNTIF(Vertices[Eigenvector Centrality],"&gt;= "&amp;N27)-COUNTIF(Vertices[Eigenvector Centrality],"&gt;="&amp;N28)</f>
        <v>-2</v>
      </c>
      <c r="P27" s="57"/>
      <c r="Q27" s="58">
        <f>COUNTIF(Vertices[Eigenvector Centrality],"&gt;= "&amp;P27)-COUNTIF(Vertices[Eigenvector Centrality],"&gt;="&amp;P28)</f>
        <v>0</v>
      </c>
      <c r="R27" s="57"/>
      <c r="S27" s="59">
        <f>COUNTIF(Vertices[Clustering Coefficient],"&gt;= "&amp;R27)-COUNTIF(Vertices[Clustering Coefficient],"&gt;="&amp;R28)</f>
        <v>-68</v>
      </c>
      <c r="T27" s="57"/>
      <c r="U27" s="58">
        <f ca="1">COUNTIF(Vertices[Clustering Coefficient],"&gt;= "&amp;T27)-COUNTIF(Vertices[Clustering Coefficient],"&gt;="&amp;T28)</f>
        <v>0</v>
      </c>
    </row>
    <row r="28" spans="4:21" ht="15">
      <c r="D28" s="30">
        <f>D26+($D$57-$D$2)/BinDivisor</f>
        <v>72.36363636363635</v>
      </c>
      <c r="E28">
        <f>COUNTIF(Vertices[Degree],"&gt;= "&amp;D28)-COUNTIF(Vertices[Degree],"&gt;="&amp;D40)</f>
        <v>0</v>
      </c>
      <c r="F28" s="36">
        <f>F26+($F$57-$F$2)/BinDivisor</f>
        <v>37.72727272727271</v>
      </c>
      <c r="G28" s="37">
        <f>COUNTIF(Vertices[In-Degree],"&gt;= "&amp;F28)-COUNTIF(Vertices[In-Degree],"&gt;="&amp;F40)</f>
        <v>0</v>
      </c>
      <c r="H28" s="36">
        <f>H26+($H$57-$H$2)/BinDivisor</f>
        <v>34.09090909090909</v>
      </c>
      <c r="I28" s="37">
        <f>COUNTIF(Vertices[Out-Degree],"&gt;= "&amp;H28)-COUNTIF(Vertices[Out-Degree],"&gt;="&amp;H40)</f>
        <v>0</v>
      </c>
      <c r="J28" s="36">
        <f>J26+($J$57-$J$2)/BinDivisor</f>
        <v>3458.9783549999997</v>
      </c>
      <c r="K28" s="37">
        <f>COUNTIF(Vertices[Betweenness Centrality],"&gt;= "&amp;J28)-COUNTIF(Vertices[Betweenness Centrality],"&gt;="&amp;J40)</f>
        <v>1</v>
      </c>
      <c r="L28" s="36">
        <f>L26+($L$57-$L$2)/BinDivisor</f>
        <v>0.45454545454545464</v>
      </c>
      <c r="M28" s="37">
        <f>COUNTIF(Vertices[Closeness Centrality],"&gt;= "&amp;L28)-COUNTIF(Vertices[Closeness Centrality],"&gt;="&amp;L40)</f>
        <v>0</v>
      </c>
      <c r="N28" s="36">
        <f>N26+($N$57-$N$2)/BinDivisor</f>
        <v>0.03071681818181819</v>
      </c>
      <c r="O28" s="37">
        <f>COUNTIF(Vertices[Eigenvector Centrality],"&gt;= "&amp;N28)-COUNTIF(Vertices[Eigenvector Centrality],"&gt;="&amp;N40)</f>
        <v>0</v>
      </c>
      <c r="P28" s="36">
        <f>P26+($P$57-$P$2)/BinDivisor</f>
        <v>8.590038363636369</v>
      </c>
      <c r="Q28" s="37">
        <f>COUNTIF(Vertices[PageRank],"&gt;= "&amp;P28)-COUNTIF(Vertices[PageRank],"&gt;="&amp;P40)</f>
        <v>0</v>
      </c>
      <c r="R28" s="36">
        <f>R26+($R$57-$R$2)/BinDivisor</f>
        <v>0.45454545454545464</v>
      </c>
      <c r="S28" s="41">
        <f>COUNTIF(Vertices[Clustering Coefficient],"&gt;= "&amp;R28)-COUNTIF(Vertices[Clustering Coefficient],"&gt;="&amp;R40)</f>
        <v>0</v>
      </c>
      <c r="T28" s="36" t="e">
        <f ca="1">T26+($T$57-$T$2)/BinDivisor</f>
        <v>#REF!</v>
      </c>
      <c r="U28" s="37" t="e">
        <f ca="1">COUNTIF(INDIRECT(DynamicFilterSourceColumnRange),"&gt;= "&amp;T28)-COUNTIF(INDIRECT(DynamicFilterSourceColumnRange),"&gt;="&amp;T40)</f>
        <v>#REF!</v>
      </c>
    </row>
    <row r="29" spans="4:21" ht="15">
      <c r="D29" s="30"/>
      <c r="E29">
        <f>COUNTIF(Vertices[Degree],"&gt;= "&amp;D29)-COUNTIF(Vertices[Degree],"&gt;="&amp;D30)</f>
        <v>0</v>
      </c>
      <c r="F29" s="57"/>
      <c r="G29" s="58">
        <f>COUNTIF(Vertices[In-Degree],"&gt;= "&amp;F29)-COUNTIF(Vertices[In-Degree],"&gt;="&amp;F30)</f>
        <v>0</v>
      </c>
      <c r="H29" s="57"/>
      <c r="I29" s="58">
        <f>COUNTIF(Vertices[Out-Degree],"&gt;= "&amp;H29)-COUNTIF(Vertices[Out-Degree],"&gt;="&amp;H30)</f>
        <v>0</v>
      </c>
      <c r="J29" s="57"/>
      <c r="K29" s="58">
        <f>COUNTIF(Vertices[Betweenness Centrality],"&gt;= "&amp;J29)-COUNTIF(Vertices[Betweenness Centrality],"&gt;="&amp;J30)</f>
        <v>0</v>
      </c>
      <c r="L29" s="57"/>
      <c r="M29" s="58">
        <f>COUNTIF(Vertices[Closeness Centrality],"&gt;= "&amp;L29)-COUNTIF(Vertices[Closeness Centrality],"&gt;="&amp;L30)</f>
        <v>0</v>
      </c>
      <c r="N29" s="57"/>
      <c r="O29" s="58">
        <f>COUNTIF(Vertices[Eigenvector Centrality],"&gt;= "&amp;N29)-COUNTIF(Vertices[Eigenvector Centrality],"&gt;="&amp;N30)</f>
        <v>0</v>
      </c>
      <c r="P29" s="57"/>
      <c r="Q29" s="58">
        <f>COUNTIF(Vertices[Eigenvector Centrality],"&gt;= "&amp;P29)-COUNTIF(Vertices[Eigenvector Centrality],"&gt;="&amp;P30)</f>
        <v>0</v>
      </c>
      <c r="R29" s="57"/>
      <c r="S29" s="59">
        <f>COUNTIF(Vertices[Clustering Coefficient],"&gt;= "&amp;R29)-COUNTIF(Vertices[Clustering Coefficient],"&gt;="&amp;R30)</f>
        <v>0</v>
      </c>
      <c r="T29" s="57"/>
      <c r="U29" s="58">
        <f>COUNTIF(Vertices[Clustering Coefficient],"&gt;= "&amp;T29)-COUNTIF(Vertices[Clustering Coefficient],"&gt;="&amp;T30)</f>
        <v>0</v>
      </c>
    </row>
    <row r="30" spans="4:21" ht="15">
      <c r="D30" s="30"/>
      <c r="E30">
        <f>COUNTIF(Vertices[Degree],"&gt;= "&amp;D30)-COUNTIF(Vertices[Degree],"&gt;="&amp;D31)</f>
        <v>0</v>
      </c>
      <c r="F30" s="57"/>
      <c r="G30" s="58">
        <f>COUNTIF(Vertices[In-Degree],"&gt;= "&amp;F30)-COUNTIF(Vertices[In-Degree],"&gt;="&amp;F31)</f>
        <v>0</v>
      </c>
      <c r="H30" s="57"/>
      <c r="I30" s="58">
        <f>COUNTIF(Vertices[Out-Degree],"&gt;= "&amp;H30)-COUNTIF(Vertices[Out-Degree],"&gt;="&amp;H31)</f>
        <v>0</v>
      </c>
      <c r="J30" s="57"/>
      <c r="K30" s="58">
        <f>COUNTIF(Vertices[Betweenness Centrality],"&gt;= "&amp;J30)-COUNTIF(Vertices[Betweenness Centrality],"&gt;="&amp;J31)</f>
        <v>0</v>
      </c>
      <c r="L30" s="57"/>
      <c r="M30" s="58">
        <f>COUNTIF(Vertices[Closeness Centrality],"&gt;= "&amp;L30)-COUNTIF(Vertices[Closeness Centrality],"&gt;="&amp;L31)</f>
        <v>0</v>
      </c>
      <c r="N30" s="57"/>
      <c r="O30" s="58">
        <f>COUNTIF(Vertices[Eigenvector Centrality],"&gt;= "&amp;N30)-COUNTIF(Vertices[Eigenvector Centrality],"&gt;="&amp;N31)</f>
        <v>0</v>
      </c>
      <c r="P30" s="57"/>
      <c r="Q30" s="58">
        <f>COUNTIF(Vertices[Eigenvector Centrality],"&gt;= "&amp;P30)-COUNTIF(Vertices[Eigenvector Centrality],"&gt;="&amp;P31)</f>
        <v>0</v>
      </c>
      <c r="R30" s="57"/>
      <c r="S30" s="59">
        <f>COUNTIF(Vertices[Clustering Coefficient],"&gt;= "&amp;R30)-COUNTIF(Vertices[Clustering Coefficient],"&gt;="&amp;R31)</f>
        <v>0</v>
      </c>
      <c r="T30" s="57"/>
      <c r="U30" s="58">
        <f>COUNTIF(Vertices[Clustering Coefficient],"&gt;= "&amp;T30)-COUNTIF(Vertices[Clustering Coefficient],"&gt;="&amp;T31)</f>
        <v>0</v>
      </c>
    </row>
    <row r="31" spans="4:21" ht="15">
      <c r="D31" s="30"/>
      <c r="E31">
        <f>COUNTIF(Vertices[Degree],"&gt;= "&amp;D31)-COUNTIF(Vertices[Degree],"&gt;="&amp;D32)</f>
        <v>0</v>
      </c>
      <c r="F31" s="57"/>
      <c r="G31" s="58">
        <f>COUNTIF(Vertices[In-Degree],"&gt;= "&amp;F31)-COUNTIF(Vertices[In-Degree],"&gt;="&amp;F32)</f>
        <v>0</v>
      </c>
      <c r="H31" s="57"/>
      <c r="I31" s="58">
        <f>COUNTIF(Vertices[Out-Degree],"&gt;= "&amp;H31)-COUNTIF(Vertices[Out-Degree],"&gt;="&amp;H32)</f>
        <v>0</v>
      </c>
      <c r="J31" s="57"/>
      <c r="K31" s="58">
        <f>COUNTIF(Vertices[Betweenness Centrality],"&gt;= "&amp;J31)-COUNTIF(Vertices[Betweenness Centrality],"&gt;="&amp;J32)</f>
        <v>0</v>
      </c>
      <c r="L31" s="57"/>
      <c r="M31" s="58">
        <f>COUNTIF(Vertices[Closeness Centrality],"&gt;= "&amp;L31)-COUNTIF(Vertices[Closeness Centrality],"&gt;="&amp;L32)</f>
        <v>0</v>
      </c>
      <c r="N31" s="57"/>
      <c r="O31" s="58">
        <f>COUNTIF(Vertices[Eigenvector Centrality],"&gt;= "&amp;N31)-COUNTIF(Vertices[Eigenvector Centrality],"&gt;="&amp;N32)</f>
        <v>0</v>
      </c>
      <c r="P31" s="57"/>
      <c r="Q31" s="58">
        <f>COUNTIF(Vertices[Eigenvector Centrality],"&gt;= "&amp;P31)-COUNTIF(Vertices[Eigenvector Centrality],"&gt;="&amp;P32)</f>
        <v>0</v>
      </c>
      <c r="R31" s="57"/>
      <c r="S31" s="59">
        <f>COUNTIF(Vertices[Clustering Coefficient],"&gt;= "&amp;R31)-COUNTIF(Vertices[Clustering Coefficient],"&gt;="&amp;R32)</f>
        <v>0</v>
      </c>
      <c r="T31" s="57"/>
      <c r="U31" s="58">
        <f>COUNTIF(Vertices[Clustering Coefficient],"&gt;= "&amp;T31)-COUNTIF(Vertices[Clustering Coefficient],"&gt;="&amp;T32)</f>
        <v>0</v>
      </c>
    </row>
    <row r="32" spans="4:21" ht="15">
      <c r="D32" s="30"/>
      <c r="E32">
        <f>COUNTIF(Vertices[Degree],"&gt;= "&amp;D32)-COUNTIF(Vertices[Degree],"&gt;="&amp;D33)</f>
        <v>0</v>
      </c>
      <c r="F32" s="57"/>
      <c r="G32" s="58">
        <f>COUNTIF(Vertices[In-Degree],"&gt;= "&amp;F32)-COUNTIF(Vertices[In-Degree],"&gt;="&amp;F33)</f>
        <v>0</v>
      </c>
      <c r="H32" s="57"/>
      <c r="I32" s="58">
        <f>COUNTIF(Vertices[Out-Degree],"&gt;= "&amp;H32)-COUNTIF(Vertices[Out-Degree],"&gt;="&amp;H33)</f>
        <v>0</v>
      </c>
      <c r="J32" s="57"/>
      <c r="K32" s="58">
        <f>COUNTIF(Vertices[Betweenness Centrality],"&gt;= "&amp;J32)-COUNTIF(Vertices[Betweenness Centrality],"&gt;="&amp;J33)</f>
        <v>0</v>
      </c>
      <c r="L32" s="57"/>
      <c r="M32" s="58">
        <f>COUNTIF(Vertices[Closeness Centrality],"&gt;= "&amp;L32)-COUNTIF(Vertices[Closeness Centrality],"&gt;="&amp;L33)</f>
        <v>0</v>
      </c>
      <c r="N32" s="57"/>
      <c r="O32" s="58">
        <f>COUNTIF(Vertices[Eigenvector Centrality],"&gt;= "&amp;N32)-COUNTIF(Vertices[Eigenvector Centrality],"&gt;="&amp;N33)</f>
        <v>0</v>
      </c>
      <c r="P32" s="57"/>
      <c r="Q32" s="58">
        <f>COUNTIF(Vertices[Eigenvector Centrality],"&gt;= "&amp;P32)-COUNTIF(Vertices[Eigenvector Centrality],"&gt;="&amp;P33)</f>
        <v>0</v>
      </c>
      <c r="R32" s="57"/>
      <c r="S32" s="59">
        <f>COUNTIF(Vertices[Clustering Coefficient],"&gt;= "&amp;R32)-COUNTIF(Vertices[Clustering Coefficient],"&gt;="&amp;R33)</f>
        <v>0</v>
      </c>
      <c r="T32" s="57"/>
      <c r="U32" s="58">
        <f>COUNTIF(Vertices[Clustering Coefficient],"&gt;= "&amp;T32)-COUNTIF(Vertices[Clustering Coefficient],"&gt;="&amp;T33)</f>
        <v>0</v>
      </c>
    </row>
    <row r="33" spans="4:21" ht="15">
      <c r="D33" s="30"/>
      <c r="E33">
        <f>COUNTIF(Vertices[Degree],"&gt;= "&amp;D33)-COUNTIF(Vertices[Degree],"&gt;="&amp;D38)</f>
        <v>0</v>
      </c>
      <c r="F33" s="57"/>
      <c r="G33" s="58">
        <f>COUNTIF(Vertices[In-Degree],"&gt;= "&amp;F33)-COUNTIF(Vertices[In-Degree],"&gt;="&amp;F38)</f>
        <v>0</v>
      </c>
      <c r="H33" s="57"/>
      <c r="I33" s="58">
        <f>COUNTIF(Vertices[Out-Degree],"&gt;= "&amp;H33)-COUNTIF(Vertices[Out-Degree],"&gt;="&amp;H38)</f>
        <v>0</v>
      </c>
      <c r="J33" s="57"/>
      <c r="K33" s="58">
        <f>COUNTIF(Vertices[Betweenness Centrality],"&gt;= "&amp;J33)-COUNTIF(Vertices[Betweenness Centrality],"&gt;="&amp;J38)</f>
        <v>0</v>
      </c>
      <c r="L33" s="57"/>
      <c r="M33" s="58">
        <f>COUNTIF(Vertices[Closeness Centrality],"&gt;= "&amp;L33)-COUNTIF(Vertices[Closeness Centrality],"&gt;="&amp;L38)</f>
        <v>0</v>
      </c>
      <c r="N33" s="57"/>
      <c r="O33" s="58">
        <f>COUNTIF(Vertices[Eigenvector Centrality],"&gt;= "&amp;N33)-COUNTIF(Vertices[Eigenvector Centrality],"&gt;="&amp;N38)</f>
        <v>0</v>
      </c>
      <c r="P33" s="57"/>
      <c r="Q33" s="58">
        <f>COUNTIF(Vertices[Eigenvector Centrality],"&gt;= "&amp;P33)-COUNTIF(Vertices[Eigenvector Centrality],"&gt;="&amp;P38)</f>
        <v>0</v>
      </c>
      <c r="R33" s="57"/>
      <c r="S33" s="59">
        <f>COUNTIF(Vertices[Clustering Coefficient],"&gt;= "&amp;R33)-COUNTIF(Vertices[Clustering Coefficient],"&gt;="&amp;R38)</f>
        <v>0</v>
      </c>
      <c r="T33" s="57"/>
      <c r="U33" s="58">
        <f>COUNTIF(Vertices[Clustering Coefficient],"&gt;= "&amp;T33)-COUNTIF(Vertices[Clustering Coefficient],"&gt;="&amp;T38)</f>
        <v>0</v>
      </c>
    </row>
    <row r="34" spans="4:21" ht="15">
      <c r="D34" s="30"/>
      <c r="E34">
        <f>COUNTIF(Vertices[Degree],"&gt;= "&amp;D34)-COUNTIF(Vertices[Degree],"&gt;="&amp;D35)</f>
        <v>0</v>
      </c>
      <c r="F34" s="57"/>
      <c r="G34" s="58">
        <f>COUNTIF(Vertices[In-Degree],"&gt;= "&amp;F34)-COUNTIF(Vertices[In-Degree],"&gt;="&amp;F35)</f>
        <v>0</v>
      </c>
      <c r="H34" s="57"/>
      <c r="I34" s="58">
        <f>COUNTIF(Vertices[Out-Degree],"&gt;= "&amp;H34)-COUNTIF(Vertices[Out-Degree],"&gt;="&amp;H35)</f>
        <v>0</v>
      </c>
      <c r="J34" s="57"/>
      <c r="K34" s="58">
        <f>COUNTIF(Vertices[Betweenness Centrality],"&gt;= "&amp;J34)-COUNTIF(Vertices[Betweenness Centrality],"&gt;="&amp;J35)</f>
        <v>0</v>
      </c>
      <c r="L34" s="57"/>
      <c r="M34" s="58">
        <f>COUNTIF(Vertices[Closeness Centrality],"&gt;= "&amp;L34)-COUNTIF(Vertices[Closeness Centrality],"&gt;="&amp;L35)</f>
        <v>0</v>
      </c>
      <c r="N34" s="57"/>
      <c r="O34" s="58">
        <f>COUNTIF(Vertices[Eigenvector Centrality],"&gt;= "&amp;N34)-COUNTIF(Vertices[Eigenvector Centrality],"&gt;="&amp;N35)</f>
        <v>0</v>
      </c>
      <c r="P34" s="57"/>
      <c r="Q34" s="58">
        <f>COUNTIF(Vertices[Eigenvector Centrality],"&gt;= "&amp;P34)-COUNTIF(Vertices[Eigenvector Centrality],"&gt;="&amp;P35)</f>
        <v>0</v>
      </c>
      <c r="R34" s="57"/>
      <c r="S34" s="59">
        <f>COUNTIF(Vertices[Clustering Coefficient],"&gt;= "&amp;R34)-COUNTIF(Vertices[Clustering Coefficient],"&gt;="&amp;R35)</f>
        <v>0</v>
      </c>
      <c r="T34" s="57"/>
      <c r="U34" s="58">
        <f>COUNTIF(Vertices[Clustering Coefficient],"&gt;= "&amp;T34)-COUNTIF(Vertices[Clustering Coefficient],"&gt;="&amp;T35)</f>
        <v>0</v>
      </c>
    </row>
    <row r="35" spans="4:21" ht="15">
      <c r="D35" s="30"/>
      <c r="E35">
        <f>COUNTIF(Vertices[Degree],"&gt;= "&amp;D35)-COUNTIF(Vertices[Degree],"&gt;="&amp;D36)</f>
        <v>0</v>
      </c>
      <c r="F35" s="57"/>
      <c r="G35" s="58">
        <f>COUNTIF(Vertices[In-Degree],"&gt;= "&amp;F35)-COUNTIF(Vertices[In-Degree],"&gt;="&amp;F36)</f>
        <v>0</v>
      </c>
      <c r="H35" s="57"/>
      <c r="I35" s="58">
        <f>COUNTIF(Vertices[Out-Degree],"&gt;= "&amp;H35)-COUNTIF(Vertices[Out-Degree],"&gt;="&amp;H36)</f>
        <v>0</v>
      </c>
      <c r="J35" s="57"/>
      <c r="K35" s="58">
        <f>COUNTIF(Vertices[Betweenness Centrality],"&gt;= "&amp;J35)-COUNTIF(Vertices[Betweenness Centrality],"&gt;="&amp;J36)</f>
        <v>0</v>
      </c>
      <c r="L35" s="57"/>
      <c r="M35" s="58">
        <f>COUNTIF(Vertices[Closeness Centrality],"&gt;= "&amp;L35)-COUNTIF(Vertices[Closeness Centrality],"&gt;="&amp;L36)</f>
        <v>0</v>
      </c>
      <c r="N35" s="57"/>
      <c r="O35" s="58">
        <f>COUNTIF(Vertices[Eigenvector Centrality],"&gt;= "&amp;N35)-COUNTIF(Vertices[Eigenvector Centrality],"&gt;="&amp;N36)</f>
        <v>0</v>
      </c>
      <c r="P35" s="57"/>
      <c r="Q35" s="58">
        <f>COUNTIF(Vertices[Eigenvector Centrality],"&gt;= "&amp;P35)-COUNTIF(Vertices[Eigenvector Centrality],"&gt;="&amp;P36)</f>
        <v>0</v>
      </c>
      <c r="R35" s="57"/>
      <c r="S35" s="59">
        <f>COUNTIF(Vertices[Clustering Coefficient],"&gt;= "&amp;R35)-COUNTIF(Vertices[Clustering Coefficient],"&gt;="&amp;R36)</f>
        <v>0</v>
      </c>
      <c r="T35" s="57"/>
      <c r="U35" s="58">
        <f>COUNTIF(Vertices[Clustering Coefficient],"&gt;= "&amp;T35)-COUNTIF(Vertices[Clustering Coefficient],"&gt;="&amp;T36)</f>
        <v>0</v>
      </c>
    </row>
    <row r="36" spans="4:21" ht="15">
      <c r="D36" s="30"/>
      <c r="E36">
        <f>COUNTIF(Vertices[Degree],"&gt;= "&amp;D36)-COUNTIF(Vertices[Degree],"&gt;="&amp;D37)</f>
        <v>0</v>
      </c>
      <c r="F36" s="57"/>
      <c r="G36" s="58">
        <f>COUNTIF(Vertices[In-Degree],"&gt;= "&amp;F36)-COUNTIF(Vertices[In-Degree],"&gt;="&amp;F37)</f>
        <v>0</v>
      </c>
      <c r="H36" s="57"/>
      <c r="I36" s="58">
        <f>COUNTIF(Vertices[Out-Degree],"&gt;= "&amp;H36)-COUNTIF(Vertices[Out-Degree],"&gt;="&amp;H37)</f>
        <v>0</v>
      </c>
      <c r="J36" s="57"/>
      <c r="K36" s="58">
        <f>COUNTIF(Vertices[Betweenness Centrality],"&gt;= "&amp;J36)-COUNTIF(Vertices[Betweenness Centrality],"&gt;="&amp;J37)</f>
        <v>0</v>
      </c>
      <c r="L36" s="57"/>
      <c r="M36" s="58">
        <f>COUNTIF(Vertices[Closeness Centrality],"&gt;= "&amp;L36)-COUNTIF(Vertices[Closeness Centrality],"&gt;="&amp;L37)</f>
        <v>0</v>
      </c>
      <c r="N36" s="57"/>
      <c r="O36" s="58">
        <f>COUNTIF(Vertices[Eigenvector Centrality],"&gt;= "&amp;N36)-COUNTIF(Vertices[Eigenvector Centrality],"&gt;="&amp;N37)</f>
        <v>0</v>
      </c>
      <c r="P36" s="57"/>
      <c r="Q36" s="58">
        <f>COUNTIF(Vertices[Eigenvector Centrality],"&gt;= "&amp;P36)-COUNTIF(Vertices[Eigenvector Centrality],"&gt;="&amp;P37)</f>
        <v>0</v>
      </c>
      <c r="R36" s="57"/>
      <c r="S36" s="59">
        <f>COUNTIF(Vertices[Clustering Coefficient],"&gt;= "&amp;R36)-COUNTIF(Vertices[Clustering Coefficient],"&gt;="&amp;R37)</f>
        <v>0</v>
      </c>
      <c r="T36" s="57"/>
      <c r="U36" s="58">
        <f>COUNTIF(Vertices[Clustering Coefficient],"&gt;= "&amp;T36)-COUNTIF(Vertices[Clustering Coefficient],"&gt;="&amp;T37)</f>
        <v>0</v>
      </c>
    </row>
    <row r="37" spans="4:21" ht="15">
      <c r="D37" s="30"/>
      <c r="E37">
        <f>COUNTIF(Vertices[Degree],"&gt;= "&amp;D37)-COUNTIF(Vertices[Degree],"&gt;="&amp;D38)</f>
        <v>0</v>
      </c>
      <c r="F37" s="57"/>
      <c r="G37" s="58">
        <f>COUNTIF(Vertices[In-Degree],"&gt;= "&amp;F37)-COUNTIF(Vertices[In-Degree],"&gt;="&amp;F38)</f>
        <v>0</v>
      </c>
      <c r="H37" s="57"/>
      <c r="I37" s="58">
        <f>COUNTIF(Vertices[Out-Degree],"&gt;= "&amp;H37)-COUNTIF(Vertices[Out-Degree],"&gt;="&amp;H38)</f>
        <v>0</v>
      </c>
      <c r="J37" s="57"/>
      <c r="K37" s="58">
        <f>COUNTIF(Vertices[Betweenness Centrality],"&gt;= "&amp;J37)-COUNTIF(Vertices[Betweenness Centrality],"&gt;="&amp;J38)</f>
        <v>0</v>
      </c>
      <c r="L37" s="57"/>
      <c r="M37" s="58">
        <f>COUNTIF(Vertices[Closeness Centrality],"&gt;= "&amp;L37)-COUNTIF(Vertices[Closeness Centrality],"&gt;="&amp;L38)</f>
        <v>0</v>
      </c>
      <c r="N37" s="57"/>
      <c r="O37" s="58">
        <f>COUNTIF(Vertices[Eigenvector Centrality],"&gt;= "&amp;N37)-COUNTIF(Vertices[Eigenvector Centrality],"&gt;="&amp;N38)</f>
        <v>0</v>
      </c>
      <c r="P37" s="57"/>
      <c r="Q37" s="58">
        <f>COUNTIF(Vertices[Eigenvector Centrality],"&gt;= "&amp;P37)-COUNTIF(Vertices[Eigenvector Centrality],"&gt;="&amp;P38)</f>
        <v>0</v>
      </c>
      <c r="R37" s="57"/>
      <c r="S37" s="59">
        <f>COUNTIF(Vertices[Clustering Coefficient],"&gt;= "&amp;R37)-COUNTIF(Vertices[Clustering Coefficient],"&gt;="&amp;R38)</f>
        <v>0</v>
      </c>
      <c r="T37" s="57"/>
      <c r="U37" s="58">
        <f>COUNTIF(Vertices[Clustering Coefficient],"&gt;= "&amp;T37)-COUNTIF(Vertices[Clustering Coefficient],"&gt;="&amp;T38)</f>
        <v>0</v>
      </c>
    </row>
    <row r="38" spans="4:21" ht="15">
      <c r="D38" s="30"/>
      <c r="E38">
        <f>COUNTIF(Vertices[Degree],"&gt;= "&amp;D38)-COUNTIF(Vertices[Degree],"&gt;="&amp;D40)</f>
        <v>-2</v>
      </c>
      <c r="F38" s="57"/>
      <c r="G38" s="58">
        <f>COUNTIF(Vertices[In-Degree],"&gt;= "&amp;F38)-COUNTIF(Vertices[In-Degree],"&gt;="&amp;F40)</f>
        <v>-2</v>
      </c>
      <c r="H38" s="57"/>
      <c r="I38" s="58">
        <f>COUNTIF(Vertices[Out-Degree],"&gt;= "&amp;H38)-COUNTIF(Vertices[Out-Degree],"&gt;="&amp;H40)</f>
        <v>-1</v>
      </c>
      <c r="J38" s="57"/>
      <c r="K38" s="58">
        <f>COUNTIF(Vertices[Betweenness Centrality],"&gt;= "&amp;J38)-COUNTIF(Vertices[Betweenness Centrality],"&gt;="&amp;J40)</f>
        <v>-1</v>
      </c>
      <c r="L38" s="57"/>
      <c r="M38" s="58">
        <f>COUNTIF(Vertices[Closeness Centrality],"&gt;= "&amp;L38)-COUNTIF(Vertices[Closeness Centrality],"&gt;="&amp;L40)</f>
        <v>-3</v>
      </c>
      <c r="N38" s="57"/>
      <c r="O38" s="58">
        <f>COUNTIF(Vertices[Eigenvector Centrality],"&gt;= "&amp;N38)-COUNTIF(Vertices[Eigenvector Centrality],"&gt;="&amp;N40)</f>
        <v>-2</v>
      </c>
      <c r="P38" s="57"/>
      <c r="Q38" s="58">
        <f>COUNTIF(Vertices[Eigenvector Centrality],"&gt;= "&amp;P38)-COUNTIF(Vertices[Eigenvector Centrality],"&gt;="&amp;P40)</f>
        <v>0</v>
      </c>
      <c r="R38" s="57"/>
      <c r="S38" s="59">
        <f>COUNTIF(Vertices[Clustering Coefficient],"&gt;= "&amp;R38)-COUNTIF(Vertices[Clustering Coefficient],"&gt;="&amp;R40)</f>
        <v>-68</v>
      </c>
      <c r="T38" s="57"/>
      <c r="U38" s="58">
        <f ca="1">COUNTIF(Vertices[Clustering Coefficient],"&gt;= "&amp;T38)-COUNTIF(Vertices[Clustering Coefficient],"&gt;="&amp;T40)</f>
        <v>0</v>
      </c>
    </row>
    <row r="39" spans="4:21" ht="15">
      <c r="D39" s="30"/>
      <c r="E39">
        <f>COUNTIF(Vertices[Degree],"&gt;= "&amp;D39)-COUNTIF(Vertices[Degree],"&gt;="&amp;D40)</f>
        <v>-2</v>
      </c>
      <c r="F39" s="57"/>
      <c r="G39" s="58">
        <f>COUNTIF(Vertices[In-Degree],"&gt;= "&amp;F39)-COUNTIF(Vertices[In-Degree],"&gt;="&amp;F40)</f>
        <v>-2</v>
      </c>
      <c r="H39" s="57"/>
      <c r="I39" s="58">
        <f>COUNTIF(Vertices[Out-Degree],"&gt;= "&amp;H39)-COUNTIF(Vertices[Out-Degree],"&gt;="&amp;H40)</f>
        <v>-1</v>
      </c>
      <c r="J39" s="57"/>
      <c r="K39" s="58">
        <f>COUNTIF(Vertices[Betweenness Centrality],"&gt;= "&amp;J39)-COUNTIF(Vertices[Betweenness Centrality],"&gt;="&amp;J40)</f>
        <v>-1</v>
      </c>
      <c r="L39" s="57"/>
      <c r="M39" s="58">
        <f>COUNTIF(Vertices[Closeness Centrality],"&gt;= "&amp;L39)-COUNTIF(Vertices[Closeness Centrality],"&gt;="&amp;L40)</f>
        <v>-3</v>
      </c>
      <c r="N39" s="57"/>
      <c r="O39" s="58">
        <f>COUNTIF(Vertices[Eigenvector Centrality],"&gt;= "&amp;N39)-COUNTIF(Vertices[Eigenvector Centrality],"&gt;="&amp;N40)</f>
        <v>-2</v>
      </c>
      <c r="P39" s="57"/>
      <c r="Q39" s="58">
        <f>COUNTIF(Vertices[Eigenvector Centrality],"&gt;= "&amp;P39)-COUNTIF(Vertices[Eigenvector Centrality],"&gt;="&amp;P40)</f>
        <v>0</v>
      </c>
      <c r="R39" s="57"/>
      <c r="S39" s="59">
        <f>COUNTIF(Vertices[Clustering Coefficient],"&gt;= "&amp;R39)-COUNTIF(Vertices[Clustering Coefficient],"&gt;="&amp;R40)</f>
        <v>-68</v>
      </c>
      <c r="T39" s="57"/>
      <c r="U39" s="58">
        <f ca="1">COUNTIF(Vertices[Clustering Coefficient],"&gt;= "&amp;T39)-COUNTIF(Vertices[Clustering Coefficient],"&gt;="&amp;T40)</f>
        <v>0</v>
      </c>
    </row>
    <row r="40" spans="4:21" ht="15">
      <c r="D40" s="30">
        <f>D28+($D$57-$D$2)/BinDivisor</f>
        <v>75.2181818181818</v>
      </c>
      <c r="E40">
        <f>COUNTIF(Vertices[Degree],"&gt;= "&amp;D40)-COUNTIF(Vertices[Degree],"&gt;="&amp;D41)</f>
        <v>0</v>
      </c>
      <c r="F40" s="34">
        <f>F28+($F$57-$F$2)/BinDivisor</f>
        <v>39.23636363636362</v>
      </c>
      <c r="G40" s="35">
        <f>COUNTIF(Vertices[In-Degree],"&gt;= "&amp;F40)-COUNTIF(Vertices[In-Degree],"&gt;="&amp;F41)</f>
        <v>0</v>
      </c>
      <c r="H40" s="34">
        <f>H28+($H$57-$H$2)/BinDivisor</f>
        <v>35.45454545454546</v>
      </c>
      <c r="I40" s="35">
        <f>COUNTIF(Vertices[Out-Degree],"&gt;= "&amp;H40)-COUNTIF(Vertices[Out-Degree],"&gt;="&amp;H41)</f>
        <v>0</v>
      </c>
      <c r="J40" s="34">
        <f>J28+($J$57-$J$2)/BinDivisor</f>
        <v>3597.3374891999997</v>
      </c>
      <c r="K40" s="35">
        <f>COUNTIF(Vertices[Betweenness Centrality],"&gt;= "&amp;J40)-COUNTIF(Vertices[Betweenness Centrality],"&gt;="&amp;J41)</f>
        <v>0</v>
      </c>
      <c r="L40" s="34">
        <f>L28+($L$57-$L$2)/BinDivisor</f>
        <v>0.47272727272727283</v>
      </c>
      <c r="M40" s="35">
        <f>COUNTIF(Vertices[Closeness Centrality],"&gt;= "&amp;L40)-COUNTIF(Vertices[Closeness Centrality],"&gt;="&amp;L41)</f>
        <v>0</v>
      </c>
      <c r="N40" s="34">
        <f>N28+($N$57-$N$2)/BinDivisor</f>
        <v>0.031945490909090914</v>
      </c>
      <c r="O40" s="35">
        <f>COUNTIF(Vertices[Eigenvector Centrality],"&gt;= "&amp;N40)-COUNTIF(Vertices[Eigenvector Centrality],"&gt;="&amp;N41)</f>
        <v>0</v>
      </c>
      <c r="P40" s="34">
        <f>P28+($P$57-$P$2)/BinDivisor</f>
        <v>8.921380218181824</v>
      </c>
      <c r="Q40" s="35">
        <f>COUNTIF(Vertices[PageRank],"&gt;= "&amp;P40)-COUNTIF(Vertices[PageRank],"&gt;="&amp;P41)</f>
        <v>0</v>
      </c>
      <c r="R40" s="34">
        <f>R28+($R$57-$R$2)/BinDivisor</f>
        <v>0.47272727272727283</v>
      </c>
      <c r="S40" s="40">
        <f>COUNTIF(Vertices[Clustering Coefficient],"&gt;= "&amp;R40)-COUNTIF(Vertices[Clustering Coefficient],"&gt;="&amp;R41)</f>
        <v>0</v>
      </c>
      <c r="T40" s="34" t="e">
        <f ca="1">T28+($T$57-$T$2)/BinDivisor</f>
        <v>#REF!</v>
      </c>
      <c r="U40" s="35" t="e">
        <f ca="1" t="shared" si="0"/>
        <v>#REF!</v>
      </c>
    </row>
    <row r="41" spans="1:21" ht="15">
      <c r="A41" t="s">
        <v>163</v>
      </c>
      <c r="B41" t="s">
        <v>17</v>
      </c>
      <c r="D41" s="30">
        <f aca="true" t="shared" si="10" ref="D41:D56">D40+($D$57-$D$2)/BinDivisor</f>
        <v>78.07272727272726</v>
      </c>
      <c r="E41">
        <f>COUNTIF(Vertices[Degree],"&gt;= "&amp;D41)-COUNTIF(Vertices[Degree],"&gt;="&amp;D42)</f>
        <v>0</v>
      </c>
      <c r="F41" s="36">
        <f aca="true" t="shared" si="11" ref="F41:F56">F40+($F$57-$F$2)/BinDivisor</f>
        <v>40.74545454545453</v>
      </c>
      <c r="G41" s="37">
        <f>COUNTIF(Vertices[In-Degree],"&gt;= "&amp;F41)-COUNTIF(Vertices[In-Degree],"&gt;="&amp;F42)</f>
        <v>0</v>
      </c>
      <c r="H41" s="36">
        <f aca="true" t="shared" si="12" ref="H41:H56">H40+($H$57-$H$2)/BinDivisor</f>
        <v>36.81818181818183</v>
      </c>
      <c r="I41" s="37">
        <f>COUNTIF(Vertices[Out-Degree],"&gt;= "&amp;H41)-COUNTIF(Vertices[Out-Degree],"&gt;="&amp;H42)</f>
        <v>0</v>
      </c>
      <c r="J41" s="36">
        <f aca="true" t="shared" si="13" ref="J41:J56">J40+($J$57-$J$2)/BinDivisor</f>
        <v>3735.6966233999997</v>
      </c>
      <c r="K41" s="37">
        <f>COUNTIF(Vertices[Betweenness Centrality],"&gt;= "&amp;J41)-COUNTIF(Vertices[Betweenness Centrality],"&gt;="&amp;J42)</f>
        <v>0</v>
      </c>
      <c r="L41" s="36">
        <f aca="true" t="shared" si="14" ref="L41:L56">L40+($L$57-$L$2)/BinDivisor</f>
        <v>0.490909090909091</v>
      </c>
      <c r="M41" s="37">
        <f>COUNTIF(Vertices[Closeness Centrality],"&gt;= "&amp;L41)-COUNTIF(Vertices[Closeness Centrality],"&gt;="&amp;L42)</f>
        <v>1</v>
      </c>
      <c r="N41" s="36">
        <f aca="true" t="shared" si="15" ref="N41:N56">N40+($N$57-$N$2)/BinDivisor</f>
        <v>0.03317416363636364</v>
      </c>
      <c r="O41" s="37">
        <f>COUNTIF(Vertices[Eigenvector Centrality],"&gt;= "&amp;N41)-COUNTIF(Vertices[Eigenvector Centrality],"&gt;="&amp;N42)</f>
        <v>0</v>
      </c>
      <c r="P41" s="36">
        <f aca="true" t="shared" si="16" ref="P41:P56">P40+($P$57-$P$2)/BinDivisor</f>
        <v>9.252722072727279</v>
      </c>
      <c r="Q41" s="37">
        <f>COUNTIF(Vertices[PageRank],"&gt;= "&amp;P41)-COUNTIF(Vertices[PageRank],"&gt;="&amp;P42)</f>
        <v>0</v>
      </c>
      <c r="R41" s="36">
        <f aca="true" t="shared" si="17" ref="R41:R56">R40+($R$57-$R$2)/BinDivisor</f>
        <v>0.490909090909091</v>
      </c>
      <c r="S41" s="41">
        <f>COUNTIF(Vertices[Clustering Coefficient],"&gt;= "&amp;R41)-COUNTIF(Vertices[Clustering Coefficient],"&gt;="&amp;R42)</f>
        <v>3</v>
      </c>
      <c r="T41" s="36" t="e">
        <f aca="true" t="shared" si="18" ref="T41:T56">T40+($T$57-$T$2)/BinDivisor</f>
        <v>#REF!</v>
      </c>
      <c r="U41" s="37" t="e">
        <f ca="1" t="shared" si="0"/>
        <v>#REF!</v>
      </c>
    </row>
    <row r="42" spans="1:21" ht="15">
      <c r="A42" s="31"/>
      <c r="B42" s="31"/>
      <c r="D42" s="30">
        <f t="shared" si="10"/>
        <v>80.92727272727272</v>
      </c>
      <c r="E42">
        <f>COUNTIF(Vertices[Degree],"&gt;= "&amp;D42)-COUNTIF(Vertices[Degree],"&gt;="&amp;D43)</f>
        <v>0</v>
      </c>
      <c r="F42" s="34">
        <f t="shared" si="11"/>
        <v>42.254545454545436</v>
      </c>
      <c r="G42" s="35">
        <f>COUNTIF(Vertices[In-Degree],"&gt;= "&amp;F42)-COUNTIF(Vertices[In-Degree],"&gt;="&amp;F43)</f>
        <v>0</v>
      </c>
      <c r="H42" s="34">
        <f t="shared" si="12"/>
        <v>38.181818181818194</v>
      </c>
      <c r="I42" s="35">
        <f>COUNTIF(Vertices[Out-Degree],"&gt;= "&amp;H42)-COUNTIF(Vertices[Out-Degree],"&gt;="&amp;H43)</f>
        <v>0</v>
      </c>
      <c r="J42" s="34">
        <f t="shared" si="13"/>
        <v>3874.0557575999997</v>
      </c>
      <c r="K42" s="35">
        <f>COUNTIF(Vertices[Betweenness Centrality],"&gt;= "&amp;J42)-COUNTIF(Vertices[Betweenness Centrality],"&gt;="&amp;J43)</f>
        <v>0</v>
      </c>
      <c r="L42" s="34">
        <f t="shared" si="14"/>
        <v>0.5090909090909091</v>
      </c>
      <c r="M42" s="35">
        <f>COUNTIF(Vertices[Closeness Centrality],"&gt;= "&amp;L42)-COUNTIF(Vertices[Closeness Centrality],"&gt;="&amp;L43)</f>
        <v>0</v>
      </c>
      <c r="N42" s="34">
        <f t="shared" si="15"/>
        <v>0.03440283636363637</v>
      </c>
      <c r="O42" s="35">
        <f>COUNTIF(Vertices[Eigenvector Centrality],"&gt;= "&amp;N42)-COUNTIF(Vertices[Eigenvector Centrality],"&gt;="&amp;N43)</f>
        <v>0</v>
      </c>
      <c r="P42" s="34">
        <f t="shared" si="16"/>
        <v>9.584063927272734</v>
      </c>
      <c r="Q42" s="35">
        <f>COUNTIF(Vertices[PageRank],"&gt;= "&amp;P42)-COUNTIF(Vertices[PageRank],"&gt;="&amp;P43)</f>
        <v>0</v>
      </c>
      <c r="R42" s="34">
        <f t="shared" si="17"/>
        <v>0.5090909090909091</v>
      </c>
      <c r="S42" s="40">
        <f>COUNTIF(Vertices[Clustering Coefficient],"&gt;= "&amp;R42)-COUNTIF(Vertices[Clustering Coefficient],"&gt;="&amp;R43)</f>
        <v>1</v>
      </c>
      <c r="T42" s="34" t="e">
        <f ca="1" t="shared" si="18"/>
        <v>#REF!</v>
      </c>
      <c r="U42" s="35" t="e">
        <f ca="1" t="shared" si="0"/>
        <v>#REF!</v>
      </c>
    </row>
    <row r="43" spans="4:21" ht="15">
      <c r="D43" s="30">
        <f t="shared" si="10"/>
        <v>83.78181818181818</v>
      </c>
      <c r="E43">
        <f>COUNTIF(Vertices[Degree],"&gt;= "&amp;D43)-COUNTIF(Vertices[Degree],"&gt;="&amp;D44)</f>
        <v>0</v>
      </c>
      <c r="F43" s="36">
        <f t="shared" si="11"/>
        <v>43.763636363636344</v>
      </c>
      <c r="G43" s="37">
        <f>COUNTIF(Vertices[In-Degree],"&gt;= "&amp;F43)-COUNTIF(Vertices[In-Degree],"&gt;="&amp;F44)</f>
        <v>0</v>
      </c>
      <c r="H43" s="36">
        <f t="shared" si="12"/>
        <v>39.54545454545456</v>
      </c>
      <c r="I43" s="37">
        <f>COUNTIF(Vertices[Out-Degree],"&gt;= "&amp;H43)-COUNTIF(Vertices[Out-Degree],"&gt;="&amp;H44)</f>
        <v>0</v>
      </c>
      <c r="J43" s="36">
        <f t="shared" si="13"/>
        <v>4012.4148917999996</v>
      </c>
      <c r="K43" s="37">
        <f>COUNTIF(Vertices[Betweenness Centrality],"&gt;= "&amp;J43)-COUNTIF(Vertices[Betweenness Centrality],"&gt;="&amp;J44)</f>
        <v>0</v>
      </c>
      <c r="L43" s="36">
        <f t="shared" si="14"/>
        <v>0.5272727272727273</v>
      </c>
      <c r="M43" s="37">
        <f>COUNTIF(Vertices[Closeness Centrality],"&gt;= "&amp;L43)-COUNTIF(Vertices[Closeness Centrality],"&gt;="&amp;L44)</f>
        <v>0</v>
      </c>
      <c r="N43" s="36">
        <f t="shared" si="15"/>
        <v>0.0356315090909091</v>
      </c>
      <c r="O43" s="37">
        <f>COUNTIF(Vertices[Eigenvector Centrality],"&gt;= "&amp;N43)-COUNTIF(Vertices[Eigenvector Centrality],"&gt;="&amp;N44)</f>
        <v>0</v>
      </c>
      <c r="P43" s="36">
        <f t="shared" si="16"/>
        <v>9.915405781818189</v>
      </c>
      <c r="Q43" s="37">
        <f>COUNTIF(Vertices[PageRank],"&gt;= "&amp;P43)-COUNTIF(Vertices[PageRank],"&gt;="&amp;P44)</f>
        <v>0</v>
      </c>
      <c r="R43" s="36">
        <f t="shared" si="17"/>
        <v>0.5272727272727273</v>
      </c>
      <c r="S43" s="41">
        <f>COUNTIF(Vertices[Clustering Coefficient],"&gt;= "&amp;R43)-COUNTIF(Vertices[Clustering Coefficient],"&gt;="&amp;R44)</f>
        <v>1</v>
      </c>
      <c r="T43" s="36" t="e">
        <f ca="1" t="shared" si="18"/>
        <v>#REF!</v>
      </c>
      <c r="U43" s="37" t="e">
        <f ca="1" t="shared" si="0"/>
        <v>#REF!</v>
      </c>
    </row>
    <row r="44" spans="4:21" ht="15">
      <c r="D44" s="30">
        <f t="shared" si="10"/>
        <v>86.63636363636364</v>
      </c>
      <c r="E44">
        <f>COUNTIF(Vertices[Degree],"&gt;= "&amp;D44)-COUNTIF(Vertices[Degree],"&gt;="&amp;D45)</f>
        <v>1</v>
      </c>
      <c r="F44" s="34">
        <f t="shared" si="11"/>
        <v>45.27272727272725</v>
      </c>
      <c r="G44" s="35">
        <f>COUNTIF(Vertices[In-Degree],"&gt;= "&amp;F44)-COUNTIF(Vertices[In-Degree],"&gt;="&amp;F45)</f>
        <v>0</v>
      </c>
      <c r="H44" s="34">
        <f t="shared" si="12"/>
        <v>40.90909090909093</v>
      </c>
      <c r="I44" s="35">
        <f>COUNTIF(Vertices[Out-Degree],"&gt;= "&amp;H44)-COUNTIF(Vertices[Out-Degree],"&gt;="&amp;H45)</f>
        <v>0</v>
      </c>
      <c r="J44" s="34">
        <f t="shared" si="13"/>
        <v>4150.774026</v>
      </c>
      <c r="K44" s="35">
        <f>COUNTIF(Vertices[Betweenness Centrality],"&gt;= "&amp;J44)-COUNTIF(Vertices[Betweenness Centrality],"&gt;="&amp;J45)</f>
        <v>0</v>
      </c>
      <c r="L44" s="34">
        <f t="shared" si="14"/>
        <v>0.5454545454545455</v>
      </c>
      <c r="M44" s="35">
        <f>COUNTIF(Vertices[Closeness Centrality],"&gt;= "&amp;L44)-COUNTIF(Vertices[Closeness Centrality],"&gt;="&amp;L45)</f>
        <v>0</v>
      </c>
      <c r="N44" s="34">
        <f t="shared" si="15"/>
        <v>0.03686018181818183</v>
      </c>
      <c r="O44" s="35">
        <f>COUNTIF(Vertices[Eigenvector Centrality],"&gt;= "&amp;N44)-COUNTIF(Vertices[Eigenvector Centrality],"&gt;="&amp;N45)</f>
        <v>0</v>
      </c>
      <c r="P44" s="34">
        <f t="shared" si="16"/>
        <v>10.246747636363644</v>
      </c>
      <c r="Q44" s="35">
        <f>COUNTIF(Vertices[PageRank],"&gt;= "&amp;P44)-COUNTIF(Vertices[PageRank],"&gt;="&amp;P45)</f>
        <v>0</v>
      </c>
      <c r="R44" s="34">
        <f t="shared" si="17"/>
        <v>0.5454545454545455</v>
      </c>
      <c r="S44" s="40">
        <f>COUNTIF(Vertices[Clustering Coefficient],"&gt;= "&amp;R44)-COUNTIF(Vertices[Clustering Coefficient],"&gt;="&amp;R45)</f>
        <v>0</v>
      </c>
      <c r="T44" s="34" t="e">
        <f ca="1" t="shared" si="18"/>
        <v>#REF!</v>
      </c>
      <c r="U44" s="35" t="e">
        <f ca="1" t="shared" si="0"/>
        <v>#REF!</v>
      </c>
    </row>
    <row r="45" spans="4:21" ht="15">
      <c r="D45" s="30">
        <f t="shared" si="10"/>
        <v>89.4909090909091</v>
      </c>
      <c r="E45">
        <f>COUNTIF(Vertices[Degree],"&gt;= "&amp;D45)-COUNTIF(Vertices[Degree],"&gt;="&amp;D46)</f>
        <v>0</v>
      </c>
      <c r="F45" s="36">
        <f t="shared" si="11"/>
        <v>46.78181818181816</v>
      </c>
      <c r="G45" s="37">
        <f>COUNTIF(Vertices[In-Degree],"&gt;= "&amp;F45)-COUNTIF(Vertices[In-Degree],"&gt;="&amp;F46)</f>
        <v>0</v>
      </c>
      <c r="H45" s="36">
        <f t="shared" si="12"/>
        <v>42.272727272727295</v>
      </c>
      <c r="I45" s="37">
        <f>COUNTIF(Vertices[Out-Degree],"&gt;= "&amp;H45)-COUNTIF(Vertices[Out-Degree],"&gt;="&amp;H46)</f>
        <v>0</v>
      </c>
      <c r="J45" s="36">
        <f t="shared" si="13"/>
        <v>4289.1331602</v>
      </c>
      <c r="K45" s="37">
        <f>COUNTIF(Vertices[Betweenness Centrality],"&gt;= "&amp;J45)-COUNTIF(Vertices[Betweenness Centrality],"&gt;="&amp;J46)</f>
        <v>0</v>
      </c>
      <c r="L45" s="36">
        <f t="shared" si="14"/>
        <v>0.5636363636363637</v>
      </c>
      <c r="M45" s="37">
        <f>COUNTIF(Vertices[Closeness Centrality],"&gt;= "&amp;L45)-COUNTIF(Vertices[Closeness Centrality],"&gt;="&amp;L46)</f>
        <v>0</v>
      </c>
      <c r="N45" s="36">
        <f t="shared" si="15"/>
        <v>0.038088854545454555</v>
      </c>
      <c r="O45" s="37">
        <f>COUNTIF(Vertices[Eigenvector Centrality],"&gt;= "&amp;N45)-COUNTIF(Vertices[Eigenvector Centrality],"&gt;="&amp;N46)</f>
        <v>0</v>
      </c>
      <c r="P45" s="36">
        <f t="shared" si="16"/>
        <v>10.578089490909099</v>
      </c>
      <c r="Q45" s="37">
        <f>COUNTIF(Vertices[PageRank],"&gt;= "&amp;P45)-COUNTIF(Vertices[PageRank],"&gt;="&amp;P46)</f>
        <v>0</v>
      </c>
      <c r="R45" s="36">
        <f t="shared" si="17"/>
        <v>0.5636363636363637</v>
      </c>
      <c r="S45" s="41">
        <f>COUNTIF(Vertices[Clustering Coefficient],"&gt;= "&amp;R45)-COUNTIF(Vertices[Clustering Coefficient],"&gt;="&amp;R46)</f>
        <v>2</v>
      </c>
      <c r="T45" s="36" t="e">
        <f ca="1" t="shared" si="18"/>
        <v>#REF!</v>
      </c>
      <c r="U45" s="37" t="e">
        <f ca="1" t="shared" si="0"/>
        <v>#REF!</v>
      </c>
    </row>
    <row r="46" spans="4:21" ht="15">
      <c r="D46" s="30">
        <f t="shared" si="10"/>
        <v>92.34545454545456</v>
      </c>
      <c r="E46">
        <f>COUNTIF(Vertices[Degree],"&gt;= "&amp;D46)-COUNTIF(Vertices[Degree],"&gt;="&amp;D47)</f>
        <v>0</v>
      </c>
      <c r="F46" s="34">
        <f t="shared" si="11"/>
        <v>48.29090909090907</v>
      </c>
      <c r="G46" s="35">
        <f>COUNTIF(Vertices[In-Degree],"&gt;= "&amp;F46)-COUNTIF(Vertices[In-Degree],"&gt;="&amp;F47)</f>
        <v>0</v>
      </c>
      <c r="H46" s="34">
        <f t="shared" si="12"/>
        <v>43.63636363636366</v>
      </c>
      <c r="I46" s="35">
        <f>COUNTIF(Vertices[Out-Degree],"&gt;= "&amp;H46)-COUNTIF(Vertices[Out-Degree],"&gt;="&amp;H47)</f>
        <v>0</v>
      </c>
      <c r="J46" s="34">
        <f t="shared" si="13"/>
        <v>4427.4922944</v>
      </c>
      <c r="K46" s="35">
        <f>COUNTIF(Vertices[Betweenness Centrality],"&gt;= "&amp;J46)-COUNTIF(Vertices[Betweenness Centrality],"&gt;="&amp;J47)</f>
        <v>0</v>
      </c>
      <c r="L46" s="34">
        <f t="shared" si="14"/>
        <v>0.5818181818181819</v>
      </c>
      <c r="M46" s="35">
        <f>COUNTIF(Vertices[Closeness Centrality],"&gt;= "&amp;L46)-COUNTIF(Vertices[Closeness Centrality],"&gt;="&amp;L47)</f>
        <v>0</v>
      </c>
      <c r="N46" s="34">
        <f t="shared" si="15"/>
        <v>0.03931752727272728</v>
      </c>
      <c r="O46" s="35">
        <f>COUNTIF(Vertices[Eigenvector Centrality],"&gt;= "&amp;N46)-COUNTIF(Vertices[Eigenvector Centrality],"&gt;="&amp;N47)</f>
        <v>0</v>
      </c>
      <c r="P46" s="34">
        <f t="shared" si="16"/>
        <v>10.909431345454554</v>
      </c>
      <c r="Q46" s="35">
        <f>COUNTIF(Vertices[PageRank],"&gt;= "&amp;P46)-COUNTIF(Vertices[PageRank],"&gt;="&amp;P47)</f>
        <v>0</v>
      </c>
      <c r="R46" s="34">
        <f t="shared" si="17"/>
        <v>0.5818181818181819</v>
      </c>
      <c r="S46" s="40">
        <f>COUNTIF(Vertices[Clustering Coefficient],"&gt;= "&amp;R46)-COUNTIF(Vertices[Clustering Coefficient],"&gt;="&amp;R47)</f>
        <v>0</v>
      </c>
      <c r="T46" s="34" t="e">
        <f ca="1" t="shared" si="18"/>
        <v>#REF!</v>
      </c>
      <c r="U46" s="35" t="e">
        <f ca="1" t="shared" si="0"/>
        <v>#REF!</v>
      </c>
    </row>
    <row r="47" spans="4:21" ht="15">
      <c r="D47" s="30">
        <f t="shared" si="10"/>
        <v>95.20000000000002</v>
      </c>
      <c r="E47">
        <f>COUNTIF(Vertices[Degree],"&gt;= "&amp;D47)-COUNTIF(Vertices[Degree],"&gt;="&amp;D48)</f>
        <v>0</v>
      </c>
      <c r="F47" s="36">
        <f t="shared" si="11"/>
        <v>49.799999999999976</v>
      </c>
      <c r="G47" s="37">
        <f>COUNTIF(Vertices[In-Degree],"&gt;= "&amp;F47)-COUNTIF(Vertices[In-Degree],"&gt;="&amp;F48)</f>
        <v>0</v>
      </c>
      <c r="H47" s="36">
        <f t="shared" si="12"/>
        <v>45.00000000000003</v>
      </c>
      <c r="I47" s="37">
        <f>COUNTIF(Vertices[Out-Degree],"&gt;= "&amp;H47)-COUNTIF(Vertices[Out-Degree],"&gt;="&amp;H48)</f>
        <v>0</v>
      </c>
      <c r="J47" s="36">
        <f t="shared" si="13"/>
        <v>4565.8514286</v>
      </c>
      <c r="K47" s="37">
        <f>COUNTIF(Vertices[Betweenness Centrality],"&gt;= "&amp;J47)-COUNTIF(Vertices[Betweenness Centrality],"&gt;="&amp;J48)</f>
        <v>0</v>
      </c>
      <c r="L47" s="36">
        <f t="shared" si="14"/>
        <v>0.6000000000000001</v>
      </c>
      <c r="M47" s="37">
        <f>COUNTIF(Vertices[Closeness Centrality],"&gt;= "&amp;L47)-COUNTIF(Vertices[Closeness Centrality],"&gt;="&amp;L48)</f>
        <v>0</v>
      </c>
      <c r="N47" s="36">
        <f t="shared" si="15"/>
        <v>0.04054620000000001</v>
      </c>
      <c r="O47" s="37">
        <f>COUNTIF(Vertices[Eigenvector Centrality],"&gt;= "&amp;N47)-COUNTIF(Vertices[Eigenvector Centrality],"&gt;="&amp;N48)</f>
        <v>0</v>
      </c>
      <c r="P47" s="36">
        <f t="shared" si="16"/>
        <v>11.240773200000008</v>
      </c>
      <c r="Q47" s="37">
        <f>COUNTIF(Vertices[PageRank],"&gt;= "&amp;P47)-COUNTIF(Vertices[PageRank],"&gt;="&amp;P48)</f>
        <v>0</v>
      </c>
      <c r="R47" s="36">
        <f t="shared" si="17"/>
        <v>0.6000000000000001</v>
      </c>
      <c r="S47" s="41">
        <f>COUNTIF(Vertices[Clustering Coefficient],"&gt;= "&amp;R47)-COUNTIF(Vertices[Clustering Coefficient],"&gt;="&amp;R48)</f>
        <v>1</v>
      </c>
      <c r="T47" s="36" t="e">
        <f ca="1" t="shared" si="18"/>
        <v>#REF!</v>
      </c>
      <c r="U47" s="37" t="e">
        <f ca="1" t="shared" si="0"/>
        <v>#REF!</v>
      </c>
    </row>
    <row r="48" spans="4:21" ht="15">
      <c r="D48" s="30">
        <f t="shared" si="10"/>
        <v>98.05454545454548</v>
      </c>
      <c r="E48">
        <f>COUNTIF(Vertices[Degree],"&gt;= "&amp;D48)-COUNTIF(Vertices[Degree],"&gt;="&amp;D49)</f>
        <v>0</v>
      </c>
      <c r="F48" s="34">
        <f t="shared" si="11"/>
        <v>51.309090909090884</v>
      </c>
      <c r="G48" s="35">
        <f>COUNTIF(Vertices[In-Degree],"&gt;= "&amp;F48)-COUNTIF(Vertices[In-Degree],"&gt;="&amp;F49)</f>
        <v>0</v>
      </c>
      <c r="H48" s="34">
        <f t="shared" si="12"/>
        <v>46.363636363636395</v>
      </c>
      <c r="I48" s="35">
        <f>COUNTIF(Vertices[Out-Degree],"&gt;= "&amp;H48)-COUNTIF(Vertices[Out-Degree],"&gt;="&amp;H49)</f>
        <v>0</v>
      </c>
      <c r="J48" s="34">
        <f t="shared" si="13"/>
        <v>4704.2105628</v>
      </c>
      <c r="K48" s="35">
        <f>COUNTIF(Vertices[Betweenness Centrality],"&gt;= "&amp;J48)-COUNTIF(Vertices[Betweenness Centrality],"&gt;="&amp;J49)</f>
        <v>0</v>
      </c>
      <c r="L48" s="34">
        <f t="shared" si="14"/>
        <v>0.6181818181818183</v>
      </c>
      <c r="M48" s="35">
        <f>COUNTIF(Vertices[Closeness Centrality],"&gt;= "&amp;L48)-COUNTIF(Vertices[Closeness Centrality],"&gt;="&amp;L49)</f>
        <v>0</v>
      </c>
      <c r="N48" s="34">
        <f t="shared" si="15"/>
        <v>0.04177487272727274</v>
      </c>
      <c r="O48" s="35">
        <f>COUNTIF(Vertices[Eigenvector Centrality],"&gt;= "&amp;N48)-COUNTIF(Vertices[Eigenvector Centrality],"&gt;="&amp;N49)</f>
        <v>0</v>
      </c>
      <c r="P48" s="34">
        <f t="shared" si="16"/>
        <v>11.572115054545463</v>
      </c>
      <c r="Q48" s="35">
        <f>COUNTIF(Vertices[PageRank],"&gt;= "&amp;P48)-COUNTIF(Vertices[PageRank],"&gt;="&amp;P49)</f>
        <v>0</v>
      </c>
      <c r="R48" s="34">
        <f t="shared" si="17"/>
        <v>0.6181818181818183</v>
      </c>
      <c r="S48" s="40">
        <f>COUNTIF(Vertices[Clustering Coefficient],"&gt;= "&amp;R48)-COUNTIF(Vertices[Clustering Coefficient],"&gt;="&amp;R49)</f>
        <v>1</v>
      </c>
      <c r="T48" s="34" t="e">
        <f ca="1" t="shared" si="18"/>
        <v>#REF!</v>
      </c>
      <c r="U48" s="35" t="e">
        <f ca="1" t="shared" si="0"/>
        <v>#REF!</v>
      </c>
    </row>
    <row r="49" spans="4:21" ht="15">
      <c r="D49" s="30">
        <f t="shared" si="10"/>
        <v>100.90909090909093</v>
      </c>
      <c r="E49">
        <f>COUNTIF(Vertices[Degree],"&gt;= "&amp;D49)-COUNTIF(Vertices[Degree],"&gt;="&amp;D50)</f>
        <v>0</v>
      </c>
      <c r="F49" s="36">
        <f t="shared" si="11"/>
        <v>52.81818181818179</v>
      </c>
      <c r="G49" s="37">
        <f>COUNTIF(Vertices[In-Degree],"&gt;= "&amp;F49)-COUNTIF(Vertices[In-Degree],"&gt;="&amp;F50)</f>
        <v>0</v>
      </c>
      <c r="H49" s="36">
        <f t="shared" si="12"/>
        <v>47.72727272727276</v>
      </c>
      <c r="I49" s="37">
        <f>COUNTIF(Vertices[Out-Degree],"&gt;= "&amp;H49)-COUNTIF(Vertices[Out-Degree],"&gt;="&amp;H50)</f>
        <v>0</v>
      </c>
      <c r="J49" s="36">
        <f t="shared" si="13"/>
        <v>4842.569697</v>
      </c>
      <c r="K49" s="37">
        <f>COUNTIF(Vertices[Betweenness Centrality],"&gt;= "&amp;J49)-COUNTIF(Vertices[Betweenness Centrality],"&gt;="&amp;J50)</f>
        <v>0</v>
      </c>
      <c r="L49" s="36">
        <f t="shared" si="14"/>
        <v>0.6363636363636365</v>
      </c>
      <c r="M49" s="37">
        <f>COUNTIF(Vertices[Closeness Centrality],"&gt;= "&amp;L49)-COUNTIF(Vertices[Closeness Centrality],"&gt;="&amp;L50)</f>
        <v>0</v>
      </c>
      <c r="N49" s="36">
        <f t="shared" si="15"/>
        <v>0.04300354545454547</v>
      </c>
      <c r="O49" s="37">
        <f>COUNTIF(Vertices[Eigenvector Centrality],"&gt;= "&amp;N49)-COUNTIF(Vertices[Eigenvector Centrality],"&gt;="&amp;N50)</f>
        <v>0</v>
      </c>
      <c r="P49" s="36">
        <f t="shared" si="16"/>
        <v>11.903456909090918</v>
      </c>
      <c r="Q49" s="37">
        <f>COUNTIF(Vertices[PageRank],"&gt;= "&amp;P49)-COUNTIF(Vertices[PageRank],"&gt;="&amp;P50)</f>
        <v>0</v>
      </c>
      <c r="R49" s="36">
        <f t="shared" si="17"/>
        <v>0.6363636363636365</v>
      </c>
      <c r="S49" s="41">
        <f>COUNTIF(Vertices[Clustering Coefficient],"&gt;= "&amp;R49)-COUNTIF(Vertices[Clustering Coefficient],"&gt;="&amp;R50)</f>
        <v>1</v>
      </c>
      <c r="T49" s="36" t="e">
        <f ca="1" t="shared" si="18"/>
        <v>#REF!</v>
      </c>
      <c r="U49" s="37" t="e">
        <f ca="1" t="shared" si="0"/>
        <v>#REF!</v>
      </c>
    </row>
    <row r="50" spans="4:21" ht="15">
      <c r="D50" s="30">
        <f t="shared" si="10"/>
        <v>103.7636363636364</v>
      </c>
      <c r="E50">
        <f>COUNTIF(Vertices[Degree],"&gt;= "&amp;D50)-COUNTIF(Vertices[Degree],"&gt;="&amp;D51)</f>
        <v>0</v>
      </c>
      <c r="F50" s="34">
        <f t="shared" si="11"/>
        <v>54.3272727272727</v>
      </c>
      <c r="G50" s="35">
        <f>COUNTIF(Vertices[In-Degree],"&gt;= "&amp;F50)-COUNTIF(Vertices[In-Degree],"&gt;="&amp;F51)</f>
        <v>0</v>
      </c>
      <c r="H50" s="34">
        <f t="shared" si="12"/>
        <v>49.09090909090913</v>
      </c>
      <c r="I50" s="35">
        <f>COUNTIF(Vertices[Out-Degree],"&gt;= "&amp;H50)-COUNTIF(Vertices[Out-Degree],"&gt;="&amp;H51)</f>
        <v>0</v>
      </c>
      <c r="J50" s="34">
        <f t="shared" si="13"/>
        <v>4980.9288312</v>
      </c>
      <c r="K50" s="35">
        <f>COUNTIF(Vertices[Betweenness Centrality],"&gt;= "&amp;J50)-COUNTIF(Vertices[Betweenness Centrality],"&gt;="&amp;J51)</f>
        <v>0</v>
      </c>
      <c r="L50" s="34">
        <f t="shared" si="14"/>
        <v>0.6545454545454547</v>
      </c>
      <c r="M50" s="35">
        <f>COUNTIF(Vertices[Closeness Centrality],"&gt;= "&amp;L50)-COUNTIF(Vertices[Closeness Centrality],"&gt;="&amp;L51)</f>
        <v>0</v>
      </c>
      <c r="N50" s="34">
        <f t="shared" si="15"/>
        <v>0.044232218181818196</v>
      </c>
      <c r="O50" s="35">
        <f>COUNTIF(Vertices[Eigenvector Centrality],"&gt;= "&amp;N50)-COUNTIF(Vertices[Eigenvector Centrality],"&gt;="&amp;N51)</f>
        <v>0</v>
      </c>
      <c r="P50" s="34">
        <f t="shared" si="16"/>
        <v>12.234798763636373</v>
      </c>
      <c r="Q50" s="35">
        <f>COUNTIF(Vertices[PageRank],"&gt;= "&amp;P50)-COUNTIF(Vertices[PageRank],"&gt;="&amp;P51)</f>
        <v>0</v>
      </c>
      <c r="R50" s="34">
        <f t="shared" si="17"/>
        <v>0.6545454545454547</v>
      </c>
      <c r="S50" s="40">
        <f>COUNTIF(Vertices[Clustering Coefficient],"&gt;= "&amp;R50)-COUNTIF(Vertices[Clustering Coefficient],"&gt;="&amp;R51)</f>
        <v>5</v>
      </c>
      <c r="T50" s="34" t="e">
        <f ca="1" t="shared" si="18"/>
        <v>#REF!</v>
      </c>
      <c r="U50" s="35" t="e">
        <f ca="1" t="shared" si="0"/>
        <v>#REF!</v>
      </c>
    </row>
    <row r="51" spans="4:21" ht="15">
      <c r="D51" s="30">
        <f t="shared" si="10"/>
        <v>106.61818181818185</v>
      </c>
      <c r="E51">
        <f>COUNTIF(Vertices[Degree],"&gt;= "&amp;D51)-COUNTIF(Vertices[Degree],"&gt;="&amp;D52)</f>
        <v>0</v>
      </c>
      <c r="F51" s="36">
        <f t="shared" si="11"/>
        <v>55.83636363636361</v>
      </c>
      <c r="G51" s="37">
        <f>COUNTIF(Vertices[In-Degree],"&gt;= "&amp;F51)-COUNTIF(Vertices[In-Degree],"&gt;="&amp;F52)</f>
        <v>0</v>
      </c>
      <c r="H51" s="36">
        <f t="shared" si="12"/>
        <v>50.454545454545496</v>
      </c>
      <c r="I51" s="37">
        <f>COUNTIF(Vertices[Out-Degree],"&gt;= "&amp;H51)-COUNTIF(Vertices[Out-Degree],"&gt;="&amp;H52)</f>
        <v>0</v>
      </c>
      <c r="J51" s="36">
        <f t="shared" si="13"/>
        <v>5119.2879654</v>
      </c>
      <c r="K51" s="37">
        <f>COUNTIF(Vertices[Betweenness Centrality],"&gt;= "&amp;J51)-COUNTIF(Vertices[Betweenness Centrality],"&gt;="&amp;J52)</f>
        <v>0</v>
      </c>
      <c r="L51" s="36">
        <f t="shared" si="14"/>
        <v>0.6727272727272728</v>
      </c>
      <c r="M51" s="37">
        <f>COUNTIF(Vertices[Closeness Centrality],"&gt;= "&amp;L51)-COUNTIF(Vertices[Closeness Centrality],"&gt;="&amp;L52)</f>
        <v>0</v>
      </c>
      <c r="N51" s="36">
        <f t="shared" si="15"/>
        <v>0.045460890909090924</v>
      </c>
      <c r="O51" s="37">
        <f>COUNTIF(Vertices[Eigenvector Centrality],"&gt;= "&amp;N51)-COUNTIF(Vertices[Eigenvector Centrality],"&gt;="&amp;N52)</f>
        <v>0</v>
      </c>
      <c r="P51" s="36">
        <f t="shared" si="16"/>
        <v>12.566140618181828</v>
      </c>
      <c r="Q51" s="37">
        <f>COUNTIF(Vertices[PageRank],"&gt;= "&amp;P51)-COUNTIF(Vertices[PageRank],"&gt;="&amp;P52)</f>
        <v>0</v>
      </c>
      <c r="R51" s="36">
        <f t="shared" si="17"/>
        <v>0.6727272727272728</v>
      </c>
      <c r="S51" s="41">
        <f>COUNTIF(Vertices[Clustering Coefficient],"&gt;= "&amp;R51)-COUNTIF(Vertices[Clustering Coefficient],"&gt;="&amp;R52)</f>
        <v>0</v>
      </c>
      <c r="T51" s="36" t="e">
        <f ca="1" t="shared" si="18"/>
        <v>#REF!</v>
      </c>
      <c r="U51" s="37" t="e">
        <f ca="1" t="shared" si="0"/>
        <v>#REF!</v>
      </c>
    </row>
    <row r="52" spans="4:21" ht="15">
      <c r="D52" s="30">
        <f t="shared" si="10"/>
        <v>109.47272727272731</v>
      </c>
      <c r="E52">
        <f>COUNTIF(Vertices[Degree],"&gt;= "&amp;D52)-COUNTIF(Vertices[Degree],"&gt;="&amp;D53)</f>
        <v>0</v>
      </c>
      <c r="F52" s="34">
        <f t="shared" si="11"/>
        <v>57.345454545454515</v>
      </c>
      <c r="G52" s="35">
        <f>COUNTIF(Vertices[In-Degree],"&gt;= "&amp;F52)-COUNTIF(Vertices[In-Degree],"&gt;="&amp;F53)</f>
        <v>0</v>
      </c>
      <c r="H52" s="34">
        <f t="shared" si="12"/>
        <v>51.81818181818186</v>
      </c>
      <c r="I52" s="35">
        <f>COUNTIF(Vertices[Out-Degree],"&gt;= "&amp;H52)-COUNTIF(Vertices[Out-Degree],"&gt;="&amp;H53)</f>
        <v>0</v>
      </c>
      <c r="J52" s="34">
        <f t="shared" si="13"/>
        <v>5257.6470996</v>
      </c>
      <c r="K52" s="35">
        <f>COUNTIF(Vertices[Betweenness Centrality],"&gt;= "&amp;J52)-COUNTIF(Vertices[Betweenness Centrality],"&gt;="&amp;J53)</f>
        <v>0</v>
      </c>
      <c r="L52" s="34">
        <f t="shared" si="14"/>
        <v>0.690909090909091</v>
      </c>
      <c r="M52" s="35">
        <f>COUNTIF(Vertices[Closeness Centrality],"&gt;= "&amp;L52)-COUNTIF(Vertices[Closeness Centrality],"&gt;="&amp;L53)</f>
        <v>0</v>
      </c>
      <c r="N52" s="34">
        <f t="shared" si="15"/>
        <v>0.04668956363636365</v>
      </c>
      <c r="O52" s="35">
        <f>COUNTIF(Vertices[Eigenvector Centrality],"&gt;= "&amp;N52)-COUNTIF(Vertices[Eigenvector Centrality],"&gt;="&amp;N53)</f>
        <v>0</v>
      </c>
      <c r="P52" s="34">
        <f t="shared" si="16"/>
        <v>12.897482472727283</v>
      </c>
      <c r="Q52" s="35">
        <f>COUNTIF(Vertices[PageRank],"&gt;= "&amp;P52)-COUNTIF(Vertices[PageRank],"&gt;="&amp;P53)</f>
        <v>1</v>
      </c>
      <c r="R52" s="34">
        <f t="shared" si="17"/>
        <v>0.690909090909091</v>
      </c>
      <c r="S52" s="40">
        <f>COUNTIF(Vertices[Clustering Coefficient],"&gt;= "&amp;R52)-COUNTIF(Vertices[Clustering Coefficient],"&gt;="&amp;R53)</f>
        <v>1</v>
      </c>
      <c r="T52" s="34" t="e">
        <f ca="1" t="shared" si="18"/>
        <v>#REF!</v>
      </c>
      <c r="U52" s="35" t="e">
        <f ca="1" t="shared" si="0"/>
        <v>#REF!</v>
      </c>
    </row>
    <row r="53" spans="4:21" ht="15">
      <c r="D53" s="30">
        <f t="shared" si="10"/>
        <v>112.32727272727277</v>
      </c>
      <c r="E53">
        <f>COUNTIF(Vertices[Degree],"&gt;= "&amp;D53)-COUNTIF(Vertices[Degree],"&gt;="&amp;D54)</f>
        <v>0</v>
      </c>
      <c r="F53" s="36">
        <f t="shared" si="11"/>
        <v>58.85454545454542</v>
      </c>
      <c r="G53" s="37">
        <f>COUNTIF(Vertices[In-Degree],"&gt;= "&amp;F53)-COUNTIF(Vertices[In-Degree],"&gt;="&amp;F54)</f>
        <v>0</v>
      </c>
      <c r="H53" s="36">
        <f t="shared" si="12"/>
        <v>53.18181818181823</v>
      </c>
      <c r="I53" s="37">
        <f>COUNTIF(Vertices[Out-Degree],"&gt;= "&amp;H53)-COUNTIF(Vertices[Out-Degree],"&gt;="&amp;H54)</f>
        <v>0</v>
      </c>
      <c r="J53" s="36">
        <f t="shared" si="13"/>
        <v>5396.0062338</v>
      </c>
      <c r="K53" s="37">
        <f>COUNTIF(Vertices[Betweenness Centrality],"&gt;= "&amp;J53)-COUNTIF(Vertices[Betweenness Centrality],"&gt;="&amp;J54)</f>
        <v>0</v>
      </c>
      <c r="L53" s="36">
        <f t="shared" si="14"/>
        <v>0.7090909090909092</v>
      </c>
      <c r="M53" s="37">
        <f>COUNTIF(Vertices[Closeness Centrality],"&gt;= "&amp;L53)-COUNTIF(Vertices[Closeness Centrality],"&gt;="&amp;L54)</f>
        <v>0</v>
      </c>
      <c r="N53" s="36">
        <f t="shared" si="15"/>
        <v>0.04791823636363638</v>
      </c>
      <c r="O53" s="37">
        <f>COUNTIF(Vertices[Eigenvector Centrality],"&gt;= "&amp;N53)-COUNTIF(Vertices[Eigenvector Centrality],"&gt;="&amp;N54)</f>
        <v>0</v>
      </c>
      <c r="P53" s="36">
        <f t="shared" si="16"/>
        <v>13.228824327272738</v>
      </c>
      <c r="Q53" s="37">
        <f>COUNTIF(Vertices[PageRank],"&gt;= "&amp;P53)-COUNTIF(Vertices[PageRank],"&gt;="&amp;P54)</f>
        <v>0</v>
      </c>
      <c r="R53" s="36">
        <f t="shared" si="17"/>
        <v>0.7090909090909092</v>
      </c>
      <c r="S53" s="41">
        <f>COUNTIF(Vertices[Clustering Coefficient],"&gt;= "&amp;R53)-COUNTIF(Vertices[Clustering Coefficient],"&gt;="&amp;R54)</f>
        <v>0</v>
      </c>
      <c r="T53" s="36" t="e">
        <f ca="1" t="shared" si="18"/>
        <v>#REF!</v>
      </c>
      <c r="U53" s="37" t="e">
        <f ca="1" t="shared" si="0"/>
        <v>#REF!</v>
      </c>
    </row>
    <row r="54" spans="4:21" ht="15">
      <c r="D54" s="30">
        <f t="shared" si="10"/>
        <v>115.18181818181823</v>
      </c>
      <c r="E54">
        <f>COUNTIF(Vertices[Degree],"&gt;= "&amp;D54)-COUNTIF(Vertices[Degree],"&gt;="&amp;D55)</f>
        <v>0</v>
      </c>
      <c r="F54" s="34">
        <f t="shared" si="11"/>
        <v>60.36363636363633</v>
      </c>
      <c r="G54" s="35">
        <f>COUNTIF(Vertices[In-Degree],"&gt;= "&amp;F54)-COUNTIF(Vertices[In-Degree],"&gt;="&amp;F55)</f>
        <v>0</v>
      </c>
      <c r="H54" s="34">
        <f t="shared" si="12"/>
        <v>54.5454545454546</v>
      </c>
      <c r="I54" s="35">
        <f>COUNTIF(Vertices[Out-Degree],"&gt;= "&amp;H54)-COUNTIF(Vertices[Out-Degree],"&gt;="&amp;H55)</f>
        <v>0</v>
      </c>
      <c r="J54" s="34">
        <f t="shared" si="13"/>
        <v>5534.365368</v>
      </c>
      <c r="K54" s="35">
        <f>COUNTIF(Vertices[Betweenness Centrality],"&gt;= "&amp;J54)-COUNTIF(Vertices[Betweenness Centrality],"&gt;="&amp;J55)</f>
        <v>0</v>
      </c>
      <c r="L54" s="34">
        <f t="shared" si="14"/>
        <v>0.7272727272727274</v>
      </c>
      <c r="M54" s="35">
        <f>COUNTIF(Vertices[Closeness Centrality],"&gt;= "&amp;L54)-COUNTIF(Vertices[Closeness Centrality],"&gt;="&amp;L55)</f>
        <v>0</v>
      </c>
      <c r="N54" s="34">
        <f t="shared" si="15"/>
        <v>0.04914690909090911</v>
      </c>
      <c r="O54" s="35">
        <f>COUNTIF(Vertices[Eigenvector Centrality],"&gt;= "&amp;N54)-COUNTIF(Vertices[Eigenvector Centrality],"&gt;="&amp;N55)</f>
        <v>0</v>
      </c>
      <c r="P54" s="34">
        <f t="shared" si="16"/>
        <v>13.560166181818193</v>
      </c>
      <c r="Q54" s="35">
        <f>COUNTIF(Vertices[PageRank],"&gt;= "&amp;P54)-COUNTIF(Vertices[PageRank],"&gt;="&amp;P55)</f>
        <v>0</v>
      </c>
      <c r="R54" s="34">
        <f t="shared" si="17"/>
        <v>0.7272727272727274</v>
      </c>
      <c r="S54" s="40">
        <f>COUNTIF(Vertices[Clustering Coefficient],"&gt;= "&amp;R54)-COUNTIF(Vertices[Clustering Coefficient],"&gt;="&amp;R55)</f>
        <v>0</v>
      </c>
      <c r="T54" s="34" t="e">
        <f ca="1" t="shared" si="18"/>
        <v>#REF!</v>
      </c>
      <c r="U54" s="35" t="e">
        <f ca="1" t="shared" si="0"/>
        <v>#REF!</v>
      </c>
    </row>
    <row r="55" spans="1:21" ht="15">
      <c r="A55" s="31" t="s">
        <v>81</v>
      </c>
      <c r="B55" s="43">
        <f>IF(COUNT(Vertices[Degree])&gt;0,D2,NoMetricMessage)</f>
        <v>1</v>
      </c>
      <c r="D55" s="30">
        <f t="shared" si="10"/>
        <v>118.03636363636369</v>
      </c>
      <c r="E55">
        <f>COUNTIF(Vertices[Degree],"&gt;= "&amp;D55)-COUNTIF(Vertices[Degree],"&gt;="&amp;D56)</f>
        <v>0</v>
      </c>
      <c r="F55" s="36">
        <f t="shared" si="11"/>
        <v>61.87272727272724</v>
      </c>
      <c r="G55" s="37">
        <f>COUNTIF(Vertices[In-Degree],"&gt;= "&amp;F55)-COUNTIF(Vertices[In-Degree],"&gt;="&amp;F56)</f>
        <v>0</v>
      </c>
      <c r="H55" s="36">
        <f t="shared" si="12"/>
        <v>55.90909090909096</v>
      </c>
      <c r="I55" s="37">
        <f>COUNTIF(Vertices[Out-Degree],"&gt;= "&amp;H55)-COUNTIF(Vertices[Out-Degree],"&gt;="&amp;H56)</f>
        <v>0</v>
      </c>
      <c r="J55" s="36">
        <f t="shared" si="13"/>
        <v>5672.7245022</v>
      </c>
      <c r="K55" s="37">
        <f>COUNTIF(Vertices[Betweenness Centrality],"&gt;= "&amp;J55)-COUNTIF(Vertices[Betweenness Centrality],"&gt;="&amp;J56)</f>
        <v>0</v>
      </c>
      <c r="L55" s="36">
        <f t="shared" si="14"/>
        <v>0.7454545454545456</v>
      </c>
      <c r="M55" s="37">
        <f>COUNTIF(Vertices[Closeness Centrality],"&gt;= "&amp;L55)-COUNTIF(Vertices[Closeness Centrality],"&gt;="&amp;L56)</f>
        <v>0</v>
      </c>
      <c r="N55" s="36">
        <f t="shared" si="15"/>
        <v>0.05037558181818184</v>
      </c>
      <c r="O55" s="37">
        <f>COUNTIF(Vertices[Eigenvector Centrality],"&gt;= "&amp;N55)-COUNTIF(Vertices[Eigenvector Centrality],"&gt;="&amp;N56)</f>
        <v>0</v>
      </c>
      <c r="P55" s="36">
        <f t="shared" si="16"/>
        <v>13.891508036363648</v>
      </c>
      <c r="Q55" s="37">
        <f>COUNTIF(Vertices[PageRank],"&gt;= "&amp;P55)-COUNTIF(Vertices[PageRank],"&gt;="&amp;P56)</f>
        <v>0</v>
      </c>
      <c r="R55" s="36">
        <f t="shared" si="17"/>
        <v>0.7454545454545456</v>
      </c>
      <c r="S55" s="41">
        <f>COUNTIF(Vertices[Clustering Coefficient],"&gt;= "&amp;R55)-COUNTIF(Vertices[Clustering Coefficient],"&gt;="&amp;R56)</f>
        <v>3</v>
      </c>
      <c r="T55" s="36" t="e">
        <f ca="1" t="shared" si="18"/>
        <v>#REF!</v>
      </c>
      <c r="U55" s="37" t="e">
        <f ca="1" t="shared" si="0"/>
        <v>#REF!</v>
      </c>
    </row>
    <row r="56" spans="1:21" ht="15">
      <c r="A56" s="31" t="s">
        <v>82</v>
      </c>
      <c r="B56" s="43">
        <f>IF(COUNT(Vertices[Degree])&gt;0,D57,NoMetricMessage)</f>
        <v>158</v>
      </c>
      <c r="D56" s="30">
        <f t="shared" si="10"/>
        <v>120.89090909090915</v>
      </c>
      <c r="E56">
        <f>COUNTIF(Vertices[Degree],"&gt;= "&amp;D56)-COUNTIF(Vertices[Degree],"&gt;="&amp;D57)</f>
        <v>0</v>
      </c>
      <c r="F56" s="34">
        <f t="shared" si="11"/>
        <v>63.38181818181815</v>
      </c>
      <c r="G56" s="35">
        <f>COUNTIF(Vertices[In-Degree],"&gt;= "&amp;F56)-COUNTIF(Vertices[In-Degree],"&gt;="&amp;F57)</f>
        <v>1</v>
      </c>
      <c r="H56" s="34">
        <f t="shared" si="12"/>
        <v>57.27272727272733</v>
      </c>
      <c r="I56" s="35">
        <f>COUNTIF(Vertices[Out-Degree],"&gt;= "&amp;H56)-COUNTIF(Vertices[Out-Degree],"&gt;="&amp;H57)</f>
        <v>0</v>
      </c>
      <c r="J56" s="34">
        <f t="shared" si="13"/>
        <v>5811.0836364</v>
      </c>
      <c r="K56" s="35">
        <f>COUNTIF(Vertices[Betweenness Centrality],"&gt;= "&amp;J56)-COUNTIF(Vertices[Betweenness Centrality],"&gt;="&amp;J57)</f>
        <v>0</v>
      </c>
      <c r="L56" s="34">
        <f t="shared" si="14"/>
        <v>0.7636363636363638</v>
      </c>
      <c r="M56" s="35">
        <f>COUNTIF(Vertices[Closeness Centrality],"&gt;= "&amp;L56)-COUNTIF(Vertices[Closeness Centrality],"&gt;="&amp;L57)</f>
        <v>0</v>
      </c>
      <c r="N56" s="34">
        <f t="shared" si="15"/>
        <v>0.051604254545454566</v>
      </c>
      <c r="O56" s="35">
        <f>COUNTIF(Vertices[Eigenvector Centrality],"&gt;= "&amp;N56)-COUNTIF(Vertices[Eigenvector Centrality],"&gt;="&amp;N57)</f>
        <v>1</v>
      </c>
      <c r="P56" s="34">
        <f t="shared" si="16"/>
        <v>14.222849890909103</v>
      </c>
      <c r="Q56" s="35">
        <f>COUNTIF(Vertices[PageRank],"&gt;= "&amp;P56)-COUNTIF(Vertices[PageRank],"&gt;="&amp;P57)</f>
        <v>0</v>
      </c>
      <c r="R56" s="34">
        <f t="shared" si="17"/>
        <v>0.7636363636363638</v>
      </c>
      <c r="S56" s="40">
        <f>COUNTIF(Vertices[Clustering Coefficient],"&gt;= "&amp;R56)-COUNTIF(Vertices[Clustering Coefficient],"&gt;="&amp;R57)</f>
        <v>5</v>
      </c>
      <c r="T56" s="34" t="e">
        <f ca="1" t="shared" si="18"/>
        <v>#REF!</v>
      </c>
      <c r="U56" s="35" t="e">
        <f ca="1" t="shared" si="0"/>
        <v>#REF!</v>
      </c>
    </row>
    <row r="57" spans="1:21" ht="15">
      <c r="A57" s="31" t="s">
        <v>83</v>
      </c>
      <c r="B57" s="44">
        <f>_xlfn.IFERROR(AVERAGE(Vertices[Degree]),NoMetricMessage)</f>
        <v>5.983739837398374</v>
      </c>
      <c r="D57" s="30">
        <f>MAX(Vertices[Degree])</f>
        <v>158</v>
      </c>
      <c r="E57">
        <f>COUNTIF(Vertices[Degree],"&gt;= "&amp;D57)-COUNTIF(Vertices[Degree],"&gt;="&amp;D58)</f>
        <v>1</v>
      </c>
      <c r="F57" s="38">
        <f>MAX(Vertices[In-Degree])</f>
        <v>83</v>
      </c>
      <c r="G57" s="39">
        <f>COUNTIF(Vertices[In-Degree],"&gt;= "&amp;F57)-COUNTIF(Vertices[In-Degree],"&gt;="&amp;F58)</f>
        <v>1</v>
      </c>
      <c r="H57" s="38">
        <f>MAX(Vertices[Out-Degree])</f>
        <v>75</v>
      </c>
      <c r="I57" s="39">
        <f>COUNTIF(Vertices[Out-Degree],"&gt;= "&amp;H57)-COUNTIF(Vertices[Out-Degree],"&gt;="&amp;H58)</f>
        <v>1</v>
      </c>
      <c r="J57" s="38">
        <f>MAX(Vertices[Betweenness Centrality])</f>
        <v>7609.752381</v>
      </c>
      <c r="K57" s="39">
        <f>COUNTIF(Vertices[Betweenness Centrality],"&gt;= "&amp;J57)-COUNTIF(Vertices[Betweenness Centrality],"&gt;="&amp;J58)</f>
        <v>1</v>
      </c>
      <c r="L57" s="38">
        <f>MAX(Vertices[Closeness Centrality])</f>
        <v>1</v>
      </c>
      <c r="M57" s="39">
        <f>COUNTIF(Vertices[Closeness Centrality],"&gt;= "&amp;L57)-COUNTIF(Vertices[Closeness Centrality],"&gt;="&amp;L58)</f>
        <v>2</v>
      </c>
      <c r="N57" s="38">
        <f>MAX(Vertices[Eigenvector Centrality])</f>
        <v>0.067577</v>
      </c>
      <c r="O57" s="39">
        <f>COUNTIF(Vertices[Eigenvector Centrality],"&gt;= "&amp;N57)-COUNTIF(Vertices[Eigenvector Centrality],"&gt;="&amp;N58)</f>
        <v>1</v>
      </c>
      <c r="P57" s="38">
        <f>MAX(Vertices[PageRank])</f>
        <v>18.530294</v>
      </c>
      <c r="Q57" s="39">
        <f>COUNTIF(Vertices[PageRank],"&gt;= "&amp;P57)-COUNTIF(Vertices[PageRank],"&gt;="&amp;P58)</f>
        <v>1</v>
      </c>
      <c r="R57" s="38">
        <f>MAX(Vertices[Clustering Coefficient])</f>
        <v>1</v>
      </c>
      <c r="S57" s="42">
        <f>COUNTIF(Vertices[Clustering Coefficient],"&gt;= "&amp;R57)-COUNTIF(Vertices[Clustering Coefficient],"&gt;="&amp;R58)</f>
        <v>44</v>
      </c>
      <c r="T57" s="38" t="e">
        <f ca="1">MAX(INDIRECT(DynamicFilterSourceColumnRange))</f>
        <v>#REF!</v>
      </c>
      <c r="U57" s="39" t="e">
        <f ca="1" t="shared" si="0"/>
        <v>#REF!</v>
      </c>
    </row>
    <row r="58" spans="1:2" ht="15">
      <c r="A58" s="31" t="s">
        <v>84</v>
      </c>
      <c r="B58" s="44">
        <f>_xlfn.IFERROR(MEDIAN(Vertices[Degree]),NoMetricMessage)</f>
        <v>3</v>
      </c>
    </row>
    <row r="69" spans="1:2" ht="15">
      <c r="A69" s="31" t="s">
        <v>88</v>
      </c>
      <c r="B69" s="43">
        <f>IF(COUNT(Vertices[In-Degree])&gt;0,F2,NoMetricMessage)</f>
        <v>0</v>
      </c>
    </row>
    <row r="70" spans="1:2" ht="15">
      <c r="A70" s="31" t="s">
        <v>89</v>
      </c>
      <c r="B70" s="43">
        <f>IF(COUNT(Vertices[In-Degree])&gt;0,F57,NoMetricMessage)</f>
        <v>83</v>
      </c>
    </row>
    <row r="71" spans="1:2" ht="15">
      <c r="A71" s="31" t="s">
        <v>90</v>
      </c>
      <c r="B71" s="44">
        <f>_xlfn.IFERROR(AVERAGE(Vertices[In-Degree]),NoMetricMessage)</f>
        <v>2.991869918699187</v>
      </c>
    </row>
    <row r="72" spans="1:2" ht="15">
      <c r="A72" s="31" t="s">
        <v>91</v>
      </c>
      <c r="B72" s="44">
        <f>_xlfn.IFERROR(MEDIAN(Vertices[In-Degree]),NoMetricMessage)</f>
        <v>1</v>
      </c>
    </row>
    <row r="83" spans="1:2" ht="15">
      <c r="A83" s="31" t="s">
        <v>94</v>
      </c>
      <c r="B83" s="43">
        <f>IF(COUNT(Vertices[Out-Degree])&gt;0,H2,NoMetricMessage)</f>
        <v>0</v>
      </c>
    </row>
    <row r="84" spans="1:2" ht="15">
      <c r="A84" s="31" t="s">
        <v>95</v>
      </c>
      <c r="B84" s="43">
        <f>IF(COUNT(Vertices[Out-Degree])&gt;0,H57,NoMetricMessage)</f>
        <v>75</v>
      </c>
    </row>
    <row r="85" spans="1:2" ht="15">
      <c r="A85" s="31" t="s">
        <v>96</v>
      </c>
      <c r="B85" s="44">
        <f>_xlfn.IFERROR(AVERAGE(Vertices[Out-Degree]),NoMetricMessage)</f>
        <v>2.991869918699187</v>
      </c>
    </row>
    <row r="86" spans="1:2" ht="15">
      <c r="A86" s="31" t="s">
        <v>97</v>
      </c>
      <c r="B86" s="44">
        <f>_xlfn.IFERROR(MEDIAN(Vertices[Out-Degree]),NoMetricMessage)</f>
        <v>2</v>
      </c>
    </row>
    <row r="97" spans="1:2" ht="15">
      <c r="A97" s="31" t="s">
        <v>100</v>
      </c>
      <c r="B97" s="44">
        <f>IF(COUNT(Vertices[Betweenness Centrality])&gt;0,J2,NoMetricMessage)</f>
        <v>0</v>
      </c>
    </row>
    <row r="98" spans="1:2" ht="15">
      <c r="A98" s="31" t="s">
        <v>101</v>
      </c>
      <c r="B98" s="44">
        <f>IF(COUNT(Vertices[Betweenness Centrality])&gt;0,J57,NoMetricMessage)</f>
        <v>7609.752381</v>
      </c>
    </row>
    <row r="99" spans="1:2" ht="15">
      <c r="A99" s="31" t="s">
        <v>102</v>
      </c>
      <c r="B99" s="44">
        <f>_xlfn.IFERROR(AVERAGE(Vertices[Betweenness Centrality]),NoMetricMessage)</f>
        <v>119.4634146504065</v>
      </c>
    </row>
    <row r="100" spans="1:2" ht="15">
      <c r="A100" s="31" t="s">
        <v>103</v>
      </c>
      <c r="B100" s="44">
        <f>_xlfn.IFERROR(MEDIAN(Vertices[Betweenness Centrality]),NoMetricMessage)</f>
        <v>0</v>
      </c>
    </row>
    <row r="111" spans="1:2" ht="15">
      <c r="A111" s="31" t="s">
        <v>106</v>
      </c>
      <c r="B111" s="44">
        <f>IF(COUNT(Vertices[Closeness Centrality])&gt;0,L2,NoMetricMessage)</f>
        <v>0</v>
      </c>
    </row>
    <row r="112" spans="1:2" ht="15">
      <c r="A112" s="31" t="s">
        <v>107</v>
      </c>
      <c r="B112" s="44">
        <f>IF(COUNT(Vertices[Closeness Centrality])&gt;0,L57,NoMetricMessage)</f>
        <v>1</v>
      </c>
    </row>
    <row r="113" spans="1:2" ht="15">
      <c r="A113" s="31" t="s">
        <v>108</v>
      </c>
      <c r="B113" s="44">
        <f>_xlfn.IFERROR(AVERAGE(Vertices[Closeness Centrality]),NoMetricMessage)</f>
        <v>0.03713326016260166</v>
      </c>
    </row>
    <row r="114" spans="1:2" ht="15">
      <c r="A114" s="31" t="s">
        <v>109</v>
      </c>
      <c r="B114" s="44">
        <f>_xlfn.IFERROR(MEDIAN(Vertices[Closeness Centrality]),NoMetricMessage)</f>
        <v>0.004329</v>
      </c>
    </row>
    <row r="125" spans="1:2" ht="15">
      <c r="A125" s="31" t="s">
        <v>112</v>
      </c>
      <c r="B125" s="44">
        <f>IF(COUNT(Vertices[Eigenvector Centrality])&gt;0,N2,NoMetricMessage)</f>
        <v>0</v>
      </c>
    </row>
    <row r="126" spans="1:2" ht="15">
      <c r="A126" s="31" t="s">
        <v>113</v>
      </c>
      <c r="B126" s="44">
        <f>IF(COUNT(Vertices[Eigenvector Centrality])&gt;0,N57,NoMetricMessage)</f>
        <v>0.067577</v>
      </c>
    </row>
    <row r="127" spans="1:2" ht="15">
      <c r="A127" s="31" t="s">
        <v>114</v>
      </c>
      <c r="B127" s="44">
        <f>_xlfn.IFERROR(AVERAGE(Vertices[Eigenvector Centrality]),NoMetricMessage)</f>
        <v>0.008130008130081304</v>
      </c>
    </row>
    <row r="128" spans="1:2" ht="15">
      <c r="A128" s="31" t="s">
        <v>115</v>
      </c>
      <c r="B128" s="44">
        <f>_xlfn.IFERROR(MEDIAN(Vertices[Eigenvector Centrality]),NoMetricMessage)</f>
        <v>0.008711</v>
      </c>
    </row>
    <row r="139" spans="1:2" ht="15">
      <c r="A139" s="31" t="s">
        <v>140</v>
      </c>
      <c r="B139" s="44">
        <f>IF(COUNT(Vertices[PageRank])&gt;0,P2,NoMetricMessage)</f>
        <v>0.306492</v>
      </c>
    </row>
    <row r="140" spans="1:2" ht="15">
      <c r="A140" s="31" t="s">
        <v>141</v>
      </c>
      <c r="B140" s="44">
        <f>IF(COUNT(Vertices[PageRank])&gt;0,P57,NoMetricMessage)</f>
        <v>18.530294</v>
      </c>
    </row>
    <row r="141" spans="1:2" ht="15">
      <c r="A141" s="31" t="s">
        <v>142</v>
      </c>
      <c r="B141" s="44">
        <f>_xlfn.IFERROR(AVERAGE(Vertices[PageRank]),NoMetricMessage)</f>
        <v>0.9999957398373968</v>
      </c>
    </row>
    <row r="142" spans="1:2" ht="15">
      <c r="A142" s="31" t="s">
        <v>143</v>
      </c>
      <c r="B142" s="44">
        <f>_xlfn.IFERROR(MEDIAN(Vertices[PageRank]),NoMetricMessage)</f>
        <v>0.610685</v>
      </c>
    </row>
    <row r="153" spans="1:2" ht="15">
      <c r="A153" s="31" t="s">
        <v>118</v>
      </c>
      <c r="B153" s="44">
        <f>IF(COUNT(Vertices[Clustering Coefficient])&gt;0,R2,NoMetricMessage)</f>
        <v>0</v>
      </c>
    </row>
    <row r="154" spans="1:2" ht="15">
      <c r="A154" s="31" t="s">
        <v>119</v>
      </c>
      <c r="B154" s="44">
        <f>IF(COUNT(Vertices[Clustering Coefficient])&gt;0,R57,NoMetricMessage)</f>
        <v>1</v>
      </c>
    </row>
    <row r="155" spans="1:2" ht="15">
      <c r="A155" s="31" t="s">
        <v>120</v>
      </c>
      <c r="B155" s="44">
        <f>_xlfn.IFERROR(AVERAGE(Vertices[Clustering Coefficient]),NoMetricMessage)</f>
        <v>0.5285075297413734</v>
      </c>
    </row>
    <row r="156" spans="1:2" ht="15">
      <c r="A156" s="31" t="s">
        <v>121</v>
      </c>
      <c r="B156" s="44">
        <f>_xlfn.IFERROR(MEDIAN(Vertices[Clustering Coefficient]),NoMetricMessage)</f>
        <v>0.5714285714285714</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2668</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3261</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174</v>
      </c>
      <c r="K7" t="s">
        <v>3256</v>
      </c>
    </row>
    <row r="8" spans="1:11" ht="15">
      <c r="A8"/>
      <c r="B8">
        <v>2</v>
      </c>
      <c r="C8">
        <v>2</v>
      </c>
      <c r="D8" t="s">
        <v>61</v>
      </c>
      <c r="E8" t="s">
        <v>61</v>
      </c>
      <c r="H8" t="s">
        <v>73</v>
      </c>
      <c r="J8" t="s">
        <v>175</v>
      </c>
      <c r="K8" t="s">
        <v>2894</v>
      </c>
    </row>
    <row r="9" spans="1:11" ht="409.5">
      <c r="A9"/>
      <c r="B9">
        <v>3</v>
      </c>
      <c r="C9">
        <v>4</v>
      </c>
      <c r="D9" t="s">
        <v>62</v>
      </c>
      <c r="E9" t="s">
        <v>62</v>
      </c>
      <c r="H9" t="s">
        <v>74</v>
      </c>
      <c r="J9" t="s">
        <v>3157</v>
      </c>
      <c r="K9" s="7" t="s">
        <v>3262</v>
      </c>
    </row>
    <row r="10" spans="1:11" ht="409.5">
      <c r="A10"/>
      <c r="B10">
        <v>4</v>
      </c>
      <c r="D10" t="s">
        <v>63</v>
      </c>
      <c r="E10" t="s">
        <v>63</v>
      </c>
      <c r="H10" t="s">
        <v>75</v>
      </c>
      <c r="J10" t="s">
        <v>3260</v>
      </c>
      <c r="K10" s="7" t="s">
        <v>3263</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8D0F2-618C-4B19-B390-2A02518988ED}">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2674</v>
      </c>
      <c r="B1" s="7" t="s">
        <v>2675</v>
      </c>
      <c r="C1" s="7" t="s">
        <v>2898</v>
      </c>
      <c r="D1" s="7" t="s">
        <v>2900</v>
      </c>
      <c r="E1" s="7" t="s">
        <v>2899</v>
      </c>
      <c r="F1" s="7" t="s">
        <v>2902</v>
      </c>
      <c r="G1" s="7" t="s">
        <v>2901</v>
      </c>
      <c r="H1" s="7" t="s">
        <v>2904</v>
      </c>
      <c r="I1" s="7" t="s">
        <v>2903</v>
      </c>
      <c r="J1" s="7" t="s">
        <v>2906</v>
      </c>
      <c r="K1" s="7" t="s">
        <v>2905</v>
      </c>
      <c r="L1" s="7" t="s">
        <v>2908</v>
      </c>
      <c r="M1" t="s">
        <v>2907</v>
      </c>
      <c r="N1" t="s">
        <v>2910</v>
      </c>
      <c r="O1" s="7" t="s">
        <v>2909</v>
      </c>
      <c r="P1" s="7" t="s">
        <v>2912</v>
      </c>
      <c r="Q1" s="7" t="s">
        <v>2911</v>
      </c>
      <c r="R1" s="7" t="s">
        <v>2914</v>
      </c>
      <c r="S1" s="7" t="s">
        <v>2913</v>
      </c>
      <c r="T1" s="7" t="s">
        <v>2916</v>
      </c>
      <c r="U1" s="7" t="s">
        <v>2915</v>
      </c>
      <c r="V1" s="7" t="s">
        <v>2917</v>
      </c>
    </row>
    <row r="2" spans="1:22" ht="15">
      <c r="A2" s="69" t="s">
        <v>637</v>
      </c>
      <c r="B2">
        <v>6</v>
      </c>
      <c r="C2" s="69" t="s">
        <v>628</v>
      </c>
      <c r="D2">
        <v>3</v>
      </c>
      <c r="E2" s="69" t="s">
        <v>637</v>
      </c>
      <c r="F2">
        <v>2</v>
      </c>
      <c r="G2" s="69" t="s">
        <v>620</v>
      </c>
      <c r="H2">
        <v>3</v>
      </c>
      <c r="I2" s="69" t="s">
        <v>636</v>
      </c>
      <c r="J2">
        <v>1</v>
      </c>
      <c r="K2" s="69" t="s">
        <v>626</v>
      </c>
      <c r="L2">
        <v>3</v>
      </c>
      <c r="O2" s="69" t="s">
        <v>627</v>
      </c>
      <c r="P2">
        <v>1</v>
      </c>
      <c r="Q2" s="69" t="s">
        <v>622</v>
      </c>
      <c r="R2">
        <v>3</v>
      </c>
      <c r="S2" s="69" t="s">
        <v>624</v>
      </c>
      <c r="T2">
        <v>1</v>
      </c>
      <c r="U2" s="69" t="s">
        <v>625</v>
      </c>
      <c r="V2">
        <v>1</v>
      </c>
    </row>
    <row r="3" spans="1:22" ht="15">
      <c r="A3" s="69" t="s">
        <v>620</v>
      </c>
      <c r="B3">
        <v>5</v>
      </c>
      <c r="C3" s="69" t="s">
        <v>637</v>
      </c>
      <c r="D3">
        <v>2</v>
      </c>
      <c r="E3" s="69" t="s">
        <v>638</v>
      </c>
      <c r="F3">
        <v>1</v>
      </c>
      <c r="G3" s="69" t="s">
        <v>621</v>
      </c>
      <c r="H3">
        <v>2</v>
      </c>
      <c r="K3" s="69" t="s">
        <v>637</v>
      </c>
      <c r="L3">
        <v>1</v>
      </c>
      <c r="U3" s="69" t="s">
        <v>629</v>
      </c>
      <c r="V3">
        <v>1</v>
      </c>
    </row>
    <row r="4" spans="1:8" ht="15">
      <c r="A4" s="69" t="s">
        <v>628</v>
      </c>
      <c r="B4">
        <v>4</v>
      </c>
      <c r="C4" s="69" t="s">
        <v>631</v>
      </c>
      <c r="D4">
        <v>2</v>
      </c>
      <c r="E4" s="69" t="s">
        <v>650</v>
      </c>
      <c r="F4">
        <v>1</v>
      </c>
      <c r="G4" s="69" t="s">
        <v>630</v>
      </c>
      <c r="H4">
        <v>2</v>
      </c>
    </row>
    <row r="5" spans="1:8" ht="15">
      <c r="A5" s="69" t="s">
        <v>621</v>
      </c>
      <c r="B5">
        <v>4</v>
      </c>
      <c r="C5" s="69" t="s">
        <v>648</v>
      </c>
      <c r="D5">
        <v>2</v>
      </c>
      <c r="E5" s="69" t="s">
        <v>643</v>
      </c>
      <c r="F5">
        <v>1</v>
      </c>
      <c r="G5" s="69" t="s">
        <v>635</v>
      </c>
      <c r="H5">
        <v>1</v>
      </c>
    </row>
    <row r="6" spans="1:8" ht="15">
      <c r="A6" s="69" t="s">
        <v>622</v>
      </c>
      <c r="B6">
        <v>3</v>
      </c>
      <c r="C6" s="69" t="s">
        <v>620</v>
      </c>
      <c r="D6">
        <v>2</v>
      </c>
      <c r="E6" s="69" t="s">
        <v>663</v>
      </c>
      <c r="F6">
        <v>1</v>
      </c>
      <c r="G6" s="69" t="s">
        <v>633</v>
      </c>
      <c r="H6">
        <v>1</v>
      </c>
    </row>
    <row r="7" spans="1:8" ht="15">
      <c r="A7" s="69" t="s">
        <v>626</v>
      </c>
      <c r="B7">
        <v>3</v>
      </c>
      <c r="C7" s="69" t="s">
        <v>655</v>
      </c>
      <c r="D7">
        <v>1</v>
      </c>
      <c r="E7" s="69" t="s">
        <v>656</v>
      </c>
      <c r="F7">
        <v>1</v>
      </c>
      <c r="G7" s="69" t="s">
        <v>634</v>
      </c>
      <c r="H7">
        <v>1</v>
      </c>
    </row>
    <row r="8" spans="1:8" ht="15">
      <c r="A8" s="69" t="s">
        <v>631</v>
      </c>
      <c r="B8">
        <v>3</v>
      </c>
      <c r="C8" s="69" t="s">
        <v>650</v>
      </c>
      <c r="D8">
        <v>1</v>
      </c>
      <c r="E8" s="69" t="s">
        <v>661</v>
      </c>
      <c r="F8">
        <v>1</v>
      </c>
      <c r="G8" s="69" t="s">
        <v>631</v>
      </c>
      <c r="H8">
        <v>1</v>
      </c>
    </row>
    <row r="9" spans="1:8" ht="15">
      <c r="A9" s="69" t="s">
        <v>630</v>
      </c>
      <c r="B9">
        <v>2</v>
      </c>
      <c r="C9" s="69" t="s">
        <v>656</v>
      </c>
      <c r="D9">
        <v>1</v>
      </c>
      <c r="E9" s="69" t="s">
        <v>665</v>
      </c>
      <c r="F9">
        <v>1</v>
      </c>
      <c r="G9" s="69" t="s">
        <v>632</v>
      </c>
      <c r="H9">
        <v>1</v>
      </c>
    </row>
    <row r="10" spans="1:8" ht="15">
      <c r="A10" s="69" t="s">
        <v>636</v>
      </c>
      <c r="B10">
        <v>2</v>
      </c>
      <c r="C10" s="69" t="s">
        <v>641</v>
      </c>
      <c r="D10">
        <v>1</v>
      </c>
      <c r="E10" s="69" t="s">
        <v>628</v>
      </c>
      <c r="F10">
        <v>1</v>
      </c>
      <c r="G10" s="69" t="s">
        <v>636</v>
      </c>
      <c r="H10">
        <v>1</v>
      </c>
    </row>
    <row r="11" spans="1:8" ht="15">
      <c r="A11" s="69" t="s">
        <v>643</v>
      </c>
      <c r="B11">
        <v>2</v>
      </c>
      <c r="C11" s="69" t="s">
        <v>642</v>
      </c>
      <c r="D11">
        <v>1</v>
      </c>
      <c r="E11" s="69" t="s">
        <v>662</v>
      </c>
      <c r="F11">
        <v>1</v>
      </c>
      <c r="G11" s="69" t="s">
        <v>638</v>
      </c>
      <c r="H11">
        <v>1</v>
      </c>
    </row>
    <row r="14" spans="1:22" ht="15" customHeight="1">
      <c r="A14" s="7" t="s">
        <v>2677</v>
      </c>
      <c r="B14" s="7" t="s">
        <v>2675</v>
      </c>
      <c r="C14" s="7" t="s">
        <v>2920</v>
      </c>
      <c r="D14" s="7" t="s">
        <v>2900</v>
      </c>
      <c r="E14" s="7" t="s">
        <v>2921</v>
      </c>
      <c r="F14" s="7" t="s">
        <v>2902</v>
      </c>
      <c r="G14" s="7" t="s">
        <v>2922</v>
      </c>
      <c r="H14" s="7" t="s">
        <v>2904</v>
      </c>
      <c r="I14" s="7" t="s">
        <v>2923</v>
      </c>
      <c r="J14" s="7" t="s">
        <v>2906</v>
      </c>
      <c r="K14" s="7" t="s">
        <v>2924</v>
      </c>
      <c r="L14" s="7" t="s">
        <v>2908</v>
      </c>
      <c r="M14" t="s">
        <v>2925</v>
      </c>
      <c r="N14" t="s">
        <v>2910</v>
      </c>
      <c r="O14" s="7" t="s">
        <v>2926</v>
      </c>
      <c r="P14" s="7" t="s">
        <v>2912</v>
      </c>
      <c r="Q14" s="7" t="s">
        <v>2927</v>
      </c>
      <c r="R14" s="7" t="s">
        <v>2914</v>
      </c>
      <c r="S14" s="7" t="s">
        <v>2928</v>
      </c>
      <c r="T14" s="7" t="s">
        <v>2916</v>
      </c>
      <c r="U14" s="7" t="s">
        <v>2929</v>
      </c>
      <c r="V14" s="7" t="s">
        <v>2917</v>
      </c>
    </row>
    <row r="15" spans="1:22" ht="15">
      <c r="A15" t="s">
        <v>667</v>
      </c>
      <c r="B15">
        <v>65</v>
      </c>
      <c r="C15" t="s">
        <v>667</v>
      </c>
      <c r="D15">
        <v>33</v>
      </c>
      <c r="E15" t="s">
        <v>667</v>
      </c>
      <c r="F15">
        <v>15</v>
      </c>
      <c r="G15" t="s">
        <v>667</v>
      </c>
      <c r="H15">
        <v>15</v>
      </c>
      <c r="I15" t="s">
        <v>667</v>
      </c>
      <c r="J15">
        <v>1</v>
      </c>
      <c r="K15" t="s">
        <v>672</v>
      </c>
      <c r="L15">
        <v>3</v>
      </c>
      <c r="O15" t="s">
        <v>673</v>
      </c>
      <c r="P15">
        <v>1</v>
      </c>
      <c r="Q15" t="s">
        <v>668</v>
      </c>
      <c r="R15">
        <v>3</v>
      </c>
      <c r="S15" t="s">
        <v>670</v>
      </c>
      <c r="T15">
        <v>1</v>
      </c>
      <c r="U15" t="s">
        <v>671</v>
      </c>
      <c r="V15">
        <v>1</v>
      </c>
    </row>
    <row r="16" spans="1:22" ht="15">
      <c r="A16" t="s">
        <v>672</v>
      </c>
      <c r="B16">
        <v>4</v>
      </c>
      <c r="E16" t="s">
        <v>669</v>
      </c>
      <c r="F16">
        <v>1</v>
      </c>
      <c r="K16" t="s">
        <v>667</v>
      </c>
      <c r="L16">
        <v>1</v>
      </c>
      <c r="U16" t="s">
        <v>672</v>
      </c>
      <c r="V16">
        <v>1</v>
      </c>
    </row>
    <row r="17" spans="1:6" ht="15">
      <c r="A17" t="s">
        <v>668</v>
      </c>
      <c r="B17">
        <v>3</v>
      </c>
      <c r="E17" t="s">
        <v>666</v>
      </c>
      <c r="F17">
        <v>1</v>
      </c>
    </row>
    <row r="18" spans="1:2" ht="15">
      <c r="A18" t="s">
        <v>666</v>
      </c>
      <c r="B18">
        <v>1</v>
      </c>
    </row>
    <row r="19" spans="1:2" ht="15">
      <c r="A19" t="s">
        <v>669</v>
      </c>
      <c r="B19">
        <v>1</v>
      </c>
    </row>
    <row r="20" spans="1:2" ht="15">
      <c r="A20" t="s">
        <v>671</v>
      </c>
      <c r="B20">
        <v>1</v>
      </c>
    </row>
    <row r="21" spans="1:2" ht="15">
      <c r="A21" t="s">
        <v>670</v>
      </c>
      <c r="B21">
        <v>1</v>
      </c>
    </row>
    <row r="22" spans="1:2" ht="15">
      <c r="A22" t="s">
        <v>673</v>
      </c>
      <c r="B22">
        <v>1</v>
      </c>
    </row>
    <row r="25" spans="1:22" ht="15" customHeight="1">
      <c r="A25" s="7" t="s">
        <v>2679</v>
      </c>
      <c r="B25" s="7" t="s">
        <v>2675</v>
      </c>
      <c r="C25" s="7" t="s">
        <v>2932</v>
      </c>
      <c r="D25" s="7" t="s">
        <v>2900</v>
      </c>
      <c r="E25" s="7" t="s">
        <v>2935</v>
      </c>
      <c r="F25" s="7" t="s">
        <v>2902</v>
      </c>
      <c r="G25" s="7" t="s">
        <v>2939</v>
      </c>
      <c r="H25" s="7" t="s">
        <v>2904</v>
      </c>
      <c r="I25" s="7" t="s">
        <v>2945</v>
      </c>
      <c r="J25" s="7" t="s">
        <v>2906</v>
      </c>
      <c r="K25" s="7" t="s">
        <v>2946</v>
      </c>
      <c r="L25" s="7" t="s">
        <v>2908</v>
      </c>
      <c r="M25" s="7" t="s">
        <v>2951</v>
      </c>
      <c r="N25" s="7" t="s">
        <v>2910</v>
      </c>
      <c r="O25" s="7" t="s">
        <v>2960</v>
      </c>
      <c r="P25" s="7" t="s">
        <v>2912</v>
      </c>
      <c r="Q25" s="7" t="s">
        <v>2961</v>
      </c>
      <c r="R25" s="7" t="s">
        <v>2914</v>
      </c>
      <c r="S25" s="7" t="s">
        <v>2962</v>
      </c>
      <c r="T25" s="7" t="s">
        <v>2916</v>
      </c>
      <c r="U25" s="7" t="s">
        <v>2963</v>
      </c>
      <c r="V25" s="7" t="s">
        <v>2917</v>
      </c>
    </row>
    <row r="26" spans="1:22" ht="15">
      <c r="A26" t="s">
        <v>265</v>
      </c>
      <c r="B26">
        <v>357</v>
      </c>
      <c r="C26" t="s">
        <v>265</v>
      </c>
      <c r="D26">
        <v>94</v>
      </c>
      <c r="E26" t="s">
        <v>265</v>
      </c>
      <c r="F26">
        <v>131</v>
      </c>
      <c r="G26" t="s">
        <v>265</v>
      </c>
      <c r="H26">
        <v>79</v>
      </c>
      <c r="I26" t="s">
        <v>265</v>
      </c>
      <c r="J26">
        <v>6</v>
      </c>
      <c r="K26" t="s">
        <v>265</v>
      </c>
      <c r="L26">
        <v>26</v>
      </c>
      <c r="M26" t="s">
        <v>2952</v>
      </c>
      <c r="N26">
        <v>1</v>
      </c>
      <c r="O26" t="s">
        <v>265</v>
      </c>
      <c r="P26">
        <v>7</v>
      </c>
      <c r="Q26" t="s">
        <v>2947</v>
      </c>
      <c r="R26">
        <v>1</v>
      </c>
      <c r="S26" t="s">
        <v>265</v>
      </c>
      <c r="T26">
        <v>3</v>
      </c>
      <c r="U26" t="s">
        <v>265</v>
      </c>
      <c r="V26">
        <v>8</v>
      </c>
    </row>
    <row r="27" spans="1:22" ht="15">
      <c r="A27" t="s">
        <v>2680</v>
      </c>
      <c r="B27">
        <v>9</v>
      </c>
      <c r="C27" t="s">
        <v>2933</v>
      </c>
      <c r="D27">
        <v>1</v>
      </c>
      <c r="E27" t="s">
        <v>699</v>
      </c>
      <c r="F27">
        <v>2</v>
      </c>
      <c r="G27" t="s">
        <v>675</v>
      </c>
      <c r="H27">
        <v>4</v>
      </c>
      <c r="I27" t="s">
        <v>675</v>
      </c>
      <c r="J27">
        <v>1</v>
      </c>
      <c r="K27" t="s">
        <v>2680</v>
      </c>
      <c r="L27">
        <v>8</v>
      </c>
      <c r="M27" t="s">
        <v>2953</v>
      </c>
      <c r="N27">
        <v>1</v>
      </c>
      <c r="O27" t="s">
        <v>689</v>
      </c>
      <c r="P27">
        <v>1</v>
      </c>
      <c r="Q27" t="s">
        <v>2937</v>
      </c>
      <c r="R27">
        <v>1</v>
      </c>
      <c r="U27" t="s">
        <v>699</v>
      </c>
      <c r="V27">
        <v>2</v>
      </c>
    </row>
    <row r="28" spans="1:22" ht="15">
      <c r="A28" t="s">
        <v>699</v>
      </c>
      <c r="B28">
        <v>7</v>
      </c>
      <c r="C28" t="s">
        <v>689</v>
      </c>
      <c r="D28">
        <v>1</v>
      </c>
      <c r="E28" t="s">
        <v>689</v>
      </c>
      <c r="F28">
        <v>1</v>
      </c>
      <c r="G28" t="s">
        <v>699</v>
      </c>
      <c r="H28">
        <v>2</v>
      </c>
      <c r="K28" t="s">
        <v>2682</v>
      </c>
      <c r="L28">
        <v>5</v>
      </c>
      <c r="M28" t="s">
        <v>2954</v>
      </c>
      <c r="N28">
        <v>1</v>
      </c>
      <c r="Q28" t="s">
        <v>265</v>
      </c>
      <c r="R28">
        <v>1</v>
      </c>
      <c r="U28" t="s">
        <v>2964</v>
      </c>
      <c r="V28">
        <v>1</v>
      </c>
    </row>
    <row r="29" spans="1:22" ht="15">
      <c r="A29" t="s">
        <v>675</v>
      </c>
      <c r="B29">
        <v>7</v>
      </c>
      <c r="C29" t="s">
        <v>2680</v>
      </c>
      <c r="D29">
        <v>1</v>
      </c>
      <c r="E29" t="s">
        <v>675</v>
      </c>
      <c r="F29">
        <v>1</v>
      </c>
      <c r="G29" t="s">
        <v>698</v>
      </c>
      <c r="H29">
        <v>2</v>
      </c>
      <c r="K29" t="s">
        <v>2683</v>
      </c>
      <c r="L29">
        <v>5</v>
      </c>
      <c r="M29" t="s">
        <v>2955</v>
      </c>
      <c r="N29">
        <v>1</v>
      </c>
      <c r="U29" t="s">
        <v>2965</v>
      </c>
      <c r="V29">
        <v>1</v>
      </c>
    </row>
    <row r="30" spans="1:22" ht="15">
      <c r="A30" t="s">
        <v>2681</v>
      </c>
      <c r="B30">
        <v>7</v>
      </c>
      <c r="C30" t="s">
        <v>675</v>
      </c>
      <c r="D30">
        <v>1</v>
      </c>
      <c r="E30" t="s">
        <v>698</v>
      </c>
      <c r="F30">
        <v>1</v>
      </c>
      <c r="G30" t="s">
        <v>2940</v>
      </c>
      <c r="H30">
        <v>1</v>
      </c>
      <c r="K30" t="s">
        <v>2681</v>
      </c>
      <c r="L30">
        <v>5</v>
      </c>
      <c r="M30" t="s">
        <v>2681</v>
      </c>
      <c r="N30">
        <v>1</v>
      </c>
      <c r="U30" t="s">
        <v>2966</v>
      </c>
      <c r="V30">
        <v>1</v>
      </c>
    </row>
    <row r="31" spans="1:22" ht="15">
      <c r="A31" t="s">
        <v>2682</v>
      </c>
      <c r="B31">
        <v>6</v>
      </c>
      <c r="C31" t="s">
        <v>2682</v>
      </c>
      <c r="D31">
        <v>1</v>
      </c>
      <c r="E31" t="s">
        <v>2936</v>
      </c>
      <c r="F31">
        <v>1</v>
      </c>
      <c r="G31" t="s">
        <v>2941</v>
      </c>
      <c r="H31">
        <v>1</v>
      </c>
      <c r="K31" t="s">
        <v>2684</v>
      </c>
      <c r="L31">
        <v>4</v>
      </c>
      <c r="M31" t="s">
        <v>2956</v>
      </c>
      <c r="N31">
        <v>1</v>
      </c>
      <c r="U31" t="s">
        <v>2967</v>
      </c>
      <c r="V31">
        <v>1</v>
      </c>
    </row>
    <row r="32" spans="1:22" ht="15">
      <c r="A32" t="s">
        <v>2683</v>
      </c>
      <c r="B32">
        <v>6</v>
      </c>
      <c r="C32" t="s">
        <v>2681</v>
      </c>
      <c r="D32">
        <v>1</v>
      </c>
      <c r="E32" t="s">
        <v>2937</v>
      </c>
      <c r="F32">
        <v>1</v>
      </c>
      <c r="G32" t="s">
        <v>2942</v>
      </c>
      <c r="H32">
        <v>1</v>
      </c>
      <c r="K32" t="s">
        <v>2947</v>
      </c>
      <c r="L32">
        <v>1</v>
      </c>
      <c r="M32" t="s">
        <v>2957</v>
      </c>
      <c r="N32">
        <v>1</v>
      </c>
      <c r="U32" t="s">
        <v>2968</v>
      </c>
      <c r="V32">
        <v>1</v>
      </c>
    </row>
    <row r="33" spans="1:22" ht="15">
      <c r="A33" t="s">
        <v>2684</v>
      </c>
      <c r="B33">
        <v>5</v>
      </c>
      <c r="C33" t="s">
        <v>2684</v>
      </c>
      <c r="D33">
        <v>1</v>
      </c>
      <c r="E33" t="s">
        <v>2938</v>
      </c>
      <c r="F33">
        <v>1</v>
      </c>
      <c r="G33" t="s">
        <v>2943</v>
      </c>
      <c r="H33">
        <v>1</v>
      </c>
      <c r="K33" t="s">
        <v>2948</v>
      </c>
      <c r="L33">
        <v>1</v>
      </c>
      <c r="M33" t="s">
        <v>2958</v>
      </c>
      <c r="N33">
        <v>1</v>
      </c>
      <c r="U33" t="s">
        <v>2969</v>
      </c>
      <c r="V33">
        <v>1</v>
      </c>
    </row>
    <row r="34" spans="1:14" ht="15">
      <c r="A34" t="s">
        <v>698</v>
      </c>
      <c r="B34">
        <v>4</v>
      </c>
      <c r="C34" t="s">
        <v>2683</v>
      </c>
      <c r="D34">
        <v>1</v>
      </c>
      <c r="G34" t="s">
        <v>2944</v>
      </c>
      <c r="H34">
        <v>1</v>
      </c>
      <c r="K34" t="s">
        <v>2949</v>
      </c>
      <c r="L34">
        <v>1</v>
      </c>
      <c r="M34" t="s">
        <v>265</v>
      </c>
      <c r="N34">
        <v>1</v>
      </c>
    </row>
    <row r="35" spans="1:14" ht="15">
      <c r="A35" t="s">
        <v>689</v>
      </c>
      <c r="B35">
        <v>4</v>
      </c>
      <c r="C35" t="s">
        <v>2934</v>
      </c>
      <c r="D35">
        <v>1</v>
      </c>
      <c r="G35" t="s">
        <v>689</v>
      </c>
      <c r="H35">
        <v>1</v>
      </c>
      <c r="K35" t="s">
        <v>2950</v>
      </c>
      <c r="L35">
        <v>1</v>
      </c>
      <c r="M35" t="s">
        <v>2959</v>
      </c>
      <c r="N35">
        <v>1</v>
      </c>
    </row>
    <row r="38" spans="1:22" ht="15" customHeight="1">
      <c r="A38" s="7" t="s">
        <v>2686</v>
      </c>
      <c r="B38" s="7" t="s">
        <v>2675</v>
      </c>
      <c r="C38" s="7" t="s">
        <v>2974</v>
      </c>
      <c r="D38" s="7" t="s">
        <v>2900</v>
      </c>
      <c r="E38" s="7" t="s">
        <v>2978</v>
      </c>
      <c r="F38" s="7" t="s">
        <v>2902</v>
      </c>
      <c r="G38" s="7" t="s">
        <v>2983</v>
      </c>
      <c r="H38" s="7" t="s">
        <v>2904</v>
      </c>
      <c r="I38" s="7" t="s">
        <v>2986</v>
      </c>
      <c r="J38" s="7" t="s">
        <v>2906</v>
      </c>
      <c r="K38" s="7" t="s">
        <v>2990</v>
      </c>
      <c r="L38" s="7" t="s">
        <v>2908</v>
      </c>
      <c r="M38" s="7" t="s">
        <v>2998</v>
      </c>
      <c r="N38" s="7" t="s">
        <v>2910</v>
      </c>
      <c r="O38" s="7" t="s">
        <v>3009</v>
      </c>
      <c r="P38" s="7" t="s">
        <v>2912</v>
      </c>
      <c r="Q38" s="7" t="s">
        <v>3016</v>
      </c>
      <c r="R38" s="7" t="s">
        <v>2914</v>
      </c>
      <c r="S38" s="7" t="s">
        <v>3025</v>
      </c>
      <c r="T38" s="7" t="s">
        <v>2916</v>
      </c>
      <c r="U38" s="7" t="s">
        <v>3029</v>
      </c>
      <c r="V38" s="7" t="s">
        <v>2917</v>
      </c>
    </row>
    <row r="39" spans="1:22" ht="15">
      <c r="A39" s="70" t="s">
        <v>2687</v>
      </c>
      <c r="B39" s="70">
        <v>501</v>
      </c>
      <c r="C39" s="70" t="s">
        <v>265</v>
      </c>
      <c r="D39" s="70">
        <v>186</v>
      </c>
      <c r="E39" s="70" t="s">
        <v>265</v>
      </c>
      <c r="F39" s="70">
        <v>251</v>
      </c>
      <c r="G39" s="70" t="s">
        <v>265</v>
      </c>
      <c r="H39" s="70">
        <v>191</v>
      </c>
      <c r="I39" s="70" t="s">
        <v>2692</v>
      </c>
      <c r="J39" s="70">
        <v>38</v>
      </c>
      <c r="K39" s="70" t="s">
        <v>265</v>
      </c>
      <c r="L39" s="70">
        <v>36</v>
      </c>
      <c r="M39" s="70" t="s">
        <v>2999</v>
      </c>
      <c r="N39" s="70">
        <v>8</v>
      </c>
      <c r="O39" s="70" t="s">
        <v>265</v>
      </c>
      <c r="P39" s="70">
        <v>20</v>
      </c>
      <c r="Q39" s="70" t="s">
        <v>3017</v>
      </c>
      <c r="R39" s="70">
        <v>3</v>
      </c>
      <c r="S39" s="70" t="s">
        <v>3026</v>
      </c>
      <c r="T39" s="70">
        <v>4</v>
      </c>
      <c r="U39" s="70" t="s">
        <v>265</v>
      </c>
      <c r="V39" s="70">
        <v>8</v>
      </c>
    </row>
    <row r="40" spans="1:22" ht="15">
      <c r="A40" s="70" t="s">
        <v>2688</v>
      </c>
      <c r="B40" s="70">
        <v>230</v>
      </c>
      <c r="C40" s="70" t="s">
        <v>2692</v>
      </c>
      <c r="D40" s="70">
        <v>68</v>
      </c>
      <c r="E40" s="70" t="s">
        <v>2693</v>
      </c>
      <c r="F40" s="70">
        <v>62</v>
      </c>
      <c r="G40" s="70" t="s">
        <v>2695</v>
      </c>
      <c r="H40" s="70">
        <v>39</v>
      </c>
      <c r="I40" s="70" t="s">
        <v>265</v>
      </c>
      <c r="J40" s="70">
        <v>30</v>
      </c>
      <c r="K40" s="70" t="s">
        <v>2991</v>
      </c>
      <c r="L40" s="70">
        <v>9</v>
      </c>
      <c r="M40" s="70" t="s">
        <v>3000</v>
      </c>
      <c r="N40" s="70">
        <v>4</v>
      </c>
      <c r="O40" s="70" t="s">
        <v>2984</v>
      </c>
      <c r="P40" s="70">
        <v>15</v>
      </c>
      <c r="Q40" s="70" t="s">
        <v>2999</v>
      </c>
      <c r="R40" s="70">
        <v>3</v>
      </c>
      <c r="S40" s="70" t="s">
        <v>265</v>
      </c>
      <c r="T40" s="70">
        <v>3</v>
      </c>
      <c r="U40" s="70" t="s">
        <v>2984</v>
      </c>
      <c r="V40" s="70">
        <v>4</v>
      </c>
    </row>
    <row r="41" spans="1:22" ht="15">
      <c r="A41" s="70" t="s">
        <v>2689</v>
      </c>
      <c r="B41" s="70">
        <v>0</v>
      </c>
      <c r="C41" s="70" t="s">
        <v>689</v>
      </c>
      <c r="D41" s="70">
        <v>42</v>
      </c>
      <c r="E41" s="70" t="s">
        <v>2694</v>
      </c>
      <c r="F41" s="70">
        <v>60</v>
      </c>
      <c r="G41" s="70" t="s">
        <v>2984</v>
      </c>
      <c r="H41" s="70">
        <v>37</v>
      </c>
      <c r="I41" s="70" t="s">
        <v>2693</v>
      </c>
      <c r="J41" s="70">
        <v>22</v>
      </c>
      <c r="K41" s="70" t="s">
        <v>2992</v>
      </c>
      <c r="L41" s="70">
        <v>8</v>
      </c>
      <c r="M41" s="70" t="s">
        <v>3001</v>
      </c>
      <c r="N41" s="70">
        <v>4</v>
      </c>
      <c r="O41" s="70" t="s">
        <v>3010</v>
      </c>
      <c r="P41" s="70">
        <v>4</v>
      </c>
      <c r="Q41" s="70" t="s">
        <v>3018</v>
      </c>
      <c r="R41" s="70">
        <v>3</v>
      </c>
      <c r="S41" s="70" t="s">
        <v>2979</v>
      </c>
      <c r="T41" s="70">
        <v>3</v>
      </c>
      <c r="U41" s="70" t="s">
        <v>2967</v>
      </c>
      <c r="V41" s="70">
        <v>3</v>
      </c>
    </row>
    <row r="42" spans="1:22" ht="15">
      <c r="A42" s="70" t="s">
        <v>2690</v>
      </c>
      <c r="B42" s="70">
        <v>13737</v>
      </c>
      <c r="C42" s="70" t="s">
        <v>247</v>
      </c>
      <c r="D42" s="70">
        <v>42</v>
      </c>
      <c r="E42" s="70" t="s">
        <v>2695</v>
      </c>
      <c r="F42" s="70">
        <v>42</v>
      </c>
      <c r="G42" s="70" t="s">
        <v>2692</v>
      </c>
      <c r="H42" s="70">
        <v>31</v>
      </c>
      <c r="I42" s="70" t="s">
        <v>2694</v>
      </c>
      <c r="J42" s="70">
        <v>21</v>
      </c>
      <c r="K42" s="70" t="s">
        <v>2993</v>
      </c>
      <c r="L42" s="70">
        <v>8</v>
      </c>
      <c r="M42" s="70" t="s">
        <v>3002</v>
      </c>
      <c r="N42" s="70">
        <v>4</v>
      </c>
      <c r="O42" s="70" t="s">
        <v>2985</v>
      </c>
      <c r="P42" s="70">
        <v>4</v>
      </c>
      <c r="Q42" s="70" t="s">
        <v>3019</v>
      </c>
      <c r="R42" s="70">
        <v>3</v>
      </c>
      <c r="S42" s="70" t="s">
        <v>3027</v>
      </c>
      <c r="T42" s="70">
        <v>2</v>
      </c>
      <c r="U42" s="70" t="s">
        <v>3030</v>
      </c>
      <c r="V42" s="70">
        <v>3</v>
      </c>
    </row>
    <row r="43" spans="1:22" ht="15">
      <c r="A43" s="70" t="s">
        <v>2691</v>
      </c>
      <c r="B43" s="70">
        <v>14468</v>
      </c>
      <c r="C43" s="70" t="s">
        <v>2975</v>
      </c>
      <c r="D43" s="70">
        <v>40</v>
      </c>
      <c r="E43" s="70" t="s">
        <v>2979</v>
      </c>
      <c r="F43" s="70">
        <v>39</v>
      </c>
      <c r="G43" s="70" t="s">
        <v>247</v>
      </c>
      <c r="H43" s="70">
        <v>25</v>
      </c>
      <c r="I43" s="70" t="s">
        <v>2976</v>
      </c>
      <c r="J43" s="70">
        <v>20</v>
      </c>
      <c r="K43" s="70" t="s">
        <v>2994</v>
      </c>
      <c r="L43" s="70">
        <v>8</v>
      </c>
      <c r="M43" s="70" t="s">
        <v>3003</v>
      </c>
      <c r="N43" s="70">
        <v>4</v>
      </c>
      <c r="O43" s="70" t="s">
        <v>3011</v>
      </c>
      <c r="P43" s="70">
        <v>4</v>
      </c>
      <c r="Q43" s="70" t="s">
        <v>3020</v>
      </c>
      <c r="R43" s="70">
        <v>3</v>
      </c>
      <c r="S43" s="70" t="s">
        <v>3028</v>
      </c>
      <c r="T43" s="70">
        <v>2</v>
      </c>
      <c r="U43" s="70" t="s">
        <v>699</v>
      </c>
      <c r="V43" s="70">
        <v>3</v>
      </c>
    </row>
    <row r="44" spans="1:22" ht="15">
      <c r="A44" s="70" t="s">
        <v>265</v>
      </c>
      <c r="B44" s="70">
        <v>733</v>
      </c>
      <c r="C44" s="70" t="s">
        <v>2695</v>
      </c>
      <c r="D44" s="70">
        <v>38</v>
      </c>
      <c r="E44" s="70" t="s">
        <v>2980</v>
      </c>
      <c r="F44" s="70">
        <v>37</v>
      </c>
      <c r="G44" s="70" t="s">
        <v>689</v>
      </c>
      <c r="H44" s="70">
        <v>24</v>
      </c>
      <c r="I44" s="70" t="s">
        <v>2980</v>
      </c>
      <c r="J44" s="70">
        <v>15</v>
      </c>
      <c r="K44" s="70" t="s">
        <v>2995</v>
      </c>
      <c r="L44" s="70">
        <v>8</v>
      </c>
      <c r="M44" s="70" t="s">
        <v>3004</v>
      </c>
      <c r="N44" s="70">
        <v>4</v>
      </c>
      <c r="O44" s="70" t="s">
        <v>2982</v>
      </c>
      <c r="P44" s="70">
        <v>4</v>
      </c>
      <c r="Q44" s="70" t="s">
        <v>3021</v>
      </c>
      <c r="R44" s="70">
        <v>3</v>
      </c>
      <c r="S44" s="70"/>
      <c r="T44" s="70"/>
      <c r="U44" s="70" t="s">
        <v>2966</v>
      </c>
      <c r="V44" s="70">
        <v>2</v>
      </c>
    </row>
    <row r="45" spans="1:22" ht="15">
      <c r="A45" s="70" t="s">
        <v>2692</v>
      </c>
      <c r="B45" s="70">
        <v>171</v>
      </c>
      <c r="C45" s="70" t="s">
        <v>2977</v>
      </c>
      <c r="D45" s="70">
        <v>38</v>
      </c>
      <c r="E45" s="70" t="s">
        <v>2981</v>
      </c>
      <c r="F45" s="70">
        <v>35</v>
      </c>
      <c r="G45" s="70" t="s">
        <v>2982</v>
      </c>
      <c r="H45" s="70">
        <v>21</v>
      </c>
      <c r="I45" s="70" t="s">
        <v>315</v>
      </c>
      <c r="J45" s="70">
        <v>12</v>
      </c>
      <c r="K45" s="70" t="s">
        <v>2996</v>
      </c>
      <c r="L45" s="70">
        <v>8</v>
      </c>
      <c r="M45" s="70" t="s">
        <v>3005</v>
      </c>
      <c r="N45" s="70">
        <v>4</v>
      </c>
      <c r="O45" s="70" t="s">
        <v>3012</v>
      </c>
      <c r="P45" s="70">
        <v>4</v>
      </c>
      <c r="Q45" s="70" t="s">
        <v>3022</v>
      </c>
      <c r="R45" s="70">
        <v>3</v>
      </c>
      <c r="S45" s="70"/>
      <c r="T45" s="70"/>
      <c r="U45" s="70" t="s">
        <v>3031</v>
      </c>
      <c r="V45" s="70">
        <v>2</v>
      </c>
    </row>
    <row r="46" spans="1:22" ht="15">
      <c r="A46" s="70" t="s">
        <v>2693</v>
      </c>
      <c r="B46" s="70">
        <v>135</v>
      </c>
      <c r="C46" s="70" t="s">
        <v>2976</v>
      </c>
      <c r="D46" s="70">
        <v>38</v>
      </c>
      <c r="E46" s="70" t="s">
        <v>247</v>
      </c>
      <c r="F46" s="70">
        <v>34</v>
      </c>
      <c r="G46" s="70" t="s">
        <v>2976</v>
      </c>
      <c r="H46" s="70">
        <v>20</v>
      </c>
      <c r="I46" s="70" t="s">
        <v>2987</v>
      </c>
      <c r="J46" s="70">
        <v>12</v>
      </c>
      <c r="K46" s="70" t="s">
        <v>2997</v>
      </c>
      <c r="L46" s="70">
        <v>8</v>
      </c>
      <c r="M46" s="70" t="s">
        <v>3006</v>
      </c>
      <c r="N46" s="70">
        <v>4</v>
      </c>
      <c r="O46" s="70" t="s">
        <v>3013</v>
      </c>
      <c r="P46" s="70">
        <v>3</v>
      </c>
      <c r="Q46" s="70" t="s">
        <v>3023</v>
      </c>
      <c r="R46" s="70">
        <v>3</v>
      </c>
      <c r="S46" s="70"/>
      <c r="T46" s="70"/>
      <c r="U46" s="70" t="s">
        <v>2975</v>
      </c>
      <c r="V46" s="70">
        <v>2</v>
      </c>
    </row>
    <row r="47" spans="1:22" ht="15">
      <c r="A47" s="70" t="s">
        <v>2694</v>
      </c>
      <c r="B47" s="70">
        <v>134</v>
      </c>
      <c r="C47" s="70" t="s">
        <v>2694</v>
      </c>
      <c r="D47" s="70">
        <v>35</v>
      </c>
      <c r="E47" s="70" t="s">
        <v>2982</v>
      </c>
      <c r="F47" s="70">
        <v>29</v>
      </c>
      <c r="G47" s="70" t="s">
        <v>2979</v>
      </c>
      <c r="H47" s="70">
        <v>19</v>
      </c>
      <c r="I47" s="70" t="s">
        <v>2988</v>
      </c>
      <c r="J47" s="70">
        <v>12</v>
      </c>
      <c r="K47" s="70" t="s">
        <v>2680</v>
      </c>
      <c r="L47" s="70">
        <v>8</v>
      </c>
      <c r="M47" s="70" t="s">
        <v>3007</v>
      </c>
      <c r="N47" s="70">
        <v>4</v>
      </c>
      <c r="O47" s="70" t="s">
        <v>3014</v>
      </c>
      <c r="P47" s="70">
        <v>3</v>
      </c>
      <c r="Q47" s="70" t="s">
        <v>2982</v>
      </c>
      <c r="R47" s="70">
        <v>3</v>
      </c>
      <c r="S47" s="70"/>
      <c r="T47" s="70"/>
      <c r="U47" s="70" t="s">
        <v>3032</v>
      </c>
      <c r="V47" s="70">
        <v>2</v>
      </c>
    </row>
    <row r="48" spans="1:22" ht="15">
      <c r="A48" s="70" t="s">
        <v>2695</v>
      </c>
      <c r="B48" s="70">
        <v>131</v>
      </c>
      <c r="C48" s="70" t="s">
        <v>2693</v>
      </c>
      <c r="D48" s="70">
        <v>33</v>
      </c>
      <c r="E48" s="70" t="s">
        <v>3191</v>
      </c>
      <c r="F48" s="70">
        <v>28</v>
      </c>
      <c r="G48" s="70" t="s">
        <v>2985</v>
      </c>
      <c r="H48" s="70">
        <v>18</v>
      </c>
      <c r="I48" s="70" t="s">
        <v>2989</v>
      </c>
      <c r="J48" s="70">
        <v>12</v>
      </c>
      <c r="K48" s="70" t="s">
        <v>2682</v>
      </c>
      <c r="L48" s="70">
        <v>7</v>
      </c>
      <c r="M48" s="70" t="s">
        <v>3008</v>
      </c>
      <c r="N48" s="70">
        <v>4</v>
      </c>
      <c r="O48" s="70" t="s">
        <v>3015</v>
      </c>
      <c r="P48" s="70">
        <v>3</v>
      </c>
      <c r="Q48" s="70" t="s">
        <v>3024</v>
      </c>
      <c r="R48" s="70">
        <v>3</v>
      </c>
      <c r="S48" s="70"/>
      <c r="T48" s="70"/>
      <c r="U48" s="70" t="s">
        <v>3033</v>
      </c>
      <c r="V48" s="70">
        <v>2</v>
      </c>
    </row>
    <row r="51" spans="1:22" ht="15" customHeight="1">
      <c r="A51" s="7" t="s">
        <v>2697</v>
      </c>
      <c r="B51" s="7" t="s">
        <v>2675</v>
      </c>
      <c r="C51" s="7" t="s">
        <v>3041</v>
      </c>
      <c r="D51" s="7" t="s">
        <v>2900</v>
      </c>
      <c r="E51" s="7" t="s">
        <v>3043</v>
      </c>
      <c r="F51" s="7" t="s">
        <v>2902</v>
      </c>
      <c r="G51" s="7" t="s">
        <v>3049</v>
      </c>
      <c r="H51" s="7" t="s">
        <v>2904</v>
      </c>
      <c r="I51" s="7" t="s">
        <v>3050</v>
      </c>
      <c r="J51" s="7" t="s">
        <v>2906</v>
      </c>
      <c r="K51" s="7" t="s">
        <v>3059</v>
      </c>
      <c r="L51" s="7" t="s">
        <v>2908</v>
      </c>
      <c r="M51" s="7" t="s">
        <v>3070</v>
      </c>
      <c r="N51" s="7" t="s">
        <v>2910</v>
      </c>
      <c r="O51" s="7" t="s">
        <v>3081</v>
      </c>
      <c r="P51" s="7" t="s">
        <v>2912</v>
      </c>
      <c r="Q51" s="7" t="s">
        <v>3092</v>
      </c>
      <c r="R51" s="7" t="s">
        <v>2914</v>
      </c>
      <c r="S51" t="s">
        <v>3103</v>
      </c>
      <c r="T51" t="s">
        <v>2916</v>
      </c>
      <c r="U51" t="s">
        <v>3104</v>
      </c>
      <c r="V51" t="s">
        <v>2917</v>
      </c>
    </row>
    <row r="52" spans="1:22" ht="15">
      <c r="A52" s="70" t="s">
        <v>2698</v>
      </c>
      <c r="B52" s="70">
        <v>119</v>
      </c>
      <c r="C52" s="70" t="s">
        <v>2703</v>
      </c>
      <c r="D52" s="70">
        <v>32</v>
      </c>
      <c r="E52" s="70" t="s">
        <v>2698</v>
      </c>
      <c r="F52" s="70">
        <v>52</v>
      </c>
      <c r="G52" s="70" t="s">
        <v>2699</v>
      </c>
      <c r="H52" s="70">
        <v>15</v>
      </c>
      <c r="I52" s="70" t="s">
        <v>2698</v>
      </c>
      <c r="J52" s="70">
        <v>21</v>
      </c>
      <c r="K52" s="70" t="s">
        <v>3060</v>
      </c>
      <c r="L52" s="70">
        <v>8</v>
      </c>
      <c r="M52" s="70" t="s">
        <v>3071</v>
      </c>
      <c r="N52" s="70">
        <v>4</v>
      </c>
      <c r="O52" s="70" t="s">
        <v>3082</v>
      </c>
      <c r="P52" s="70">
        <v>3</v>
      </c>
      <c r="Q52" s="70" t="s">
        <v>3093</v>
      </c>
      <c r="R52" s="70">
        <v>3</v>
      </c>
      <c r="S52" s="70"/>
      <c r="T52" s="70"/>
      <c r="U52" s="70"/>
      <c r="V52" s="70"/>
    </row>
    <row r="53" spans="1:22" ht="15">
      <c r="A53" s="70" t="s">
        <v>2699</v>
      </c>
      <c r="B53" s="70">
        <v>82</v>
      </c>
      <c r="C53" s="70" t="s">
        <v>2699</v>
      </c>
      <c r="D53" s="70">
        <v>32</v>
      </c>
      <c r="E53" s="70" t="s">
        <v>2700</v>
      </c>
      <c r="F53" s="70">
        <v>31</v>
      </c>
      <c r="G53" s="70" t="s">
        <v>2698</v>
      </c>
      <c r="H53" s="70">
        <v>14</v>
      </c>
      <c r="I53" s="70" t="s">
        <v>2699</v>
      </c>
      <c r="J53" s="70">
        <v>19</v>
      </c>
      <c r="K53" s="70" t="s">
        <v>3061</v>
      </c>
      <c r="L53" s="70">
        <v>8</v>
      </c>
      <c r="M53" s="70" t="s">
        <v>3072</v>
      </c>
      <c r="N53" s="70">
        <v>4</v>
      </c>
      <c r="O53" s="70" t="s">
        <v>3083</v>
      </c>
      <c r="P53" s="70">
        <v>3</v>
      </c>
      <c r="Q53" s="70" t="s">
        <v>3094</v>
      </c>
      <c r="R53" s="70">
        <v>3</v>
      </c>
      <c r="S53" s="70"/>
      <c r="T53" s="70"/>
      <c r="U53" s="70"/>
      <c r="V53" s="70"/>
    </row>
    <row r="54" spans="1:22" ht="15">
      <c r="A54" s="70" t="s">
        <v>2700</v>
      </c>
      <c r="B54" s="70">
        <v>75</v>
      </c>
      <c r="C54" s="70" t="s">
        <v>2701</v>
      </c>
      <c r="D54" s="70">
        <v>31</v>
      </c>
      <c r="E54" s="70" t="s">
        <v>3044</v>
      </c>
      <c r="F54" s="70">
        <v>19</v>
      </c>
      <c r="G54" s="70" t="s">
        <v>2702</v>
      </c>
      <c r="H54" s="70">
        <v>11</v>
      </c>
      <c r="I54" s="70" t="s">
        <v>3051</v>
      </c>
      <c r="J54" s="70">
        <v>12</v>
      </c>
      <c r="K54" s="70" t="s">
        <v>3062</v>
      </c>
      <c r="L54" s="70">
        <v>8</v>
      </c>
      <c r="M54" s="70" t="s">
        <v>3073</v>
      </c>
      <c r="N54" s="70">
        <v>4</v>
      </c>
      <c r="O54" s="70" t="s">
        <v>3084</v>
      </c>
      <c r="P54" s="70">
        <v>3</v>
      </c>
      <c r="Q54" s="70" t="s">
        <v>3095</v>
      </c>
      <c r="R54" s="70">
        <v>3</v>
      </c>
      <c r="S54" s="70"/>
      <c r="T54" s="70"/>
      <c r="U54" s="70"/>
      <c r="V54" s="70"/>
    </row>
    <row r="55" spans="1:22" ht="15">
      <c r="A55" s="70" t="s">
        <v>2701</v>
      </c>
      <c r="B55" s="70">
        <v>62</v>
      </c>
      <c r="C55" s="70" t="s">
        <v>2702</v>
      </c>
      <c r="D55" s="70">
        <v>30</v>
      </c>
      <c r="E55" s="70" t="s">
        <v>3045</v>
      </c>
      <c r="F55" s="70">
        <v>16</v>
      </c>
      <c r="G55" s="70" t="s">
        <v>2700</v>
      </c>
      <c r="H55" s="70">
        <v>10</v>
      </c>
      <c r="I55" s="70" t="s">
        <v>3052</v>
      </c>
      <c r="J55" s="70">
        <v>12</v>
      </c>
      <c r="K55" s="70" t="s">
        <v>3063</v>
      </c>
      <c r="L55" s="70">
        <v>8</v>
      </c>
      <c r="M55" s="70" t="s">
        <v>3074</v>
      </c>
      <c r="N55" s="70">
        <v>4</v>
      </c>
      <c r="O55" s="70" t="s">
        <v>3085</v>
      </c>
      <c r="P55" s="70">
        <v>3</v>
      </c>
      <c r="Q55" s="70" t="s">
        <v>3096</v>
      </c>
      <c r="R55" s="70">
        <v>3</v>
      </c>
      <c r="S55" s="70"/>
      <c r="T55" s="70"/>
      <c r="U55" s="70"/>
      <c r="V55" s="70"/>
    </row>
    <row r="56" spans="1:22" ht="15">
      <c r="A56" s="70" t="s">
        <v>2702</v>
      </c>
      <c r="B56" s="70">
        <v>60</v>
      </c>
      <c r="C56" s="70" t="s">
        <v>2698</v>
      </c>
      <c r="D56" s="70">
        <v>30</v>
      </c>
      <c r="E56" s="70" t="s">
        <v>2705</v>
      </c>
      <c r="F56" s="70">
        <v>16</v>
      </c>
      <c r="G56" s="70" t="s">
        <v>2701</v>
      </c>
      <c r="H56" s="70">
        <v>10</v>
      </c>
      <c r="I56" s="70" t="s">
        <v>3053</v>
      </c>
      <c r="J56" s="70">
        <v>12</v>
      </c>
      <c r="K56" s="70" t="s">
        <v>3064</v>
      </c>
      <c r="L56" s="70">
        <v>8</v>
      </c>
      <c r="M56" s="70" t="s">
        <v>3075</v>
      </c>
      <c r="N56" s="70">
        <v>4</v>
      </c>
      <c r="O56" s="70" t="s">
        <v>3086</v>
      </c>
      <c r="P56" s="70">
        <v>3</v>
      </c>
      <c r="Q56" s="70" t="s">
        <v>3097</v>
      </c>
      <c r="R56" s="70">
        <v>3</v>
      </c>
      <c r="S56" s="70"/>
      <c r="T56" s="70"/>
      <c r="U56" s="70"/>
      <c r="V56" s="70"/>
    </row>
    <row r="57" spans="1:22" ht="15">
      <c r="A57" s="70" t="s">
        <v>2703</v>
      </c>
      <c r="B57" s="70">
        <v>59</v>
      </c>
      <c r="C57" s="70" t="s">
        <v>2704</v>
      </c>
      <c r="D57" s="70">
        <v>28</v>
      </c>
      <c r="E57" s="70" t="s">
        <v>3046</v>
      </c>
      <c r="F57" s="70">
        <v>16</v>
      </c>
      <c r="G57" s="70" t="s">
        <v>2704</v>
      </c>
      <c r="H57" s="70">
        <v>10</v>
      </c>
      <c r="I57" s="70" t="s">
        <v>3054</v>
      </c>
      <c r="J57" s="70">
        <v>12</v>
      </c>
      <c r="K57" s="70" t="s">
        <v>3065</v>
      </c>
      <c r="L57" s="70">
        <v>8</v>
      </c>
      <c r="M57" s="70" t="s">
        <v>3076</v>
      </c>
      <c r="N57" s="70">
        <v>4</v>
      </c>
      <c r="O57" s="70" t="s">
        <v>3087</v>
      </c>
      <c r="P57" s="70">
        <v>3</v>
      </c>
      <c r="Q57" s="70" t="s">
        <v>3098</v>
      </c>
      <c r="R57" s="70">
        <v>3</v>
      </c>
      <c r="S57" s="70"/>
      <c r="T57" s="70"/>
      <c r="U57" s="70"/>
      <c r="V57" s="70"/>
    </row>
    <row r="58" spans="1:22" ht="15">
      <c r="A58" s="70" t="s">
        <v>2704</v>
      </c>
      <c r="B58" s="70">
        <v>55</v>
      </c>
      <c r="C58" s="70" t="s">
        <v>2700</v>
      </c>
      <c r="D58" s="70">
        <v>26</v>
      </c>
      <c r="E58" s="70" t="s">
        <v>3047</v>
      </c>
      <c r="F58" s="70">
        <v>15</v>
      </c>
      <c r="G58" s="70" t="s">
        <v>2703</v>
      </c>
      <c r="H58" s="70">
        <v>10</v>
      </c>
      <c r="I58" s="70" t="s">
        <v>3055</v>
      </c>
      <c r="J58" s="70">
        <v>12</v>
      </c>
      <c r="K58" s="70" t="s">
        <v>3066</v>
      </c>
      <c r="L58" s="70">
        <v>8</v>
      </c>
      <c r="M58" s="70" t="s">
        <v>3077</v>
      </c>
      <c r="N58" s="70">
        <v>4</v>
      </c>
      <c r="O58" s="70" t="s">
        <v>3088</v>
      </c>
      <c r="P58" s="70">
        <v>3</v>
      </c>
      <c r="Q58" s="70" t="s">
        <v>3099</v>
      </c>
      <c r="R58" s="70">
        <v>3</v>
      </c>
      <c r="S58" s="70"/>
      <c r="T58" s="70"/>
      <c r="U58" s="70"/>
      <c r="V58" s="70"/>
    </row>
    <row r="59" spans="1:22" ht="15">
      <c r="A59" s="70" t="s">
        <v>2705</v>
      </c>
      <c r="B59" s="70">
        <v>54</v>
      </c>
      <c r="C59" s="70" t="s">
        <v>2706</v>
      </c>
      <c r="D59" s="70">
        <v>25</v>
      </c>
      <c r="E59" s="70" t="s">
        <v>3048</v>
      </c>
      <c r="F59" s="70">
        <v>14</v>
      </c>
      <c r="G59" s="70" t="s">
        <v>2706</v>
      </c>
      <c r="H59" s="70">
        <v>9</v>
      </c>
      <c r="I59" s="70" t="s">
        <v>3056</v>
      </c>
      <c r="J59" s="70">
        <v>12</v>
      </c>
      <c r="K59" s="70" t="s">
        <v>3067</v>
      </c>
      <c r="L59" s="70">
        <v>8</v>
      </c>
      <c r="M59" s="70" t="s">
        <v>3078</v>
      </c>
      <c r="N59" s="70">
        <v>4</v>
      </c>
      <c r="O59" s="70" t="s">
        <v>3089</v>
      </c>
      <c r="P59" s="70">
        <v>3</v>
      </c>
      <c r="Q59" s="70" t="s">
        <v>3100</v>
      </c>
      <c r="R59" s="70">
        <v>3</v>
      </c>
      <c r="S59" s="70"/>
      <c r="T59" s="70"/>
      <c r="U59" s="70"/>
      <c r="V59" s="70"/>
    </row>
    <row r="60" spans="1:22" ht="15">
      <c r="A60" s="70" t="s">
        <v>2706</v>
      </c>
      <c r="B60" s="70">
        <v>49</v>
      </c>
      <c r="C60" s="70" t="s">
        <v>2707</v>
      </c>
      <c r="D60" s="70">
        <v>25</v>
      </c>
      <c r="E60" s="70" t="s">
        <v>2699</v>
      </c>
      <c r="F60" s="70">
        <v>13</v>
      </c>
      <c r="G60" s="70" t="s">
        <v>2707</v>
      </c>
      <c r="H60" s="70">
        <v>9</v>
      </c>
      <c r="I60" s="70" t="s">
        <v>3057</v>
      </c>
      <c r="J60" s="70">
        <v>12</v>
      </c>
      <c r="K60" s="70" t="s">
        <v>3068</v>
      </c>
      <c r="L60" s="70">
        <v>5</v>
      </c>
      <c r="M60" s="70" t="s">
        <v>3079</v>
      </c>
      <c r="N60" s="70">
        <v>4</v>
      </c>
      <c r="O60" s="70" t="s">
        <v>3090</v>
      </c>
      <c r="P60" s="70">
        <v>3</v>
      </c>
      <c r="Q60" s="70" t="s">
        <v>3101</v>
      </c>
      <c r="R60" s="70">
        <v>3</v>
      </c>
      <c r="S60" s="70"/>
      <c r="T60" s="70"/>
      <c r="U60" s="70"/>
      <c r="V60" s="70"/>
    </row>
    <row r="61" spans="1:22" ht="15">
      <c r="A61" s="70" t="s">
        <v>2707</v>
      </c>
      <c r="B61" s="70">
        <v>49</v>
      </c>
      <c r="C61" s="70" t="s">
        <v>3042</v>
      </c>
      <c r="D61" s="70">
        <v>25</v>
      </c>
      <c r="E61" s="70" t="s">
        <v>3194</v>
      </c>
      <c r="F61" s="70">
        <v>12</v>
      </c>
      <c r="G61" s="70" t="s">
        <v>3042</v>
      </c>
      <c r="H61" s="70">
        <v>9</v>
      </c>
      <c r="I61" s="70" t="s">
        <v>3058</v>
      </c>
      <c r="J61" s="70">
        <v>12</v>
      </c>
      <c r="K61" s="70" t="s">
        <v>3069</v>
      </c>
      <c r="L61" s="70">
        <v>4</v>
      </c>
      <c r="M61" s="70" t="s">
        <v>3080</v>
      </c>
      <c r="N61" s="70">
        <v>4</v>
      </c>
      <c r="O61" s="70" t="s">
        <v>3091</v>
      </c>
      <c r="P61" s="70">
        <v>3</v>
      </c>
      <c r="Q61" s="70" t="s">
        <v>3102</v>
      </c>
      <c r="R61" s="70">
        <v>3</v>
      </c>
      <c r="S61" s="70"/>
      <c r="T61" s="70"/>
      <c r="U61" s="70"/>
      <c r="V61" s="70"/>
    </row>
    <row r="64" spans="1:22" ht="15" customHeight="1">
      <c r="A64" s="7" t="s">
        <v>2709</v>
      </c>
      <c r="B64" s="7" t="s">
        <v>2675</v>
      </c>
      <c r="C64" s="7" t="s">
        <v>3108</v>
      </c>
      <c r="D64" s="7" t="s">
        <v>2900</v>
      </c>
      <c r="E64" s="7" t="s">
        <v>3109</v>
      </c>
      <c r="F64" s="7" t="s">
        <v>2902</v>
      </c>
      <c r="G64" s="7" t="s">
        <v>3112</v>
      </c>
      <c r="H64" s="7" t="s">
        <v>2904</v>
      </c>
      <c r="I64" s="7" t="s">
        <v>3114</v>
      </c>
      <c r="J64" s="7" t="s">
        <v>2906</v>
      </c>
      <c r="K64" s="7" t="s">
        <v>3116</v>
      </c>
      <c r="L64" s="7" t="s">
        <v>2908</v>
      </c>
      <c r="M64" t="s">
        <v>3118</v>
      </c>
      <c r="N64" t="s">
        <v>2910</v>
      </c>
      <c r="O64" s="7" t="s">
        <v>3120</v>
      </c>
      <c r="P64" s="7" t="s">
        <v>2912</v>
      </c>
      <c r="Q64" t="s">
        <v>3122</v>
      </c>
      <c r="R64" t="s">
        <v>2914</v>
      </c>
      <c r="S64" t="s">
        <v>3124</v>
      </c>
      <c r="T64" t="s">
        <v>2916</v>
      </c>
      <c r="U64" t="s">
        <v>3126</v>
      </c>
      <c r="V64" t="s">
        <v>2917</v>
      </c>
    </row>
    <row r="65" spans="1:16" ht="15">
      <c r="A65" t="s">
        <v>265</v>
      </c>
      <c r="B65">
        <v>136</v>
      </c>
      <c r="C65" t="s">
        <v>265</v>
      </c>
      <c r="D65">
        <v>29</v>
      </c>
      <c r="E65" t="s">
        <v>265</v>
      </c>
      <c r="F65">
        <v>42</v>
      </c>
      <c r="G65" t="s">
        <v>265</v>
      </c>
      <c r="H65">
        <v>51</v>
      </c>
      <c r="I65" t="s">
        <v>247</v>
      </c>
      <c r="J65">
        <v>1</v>
      </c>
      <c r="K65" t="s">
        <v>265</v>
      </c>
      <c r="L65">
        <v>5</v>
      </c>
      <c r="O65" t="s">
        <v>265</v>
      </c>
      <c r="P65">
        <v>8</v>
      </c>
    </row>
    <row r="66" spans="1:16" ht="15">
      <c r="A66" t="s">
        <v>247</v>
      </c>
      <c r="B66">
        <v>16</v>
      </c>
      <c r="C66" t="s">
        <v>314</v>
      </c>
      <c r="D66">
        <v>4</v>
      </c>
      <c r="E66" t="s">
        <v>247</v>
      </c>
      <c r="F66">
        <v>6</v>
      </c>
      <c r="G66" t="s">
        <v>247</v>
      </c>
      <c r="H66">
        <v>5</v>
      </c>
      <c r="I66" t="s">
        <v>265</v>
      </c>
      <c r="J66">
        <v>1</v>
      </c>
      <c r="K66" t="s">
        <v>276</v>
      </c>
      <c r="L66">
        <v>1</v>
      </c>
      <c r="O66" t="s">
        <v>296</v>
      </c>
      <c r="P66">
        <v>1</v>
      </c>
    </row>
    <row r="67" spans="1:12" ht="15">
      <c r="A67" t="s">
        <v>296</v>
      </c>
      <c r="B67">
        <v>7</v>
      </c>
      <c r="C67" t="s">
        <v>247</v>
      </c>
      <c r="D67">
        <v>3</v>
      </c>
      <c r="E67" t="s">
        <v>296</v>
      </c>
      <c r="F67">
        <v>3</v>
      </c>
      <c r="G67" t="s">
        <v>308</v>
      </c>
      <c r="H67">
        <v>3</v>
      </c>
      <c r="I67" t="s">
        <v>307</v>
      </c>
      <c r="J67">
        <v>1</v>
      </c>
      <c r="K67" t="s">
        <v>247</v>
      </c>
      <c r="L67">
        <v>1</v>
      </c>
    </row>
    <row r="68" spans="1:8" ht="15">
      <c r="A68" t="s">
        <v>314</v>
      </c>
      <c r="B68">
        <v>6</v>
      </c>
      <c r="C68" t="s">
        <v>224</v>
      </c>
      <c r="D68">
        <v>2</v>
      </c>
      <c r="E68" t="s">
        <v>287</v>
      </c>
      <c r="F68">
        <v>3</v>
      </c>
      <c r="G68" t="s">
        <v>296</v>
      </c>
      <c r="H68">
        <v>2</v>
      </c>
    </row>
    <row r="69" spans="1:8" ht="15">
      <c r="A69" t="s">
        <v>306</v>
      </c>
      <c r="B69">
        <v>4</v>
      </c>
      <c r="C69" t="s">
        <v>320</v>
      </c>
      <c r="D69">
        <v>2</v>
      </c>
      <c r="E69" t="s">
        <v>306</v>
      </c>
      <c r="F69">
        <v>2</v>
      </c>
      <c r="G69" t="s">
        <v>324</v>
      </c>
      <c r="H69">
        <v>2</v>
      </c>
    </row>
    <row r="70" spans="1:8" ht="15">
      <c r="A70" t="s">
        <v>308</v>
      </c>
      <c r="B70">
        <v>4</v>
      </c>
      <c r="C70" t="s">
        <v>311</v>
      </c>
      <c r="D70">
        <v>1</v>
      </c>
      <c r="E70" t="s">
        <v>315</v>
      </c>
      <c r="F70">
        <v>2</v>
      </c>
      <c r="G70" t="s">
        <v>306</v>
      </c>
      <c r="H70">
        <v>2</v>
      </c>
    </row>
    <row r="71" spans="1:8" ht="15">
      <c r="A71" t="s">
        <v>295</v>
      </c>
      <c r="B71">
        <v>3</v>
      </c>
      <c r="C71" t="s">
        <v>296</v>
      </c>
      <c r="D71">
        <v>1</v>
      </c>
      <c r="E71" t="s">
        <v>314</v>
      </c>
      <c r="F71">
        <v>2</v>
      </c>
      <c r="G71" t="s">
        <v>261</v>
      </c>
      <c r="H71">
        <v>2</v>
      </c>
    </row>
    <row r="72" spans="1:8" ht="15">
      <c r="A72" t="s">
        <v>287</v>
      </c>
      <c r="B72">
        <v>3</v>
      </c>
      <c r="C72" t="s">
        <v>249</v>
      </c>
      <c r="D72">
        <v>1</v>
      </c>
      <c r="E72" t="s">
        <v>336</v>
      </c>
      <c r="F72">
        <v>1</v>
      </c>
      <c r="G72" t="s">
        <v>276</v>
      </c>
      <c r="H72">
        <v>1</v>
      </c>
    </row>
    <row r="73" spans="1:8" ht="15">
      <c r="A73" t="s">
        <v>224</v>
      </c>
      <c r="B73">
        <v>3</v>
      </c>
      <c r="C73" t="s">
        <v>297</v>
      </c>
      <c r="D73">
        <v>1</v>
      </c>
      <c r="E73" t="s">
        <v>308</v>
      </c>
      <c r="F73">
        <v>1</v>
      </c>
      <c r="G73" t="s">
        <v>311</v>
      </c>
      <c r="H73">
        <v>1</v>
      </c>
    </row>
    <row r="74" spans="1:8" ht="15">
      <c r="A74" t="s">
        <v>249</v>
      </c>
      <c r="B74">
        <v>3</v>
      </c>
      <c r="C74" t="s">
        <v>295</v>
      </c>
      <c r="D74">
        <v>1</v>
      </c>
      <c r="E74" t="s">
        <v>305</v>
      </c>
      <c r="F74">
        <v>1</v>
      </c>
      <c r="G74" t="s">
        <v>249</v>
      </c>
      <c r="H74">
        <v>1</v>
      </c>
    </row>
    <row r="77" spans="1:22" ht="15" customHeight="1">
      <c r="A77" s="7" t="s">
        <v>2710</v>
      </c>
      <c r="B77" s="7" t="s">
        <v>2675</v>
      </c>
      <c r="C77" s="7" t="s">
        <v>3110</v>
      </c>
      <c r="D77" s="7" t="s">
        <v>2900</v>
      </c>
      <c r="E77" s="7" t="s">
        <v>3111</v>
      </c>
      <c r="F77" s="7" t="s">
        <v>2902</v>
      </c>
      <c r="G77" s="7" t="s">
        <v>3113</v>
      </c>
      <c r="H77" s="7" t="s">
        <v>2904</v>
      </c>
      <c r="I77" s="7" t="s">
        <v>3115</v>
      </c>
      <c r="J77" s="7" t="s">
        <v>2906</v>
      </c>
      <c r="K77" s="7" t="s">
        <v>3117</v>
      </c>
      <c r="L77" s="7" t="s">
        <v>2908</v>
      </c>
      <c r="M77" t="s">
        <v>3119</v>
      </c>
      <c r="N77" t="s">
        <v>2910</v>
      </c>
      <c r="O77" s="7" t="s">
        <v>3121</v>
      </c>
      <c r="P77" s="7" t="s">
        <v>2912</v>
      </c>
      <c r="Q77" t="s">
        <v>3123</v>
      </c>
      <c r="R77" t="s">
        <v>2914</v>
      </c>
      <c r="S77" t="s">
        <v>3125</v>
      </c>
      <c r="T77" t="s">
        <v>2916</v>
      </c>
      <c r="U77" s="7" t="s">
        <v>3127</v>
      </c>
      <c r="V77" s="7" t="s">
        <v>2917</v>
      </c>
    </row>
    <row r="78" spans="1:22" ht="15">
      <c r="A78" t="s">
        <v>247</v>
      </c>
      <c r="B78">
        <v>100</v>
      </c>
      <c r="C78" t="s">
        <v>247</v>
      </c>
      <c r="D78">
        <v>39</v>
      </c>
      <c r="E78" t="s">
        <v>247</v>
      </c>
      <c r="F78">
        <v>28</v>
      </c>
      <c r="G78" t="s">
        <v>247</v>
      </c>
      <c r="H78">
        <v>20</v>
      </c>
      <c r="I78" t="s">
        <v>315</v>
      </c>
      <c r="J78">
        <v>12</v>
      </c>
      <c r="K78" t="s">
        <v>247</v>
      </c>
      <c r="L78">
        <v>6</v>
      </c>
      <c r="O78" t="s">
        <v>262</v>
      </c>
      <c r="P78">
        <v>3</v>
      </c>
      <c r="U78" t="s">
        <v>326</v>
      </c>
      <c r="V78">
        <v>1</v>
      </c>
    </row>
    <row r="79" spans="1:16" ht="15">
      <c r="A79" t="s">
        <v>265</v>
      </c>
      <c r="B79">
        <v>32</v>
      </c>
      <c r="C79" t="s">
        <v>265</v>
      </c>
      <c r="D79">
        <v>6</v>
      </c>
      <c r="E79" t="s">
        <v>265</v>
      </c>
      <c r="F79">
        <v>7</v>
      </c>
      <c r="G79" t="s">
        <v>265</v>
      </c>
      <c r="H79">
        <v>16</v>
      </c>
      <c r="I79" t="s">
        <v>247</v>
      </c>
      <c r="J79">
        <v>7</v>
      </c>
      <c r="K79" t="s">
        <v>315</v>
      </c>
      <c r="L79">
        <v>2</v>
      </c>
      <c r="O79" t="s">
        <v>327</v>
      </c>
      <c r="P79">
        <v>3</v>
      </c>
    </row>
    <row r="80" spans="1:16" ht="15">
      <c r="A80" t="s">
        <v>315</v>
      </c>
      <c r="B80">
        <v>25</v>
      </c>
      <c r="C80" t="s">
        <v>315</v>
      </c>
      <c r="D80">
        <v>4</v>
      </c>
      <c r="E80" t="s">
        <v>281</v>
      </c>
      <c r="F80">
        <v>4</v>
      </c>
      <c r="G80" t="s">
        <v>315</v>
      </c>
      <c r="H80">
        <v>4</v>
      </c>
      <c r="I80" t="s">
        <v>265</v>
      </c>
      <c r="J80">
        <v>1</v>
      </c>
      <c r="K80" t="s">
        <v>265</v>
      </c>
      <c r="L80">
        <v>1</v>
      </c>
      <c r="O80" t="s">
        <v>265</v>
      </c>
      <c r="P80">
        <v>1</v>
      </c>
    </row>
    <row r="81" spans="1:10" ht="15">
      <c r="A81" t="s">
        <v>296</v>
      </c>
      <c r="B81">
        <v>6</v>
      </c>
      <c r="C81" t="s">
        <v>261</v>
      </c>
      <c r="D81">
        <v>1</v>
      </c>
      <c r="E81" t="s">
        <v>296</v>
      </c>
      <c r="F81">
        <v>3</v>
      </c>
      <c r="G81" t="s">
        <v>296</v>
      </c>
      <c r="H81">
        <v>3</v>
      </c>
      <c r="I81" t="s">
        <v>304</v>
      </c>
      <c r="J81">
        <v>1</v>
      </c>
    </row>
    <row r="82" spans="1:10" ht="15">
      <c r="A82" t="s">
        <v>304</v>
      </c>
      <c r="B82">
        <v>5</v>
      </c>
      <c r="C82" t="s">
        <v>314</v>
      </c>
      <c r="D82">
        <v>1</v>
      </c>
      <c r="E82" t="s">
        <v>311</v>
      </c>
      <c r="F82">
        <v>3</v>
      </c>
      <c r="G82" t="s">
        <v>304</v>
      </c>
      <c r="H82">
        <v>2</v>
      </c>
      <c r="I82" t="s">
        <v>322</v>
      </c>
      <c r="J82">
        <v>1</v>
      </c>
    </row>
    <row r="83" spans="1:10" ht="15">
      <c r="A83" t="s">
        <v>281</v>
      </c>
      <c r="B83">
        <v>4</v>
      </c>
      <c r="C83" t="s">
        <v>275</v>
      </c>
      <c r="D83">
        <v>1</v>
      </c>
      <c r="E83" t="s">
        <v>315</v>
      </c>
      <c r="F83">
        <v>3</v>
      </c>
      <c r="G83" t="s">
        <v>292</v>
      </c>
      <c r="H83">
        <v>1</v>
      </c>
      <c r="I83" t="s">
        <v>307</v>
      </c>
      <c r="J83">
        <v>1</v>
      </c>
    </row>
    <row r="84" spans="1:10" ht="15">
      <c r="A84" t="s">
        <v>314</v>
      </c>
      <c r="B84">
        <v>3</v>
      </c>
      <c r="C84" t="s">
        <v>318</v>
      </c>
      <c r="D84">
        <v>1</v>
      </c>
      <c r="E84" t="s">
        <v>288</v>
      </c>
      <c r="F84">
        <v>3</v>
      </c>
      <c r="G84" t="s">
        <v>306</v>
      </c>
      <c r="H84">
        <v>1</v>
      </c>
      <c r="I84" t="s">
        <v>323</v>
      </c>
      <c r="J84">
        <v>1</v>
      </c>
    </row>
    <row r="85" spans="1:8" ht="15">
      <c r="A85" t="s">
        <v>322</v>
      </c>
      <c r="B85">
        <v>3</v>
      </c>
      <c r="E85" t="s">
        <v>330</v>
      </c>
      <c r="F85">
        <v>3</v>
      </c>
      <c r="G85" t="s">
        <v>305</v>
      </c>
      <c r="H85">
        <v>1</v>
      </c>
    </row>
    <row r="86" spans="1:6" ht="15">
      <c r="A86" t="s">
        <v>293</v>
      </c>
      <c r="B86">
        <v>3</v>
      </c>
      <c r="E86" t="s">
        <v>329</v>
      </c>
      <c r="F86">
        <v>3</v>
      </c>
    </row>
    <row r="87" spans="1:6" ht="15">
      <c r="A87" t="s">
        <v>311</v>
      </c>
      <c r="B87">
        <v>3</v>
      </c>
      <c r="E87" t="s">
        <v>328</v>
      </c>
      <c r="F87">
        <v>3</v>
      </c>
    </row>
    <row r="90" spans="1:22" ht="15" customHeight="1">
      <c r="A90" s="7" t="s">
        <v>2713</v>
      </c>
      <c r="B90" s="7" t="s">
        <v>2675</v>
      </c>
      <c r="C90" s="7" t="s">
        <v>3136</v>
      </c>
      <c r="D90" s="7" t="s">
        <v>2900</v>
      </c>
      <c r="E90" s="7" t="s">
        <v>3137</v>
      </c>
      <c r="F90" s="7" t="s">
        <v>2902</v>
      </c>
      <c r="G90" s="7" t="s">
        <v>3138</v>
      </c>
      <c r="H90" s="7" t="s">
        <v>2904</v>
      </c>
      <c r="I90" s="7" t="s">
        <v>3139</v>
      </c>
      <c r="J90" s="7" t="s">
        <v>2906</v>
      </c>
      <c r="K90" s="7" t="s">
        <v>3140</v>
      </c>
      <c r="L90" s="7" t="s">
        <v>2908</v>
      </c>
      <c r="M90" s="7" t="s">
        <v>3141</v>
      </c>
      <c r="N90" s="7" t="s">
        <v>2910</v>
      </c>
      <c r="O90" s="7" t="s">
        <v>3142</v>
      </c>
      <c r="P90" s="7" t="s">
        <v>2912</v>
      </c>
      <c r="Q90" s="7" t="s">
        <v>3143</v>
      </c>
      <c r="R90" s="7" t="s">
        <v>2914</v>
      </c>
      <c r="S90" s="7" t="s">
        <v>3144</v>
      </c>
      <c r="T90" s="7" t="s">
        <v>2916</v>
      </c>
      <c r="U90" s="7" t="s">
        <v>3145</v>
      </c>
      <c r="V90" s="7" t="s">
        <v>2917</v>
      </c>
    </row>
    <row r="91" spans="1:22" ht="15">
      <c r="A91" s="1" t="s">
        <v>297</v>
      </c>
      <c r="B91">
        <v>90542</v>
      </c>
      <c r="C91" s="1" t="s">
        <v>297</v>
      </c>
      <c r="D91">
        <v>90542</v>
      </c>
      <c r="E91" s="1" t="s">
        <v>221</v>
      </c>
      <c r="F91">
        <v>47175</v>
      </c>
      <c r="G91" s="1" t="s">
        <v>306</v>
      </c>
      <c r="H91">
        <v>55399</v>
      </c>
      <c r="I91" s="1" t="s">
        <v>321</v>
      </c>
      <c r="J91">
        <v>22855</v>
      </c>
      <c r="K91" s="1" t="s">
        <v>248</v>
      </c>
      <c r="L91">
        <v>57680</v>
      </c>
      <c r="M91" s="1" t="s">
        <v>259</v>
      </c>
      <c r="N91">
        <v>24148</v>
      </c>
      <c r="O91" s="1" t="s">
        <v>263</v>
      </c>
      <c r="P91">
        <v>79845</v>
      </c>
      <c r="Q91" s="1" t="s">
        <v>231</v>
      </c>
      <c r="R91">
        <v>348</v>
      </c>
      <c r="S91" s="1" t="s">
        <v>257</v>
      </c>
      <c r="T91">
        <v>72691</v>
      </c>
      <c r="U91" s="1" t="s">
        <v>326</v>
      </c>
      <c r="V91">
        <v>7130</v>
      </c>
    </row>
    <row r="92" spans="1:22" ht="15">
      <c r="A92" s="1" t="s">
        <v>263</v>
      </c>
      <c r="B92">
        <v>79845</v>
      </c>
      <c r="C92" s="1" t="s">
        <v>314</v>
      </c>
      <c r="D92">
        <v>64832</v>
      </c>
      <c r="E92" s="1" t="s">
        <v>281</v>
      </c>
      <c r="F92">
        <v>25729</v>
      </c>
      <c r="G92" s="1" t="s">
        <v>220</v>
      </c>
      <c r="H92">
        <v>49433</v>
      </c>
      <c r="I92" s="1" t="s">
        <v>310</v>
      </c>
      <c r="J92">
        <v>20612</v>
      </c>
      <c r="K92" s="1" t="s">
        <v>241</v>
      </c>
      <c r="L92">
        <v>47101</v>
      </c>
      <c r="M92" s="1" t="s">
        <v>258</v>
      </c>
      <c r="N92">
        <v>8716</v>
      </c>
      <c r="O92" s="1" t="s">
        <v>327</v>
      </c>
      <c r="P92">
        <v>13844</v>
      </c>
      <c r="Q92" s="1" t="s">
        <v>232</v>
      </c>
      <c r="R92">
        <v>326</v>
      </c>
      <c r="S92" s="1" t="s">
        <v>239</v>
      </c>
      <c r="T92">
        <v>5051</v>
      </c>
      <c r="U92" s="1" t="s">
        <v>243</v>
      </c>
      <c r="V92">
        <v>3054</v>
      </c>
    </row>
    <row r="93" spans="1:21" ht="15">
      <c r="A93" s="1" t="s">
        <v>257</v>
      </c>
      <c r="B93">
        <v>72691</v>
      </c>
      <c r="C93" s="1" t="s">
        <v>276</v>
      </c>
      <c r="D93">
        <v>61559</v>
      </c>
      <c r="E93" s="1" t="s">
        <v>265</v>
      </c>
      <c r="F93">
        <v>22984</v>
      </c>
      <c r="G93" s="1" t="s">
        <v>293</v>
      </c>
      <c r="H93">
        <v>28739</v>
      </c>
      <c r="I93" s="1" t="s">
        <v>307</v>
      </c>
      <c r="J93">
        <v>18699</v>
      </c>
      <c r="K93" s="1" t="s">
        <v>249</v>
      </c>
      <c r="L93">
        <v>20943</v>
      </c>
      <c r="M93" s="1" t="s">
        <v>256</v>
      </c>
      <c r="N93">
        <v>3379</v>
      </c>
      <c r="O93" s="1" t="s">
        <v>262</v>
      </c>
      <c r="P93">
        <v>6128</v>
      </c>
      <c r="Q93" s="1" t="s">
        <v>229</v>
      </c>
      <c r="R93">
        <v>186</v>
      </c>
      <c r="S93" s="1" t="s">
        <v>240</v>
      </c>
      <c r="T93">
        <v>966</v>
      </c>
      <c r="U93" s="1"/>
    </row>
    <row r="94" spans="1:21" ht="15">
      <c r="A94" s="1" t="s">
        <v>314</v>
      </c>
      <c r="B94">
        <v>64832</v>
      </c>
      <c r="C94" s="1" t="s">
        <v>298</v>
      </c>
      <c r="D94">
        <v>22696</v>
      </c>
      <c r="E94" s="1" t="s">
        <v>331</v>
      </c>
      <c r="F94">
        <v>9244</v>
      </c>
      <c r="G94" s="1" t="s">
        <v>304</v>
      </c>
      <c r="H94">
        <v>21740</v>
      </c>
      <c r="I94" s="1" t="s">
        <v>319</v>
      </c>
      <c r="J94">
        <v>11796</v>
      </c>
      <c r="K94" s="1" t="s">
        <v>250</v>
      </c>
      <c r="L94">
        <v>20806</v>
      </c>
      <c r="M94" s="1" t="s">
        <v>260</v>
      </c>
      <c r="N94">
        <v>601</v>
      </c>
      <c r="O94" s="1" t="s">
        <v>261</v>
      </c>
      <c r="P94">
        <v>2395</v>
      </c>
      <c r="Q94" s="1"/>
      <c r="S94" s="1"/>
      <c r="U94" s="1"/>
    </row>
    <row r="95" spans="1:21" ht="15">
      <c r="A95" s="1" t="s">
        <v>276</v>
      </c>
      <c r="B95">
        <v>61559</v>
      </c>
      <c r="C95" s="1" t="s">
        <v>219</v>
      </c>
      <c r="D95">
        <v>20700</v>
      </c>
      <c r="E95" s="1" t="s">
        <v>330</v>
      </c>
      <c r="F95">
        <v>7683</v>
      </c>
      <c r="G95" s="1" t="s">
        <v>324</v>
      </c>
      <c r="H95">
        <v>14368</v>
      </c>
      <c r="I95" s="1" t="s">
        <v>322</v>
      </c>
      <c r="J95">
        <v>4231</v>
      </c>
      <c r="K95" s="1" t="s">
        <v>251</v>
      </c>
      <c r="L95">
        <v>15261</v>
      </c>
      <c r="M95" s="1"/>
      <c r="O95" s="1"/>
      <c r="Q95" s="1"/>
      <c r="S95" s="1"/>
      <c r="U95" s="1"/>
    </row>
    <row r="96" spans="1:21" ht="15">
      <c r="A96" s="1" t="s">
        <v>248</v>
      </c>
      <c r="B96">
        <v>57680</v>
      </c>
      <c r="C96" s="1" t="s">
        <v>282</v>
      </c>
      <c r="D96">
        <v>14220</v>
      </c>
      <c r="E96" s="1" t="s">
        <v>280</v>
      </c>
      <c r="F96">
        <v>7632</v>
      </c>
      <c r="G96" s="1" t="s">
        <v>299</v>
      </c>
      <c r="H96">
        <v>11617</v>
      </c>
      <c r="I96" s="1" t="s">
        <v>317</v>
      </c>
      <c r="J96">
        <v>2802</v>
      </c>
      <c r="K96" s="1" t="s">
        <v>253</v>
      </c>
      <c r="L96">
        <v>3567</v>
      </c>
      <c r="M96" s="1"/>
      <c r="O96" s="1"/>
      <c r="Q96" s="1"/>
      <c r="S96" s="1"/>
      <c r="U96" s="1"/>
    </row>
    <row r="97" spans="1:21" ht="15">
      <c r="A97" s="1" t="s">
        <v>306</v>
      </c>
      <c r="B97">
        <v>55399</v>
      </c>
      <c r="C97" s="1" t="s">
        <v>289</v>
      </c>
      <c r="D97">
        <v>10041</v>
      </c>
      <c r="E97" s="1" t="s">
        <v>287</v>
      </c>
      <c r="F97">
        <v>5730</v>
      </c>
      <c r="G97" s="1" t="s">
        <v>308</v>
      </c>
      <c r="H97">
        <v>9666</v>
      </c>
      <c r="I97" s="1" t="s">
        <v>309</v>
      </c>
      <c r="J97">
        <v>1231</v>
      </c>
      <c r="K97" s="1" t="s">
        <v>242</v>
      </c>
      <c r="L97">
        <v>2753</v>
      </c>
      <c r="M97" s="1"/>
      <c r="O97" s="1"/>
      <c r="Q97" s="1"/>
      <c r="S97" s="1"/>
      <c r="U97" s="1"/>
    </row>
    <row r="98" spans="1:21" ht="15">
      <c r="A98" s="1" t="s">
        <v>220</v>
      </c>
      <c r="B98">
        <v>49433</v>
      </c>
      <c r="C98" s="1" t="s">
        <v>295</v>
      </c>
      <c r="D98">
        <v>8387</v>
      </c>
      <c r="E98" s="1" t="s">
        <v>333</v>
      </c>
      <c r="F98">
        <v>5068</v>
      </c>
      <c r="G98" s="1" t="s">
        <v>227</v>
      </c>
      <c r="H98">
        <v>9202</v>
      </c>
      <c r="I98" s="1" t="s">
        <v>312</v>
      </c>
      <c r="J98">
        <v>1150</v>
      </c>
      <c r="K98" s="1" t="s">
        <v>255</v>
      </c>
      <c r="L98">
        <v>2497</v>
      </c>
      <c r="M98" s="1"/>
      <c r="O98" s="1"/>
      <c r="Q98" s="1"/>
      <c r="S98" s="1"/>
      <c r="U98" s="1"/>
    </row>
    <row r="99" spans="1:21" ht="15">
      <c r="A99" s="1" t="s">
        <v>221</v>
      </c>
      <c r="B99">
        <v>47175</v>
      </c>
      <c r="C99" s="1" t="s">
        <v>286</v>
      </c>
      <c r="D99">
        <v>7156</v>
      </c>
      <c r="E99" s="1" t="s">
        <v>329</v>
      </c>
      <c r="F99">
        <v>4894</v>
      </c>
      <c r="G99" s="1" t="s">
        <v>234</v>
      </c>
      <c r="H99">
        <v>6337</v>
      </c>
      <c r="I99" s="1" t="s">
        <v>316</v>
      </c>
      <c r="J99">
        <v>1039</v>
      </c>
      <c r="K99" s="1" t="s">
        <v>252</v>
      </c>
      <c r="L99">
        <v>2493</v>
      </c>
      <c r="M99" s="1"/>
      <c r="O99" s="1"/>
      <c r="Q99" s="1"/>
      <c r="S99" s="1"/>
      <c r="U99" s="1"/>
    </row>
    <row r="100" spans="1:21" ht="15">
      <c r="A100" s="1" t="s">
        <v>241</v>
      </c>
      <c r="B100">
        <v>47101</v>
      </c>
      <c r="C100" s="1" t="s">
        <v>215</v>
      </c>
      <c r="D100">
        <v>7045</v>
      </c>
      <c r="E100" s="1" t="s">
        <v>228</v>
      </c>
      <c r="F100">
        <v>3826</v>
      </c>
      <c r="G100" s="1" t="s">
        <v>292</v>
      </c>
      <c r="H100">
        <v>3728</v>
      </c>
      <c r="I100" s="1" t="s">
        <v>313</v>
      </c>
      <c r="J100">
        <v>469</v>
      </c>
      <c r="K100" s="1" t="s">
        <v>254</v>
      </c>
      <c r="L100">
        <v>1897</v>
      </c>
      <c r="M100" s="1"/>
      <c r="O100" s="1"/>
      <c r="Q100" s="1"/>
      <c r="S100" s="1"/>
      <c r="U100" s="1"/>
    </row>
  </sheetData>
  <hyperlinks>
    <hyperlink ref="A2" r:id="rId1" display="https://twitter.com/SENexchange/status/1104773476907450370"/>
    <hyperlink ref="A3" r:id="rId2" display="https://twitter.com/senexchange/status/1104773476907450370"/>
    <hyperlink ref="A4" r:id="rId3" display="https://twitter.com/senexchange/status/1105906775050600448"/>
    <hyperlink ref="A5" r:id="rId4" display="https://twitter.com/SENexchange/status/1105927644191825921"/>
    <hyperlink ref="A6" r:id="rId5" display="https://www.wellatschool.org/"/>
    <hyperlink ref="A7" r:id="rId6" display="https://www.eventbrite.co.uk/o/the-sensory-projects-9788075245"/>
    <hyperlink ref="A8" r:id="rId7" display="https://twitter.com/SENexchange/status/1105924170809004035"/>
    <hyperlink ref="A9" r:id="rId8" display="https://twitter.com/senexchange/status/1105921522621956097"/>
    <hyperlink ref="A10" r:id="rId9" display="https://twitter.com/senexchange/status/1105923112284155904"/>
    <hyperlink ref="A11" r:id="rId10" display="https://twitter.com/Mishwood1/status/1105923780570988544"/>
    <hyperlink ref="C2" r:id="rId11" display="https://twitter.com/senexchange/status/1105906775050600448"/>
    <hyperlink ref="C3" r:id="rId12" display="https://twitter.com/SENexchange/status/1104773476907450370"/>
    <hyperlink ref="C4" r:id="rId13" display="https://twitter.com/SENexchange/status/1105924170809004035"/>
    <hyperlink ref="C5" r:id="rId14" display="https://twitter.com/SENexchange/status/1105925140574060545"/>
    <hyperlink ref="C6" r:id="rId15" display="https://twitter.com/senexchange/status/1104773476907450370"/>
    <hyperlink ref="C7" r:id="rId16" display="https://twitter.com/SENexchange/status/1105929648406441985"/>
    <hyperlink ref="C8" r:id="rId17" display="https://twitter.com/smsateaching/status/1105925816276475904"/>
    <hyperlink ref="C9" r:id="rId18" display="https://twitter.com/misstarbuck/status/1105929907153047552"/>
    <hyperlink ref="C10" r:id="rId19" display="https://twitter.com/teachpmld/status/1105922598796439553"/>
    <hyperlink ref="C11" r:id="rId20" display="https://twitter.com/SENexchange/status/1105923112284155904"/>
    <hyperlink ref="E2" r:id="rId21" display="https://twitter.com/SENexchange/status/1104773476907450370"/>
    <hyperlink ref="E3" r:id="rId22" display="https://twitter.com/SLCA_Baumber/status/1083494198060482562?s=19"/>
    <hyperlink ref="E4" r:id="rId23" display="https://twitter.com/smsateaching/status/1105925816276475904"/>
    <hyperlink ref="E5" r:id="rId24" display="https://twitter.com/Mishwood1/status/1105923780570988544"/>
    <hyperlink ref="E6" r:id="rId25" display="https://twitter.com/teachpmld/status/1105925124836986885"/>
    <hyperlink ref="E7" r:id="rId26" display="https://twitter.com/misstarbuck/status/1105929907153047552"/>
    <hyperlink ref="E8" r:id="rId27" display="https://twitter.com/reachoutasc/status/1105921904827908096"/>
    <hyperlink ref="E9" r:id="rId28" display="https://twitter.com/callum_send/status/1106288599757144064"/>
    <hyperlink ref="E10" r:id="rId29" display="https://twitter.com/senexchange/status/1105906775050600448"/>
    <hyperlink ref="E11" r:id="rId30" display="https://twitter.com/jw_teach/status/1105925045921161216"/>
    <hyperlink ref="G2" r:id="rId31" display="https://twitter.com/senexchange/status/1104773476907450370"/>
    <hyperlink ref="G3" r:id="rId32" display="https://twitter.com/SENexchange/status/1105927644191825921"/>
    <hyperlink ref="G4" r:id="rId33" display="https://twitter.com/senexchange/status/1105921522621956097"/>
    <hyperlink ref="G5" r:id="rId34" display="https://twitter.com/senexchange/status/1105928549096214528"/>
    <hyperlink ref="G6" r:id="rId35" display="https://twitter.com/senexchange/status/1105924170809004035"/>
    <hyperlink ref="G7" r:id="rId36" display="https://twitter.com/senexchange/status/1105925140574060545"/>
    <hyperlink ref="G8" r:id="rId37" display="https://twitter.com/SENexchange/status/1105924170809004035"/>
    <hyperlink ref="G9" r:id="rId38" display="https://twitter.com/SENexchange/status/1105927071879102465"/>
    <hyperlink ref="G10" r:id="rId39" display="https://twitter.com/senexchange/status/1105923112284155904"/>
    <hyperlink ref="G11" r:id="rId40" display="https://twitter.com/SLCA_Baumber/status/1083494198060482562?s=19"/>
    <hyperlink ref="I2" r:id="rId41" display="https://twitter.com/senexchange/status/1105923112284155904"/>
    <hyperlink ref="K2" r:id="rId42" display="https://www.eventbrite.co.uk/o/the-sensory-projects-9788075245"/>
    <hyperlink ref="K3" r:id="rId43" display="https://twitter.com/SENexchange/status/1104773476907450370"/>
    <hyperlink ref="O2" r:id="rId44" display="https://www.teachwire.net/news/against-the-clock"/>
    <hyperlink ref="Q2" r:id="rId45" display="https://www.wellatschool.org/"/>
    <hyperlink ref="S2" r:id="rId46" display="https://www.myassignmenthelp.net/blog/tips-for-using-document-proofreading-and-editing-services-online/?platform=hootsuite"/>
    <hyperlink ref="U2" r:id="rId47" display="https://www.acamh.org/blog/inclusive-nature-bereavement/"/>
    <hyperlink ref="U3" r:id="rId48" display="http://backpocketteacher.co.uk/support"/>
  </hyperlinks>
  <printOptions/>
  <pageMargins left="0.7" right="0.7" top="0.75" bottom="0.75" header="0.3" footer="0.3"/>
  <pageSetup orientation="portrait" paperSize="9"/>
  <tableParts>
    <tablePart r:id="rId52"/>
    <tablePart r:id="rId56"/>
    <tablePart r:id="rId49"/>
    <tablePart r:id="rId51"/>
    <tablePart r:id="rId54"/>
    <tablePart r:id="rId50"/>
    <tablePart r:id="rId55"/>
    <tablePart r:id="rId5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53861-945B-43AB-91D9-C17E2F38FC75}">
  <dimension ref="A1:C3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2895</v>
      </c>
      <c r="B2" s="98" t="s">
        <v>2896</v>
      </c>
      <c r="C2" s="46" t="s">
        <v>2897</v>
      </c>
    </row>
    <row r="3" spans="1:3" ht="15">
      <c r="A3" s="96" t="s">
        <v>2869</v>
      </c>
      <c r="B3" s="96" t="s">
        <v>2869</v>
      </c>
      <c r="C3" s="31">
        <v>92</v>
      </c>
    </row>
    <row r="4" spans="1:3" ht="15">
      <c r="A4" s="96" t="s">
        <v>2869</v>
      </c>
      <c r="B4" s="99" t="s">
        <v>2870</v>
      </c>
      <c r="C4" s="31">
        <v>84</v>
      </c>
    </row>
    <row r="5" spans="1:3" ht="15">
      <c r="A5" s="96" t="s">
        <v>2869</v>
      </c>
      <c r="B5" s="99" t="s">
        <v>2871</v>
      </c>
      <c r="C5" s="31">
        <v>20</v>
      </c>
    </row>
    <row r="6" spans="1:3" ht="15">
      <c r="A6" s="96" t="s">
        <v>2869</v>
      </c>
      <c r="B6" s="99" t="s">
        <v>2872</v>
      </c>
      <c r="C6" s="31">
        <v>4</v>
      </c>
    </row>
    <row r="7" spans="1:3" ht="15">
      <c r="A7" s="96" t="s">
        <v>2869</v>
      </c>
      <c r="B7" s="99" t="s">
        <v>2873</v>
      </c>
      <c r="C7" s="31">
        <v>5</v>
      </c>
    </row>
    <row r="8" spans="1:3" ht="15">
      <c r="A8" s="96" t="s">
        <v>2869</v>
      </c>
      <c r="B8" s="99" t="s">
        <v>2875</v>
      </c>
      <c r="C8" s="31">
        <v>3</v>
      </c>
    </row>
    <row r="9" spans="1:3" ht="15">
      <c r="A9" s="96" t="s">
        <v>2869</v>
      </c>
      <c r="B9" s="99" t="s">
        <v>2878</v>
      </c>
      <c r="C9" s="31">
        <v>2</v>
      </c>
    </row>
    <row r="10" spans="1:3" ht="15">
      <c r="A10" s="96" t="s">
        <v>2870</v>
      </c>
      <c r="B10" s="99" t="s">
        <v>2869</v>
      </c>
      <c r="C10" s="31">
        <v>85</v>
      </c>
    </row>
    <row r="11" spans="1:3" ht="15">
      <c r="A11" s="96" t="s">
        <v>2870</v>
      </c>
      <c r="B11" s="99" t="s">
        <v>2870</v>
      </c>
      <c r="C11" s="31">
        <v>79</v>
      </c>
    </row>
    <row r="12" spans="1:3" ht="15">
      <c r="A12" s="96" t="s">
        <v>2870</v>
      </c>
      <c r="B12" s="99" t="s">
        <v>2871</v>
      </c>
      <c r="C12" s="31">
        <v>65</v>
      </c>
    </row>
    <row r="13" spans="1:3" ht="15">
      <c r="A13" s="96" t="s">
        <v>2870</v>
      </c>
      <c r="B13" s="99" t="s">
        <v>2872</v>
      </c>
      <c r="C13" s="31">
        <v>21</v>
      </c>
    </row>
    <row r="14" spans="1:3" ht="15">
      <c r="A14" s="96" t="s">
        <v>2870</v>
      </c>
      <c r="B14" s="99" t="s">
        <v>2873</v>
      </c>
      <c r="C14" s="31">
        <v>10</v>
      </c>
    </row>
    <row r="15" spans="1:3" ht="15">
      <c r="A15" s="96" t="s">
        <v>2870</v>
      </c>
      <c r="B15" s="99" t="s">
        <v>2875</v>
      </c>
      <c r="C15" s="31">
        <v>4</v>
      </c>
    </row>
    <row r="16" spans="1:3" ht="15">
      <c r="A16" s="96" t="s">
        <v>2870</v>
      </c>
      <c r="B16" s="99" t="s">
        <v>2878</v>
      </c>
      <c r="C16" s="31">
        <v>1</v>
      </c>
    </row>
    <row r="17" spans="1:3" ht="15">
      <c r="A17" s="96" t="s">
        <v>2871</v>
      </c>
      <c r="B17" s="99" t="s">
        <v>2869</v>
      </c>
      <c r="C17" s="31">
        <v>38</v>
      </c>
    </row>
    <row r="18" spans="1:3" ht="15">
      <c r="A18" s="96" t="s">
        <v>2871</v>
      </c>
      <c r="B18" s="99" t="s">
        <v>2870</v>
      </c>
      <c r="C18" s="31">
        <v>90</v>
      </c>
    </row>
    <row r="19" spans="1:3" ht="15">
      <c r="A19" s="96" t="s">
        <v>2871</v>
      </c>
      <c r="B19" s="99" t="s">
        <v>2871</v>
      </c>
      <c r="C19" s="31">
        <v>48</v>
      </c>
    </row>
    <row r="20" spans="1:3" ht="15">
      <c r="A20" s="96" t="s">
        <v>2871</v>
      </c>
      <c r="B20" s="99" t="s">
        <v>2872</v>
      </c>
      <c r="C20" s="31">
        <v>4</v>
      </c>
    </row>
    <row r="21" spans="1:3" ht="15">
      <c r="A21" s="96" t="s">
        <v>2871</v>
      </c>
      <c r="B21" s="99" t="s">
        <v>2873</v>
      </c>
      <c r="C21" s="31">
        <v>1</v>
      </c>
    </row>
    <row r="22" spans="1:3" ht="15">
      <c r="A22" s="96" t="s">
        <v>2871</v>
      </c>
      <c r="B22" s="99" t="s">
        <v>2875</v>
      </c>
      <c r="C22" s="31">
        <v>3</v>
      </c>
    </row>
    <row r="23" spans="1:3" ht="15">
      <c r="A23" s="96" t="s">
        <v>2872</v>
      </c>
      <c r="B23" s="99" t="s">
        <v>2869</v>
      </c>
      <c r="C23" s="31">
        <v>8</v>
      </c>
    </row>
    <row r="24" spans="1:3" ht="15">
      <c r="A24" s="96" t="s">
        <v>2872</v>
      </c>
      <c r="B24" s="99" t="s">
        <v>2870</v>
      </c>
      <c r="C24" s="31">
        <v>25</v>
      </c>
    </row>
    <row r="25" spans="1:3" ht="15">
      <c r="A25" s="96" t="s">
        <v>2872</v>
      </c>
      <c r="B25" s="99" t="s">
        <v>2871</v>
      </c>
      <c r="C25" s="31">
        <v>4</v>
      </c>
    </row>
    <row r="26" spans="1:3" ht="15">
      <c r="A26" s="96" t="s">
        <v>2872</v>
      </c>
      <c r="B26" s="99" t="s">
        <v>2872</v>
      </c>
      <c r="C26" s="31">
        <v>12</v>
      </c>
    </row>
    <row r="27" spans="1:3" ht="15">
      <c r="A27" s="96" t="s">
        <v>2873</v>
      </c>
      <c r="B27" s="99" t="s">
        <v>2869</v>
      </c>
      <c r="C27" s="31">
        <v>9</v>
      </c>
    </row>
    <row r="28" spans="1:3" ht="15">
      <c r="A28" s="96" t="s">
        <v>2873</v>
      </c>
      <c r="B28" s="99" t="s">
        <v>2870</v>
      </c>
      <c r="C28" s="31">
        <v>11</v>
      </c>
    </row>
    <row r="29" spans="1:3" ht="15">
      <c r="A29" s="96" t="s">
        <v>2873</v>
      </c>
      <c r="B29" s="99" t="s">
        <v>2872</v>
      </c>
      <c r="C29" s="31">
        <v>2</v>
      </c>
    </row>
    <row r="30" spans="1:3" ht="15">
      <c r="A30" s="96" t="s">
        <v>2873</v>
      </c>
      <c r="B30" s="99" t="s">
        <v>2873</v>
      </c>
      <c r="C30" s="31">
        <v>16</v>
      </c>
    </row>
    <row r="31" spans="1:3" ht="15">
      <c r="A31" s="96" t="s">
        <v>2874</v>
      </c>
      <c r="B31" s="99" t="s">
        <v>2874</v>
      </c>
      <c r="C31" s="31">
        <v>4</v>
      </c>
    </row>
    <row r="32" spans="1:3" ht="15">
      <c r="A32" s="96" t="s">
        <v>2875</v>
      </c>
      <c r="B32" s="99" t="s">
        <v>2870</v>
      </c>
      <c r="C32" s="31">
        <v>11</v>
      </c>
    </row>
    <row r="33" spans="1:3" ht="15">
      <c r="A33" s="96" t="s">
        <v>2875</v>
      </c>
      <c r="B33" s="99" t="s">
        <v>2871</v>
      </c>
      <c r="C33" s="31">
        <v>2</v>
      </c>
    </row>
    <row r="34" spans="1:3" ht="15">
      <c r="A34" s="96" t="s">
        <v>2875</v>
      </c>
      <c r="B34" s="99" t="s">
        <v>2875</v>
      </c>
      <c r="C34" s="31">
        <v>7</v>
      </c>
    </row>
    <row r="35" spans="1:3" ht="15">
      <c r="A35" s="96" t="s">
        <v>2876</v>
      </c>
      <c r="B35" s="99" t="s">
        <v>2876</v>
      </c>
      <c r="C35" s="31">
        <v>3</v>
      </c>
    </row>
    <row r="36" spans="1:3" ht="15">
      <c r="A36" s="96" t="s">
        <v>2877</v>
      </c>
      <c r="B36" s="99" t="s">
        <v>2877</v>
      </c>
      <c r="C36" s="31">
        <v>3</v>
      </c>
    </row>
    <row r="37" spans="1:3" ht="15">
      <c r="A37" s="96" t="s">
        <v>2878</v>
      </c>
      <c r="B37" s="99" t="s">
        <v>2878</v>
      </c>
      <c r="C37" s="31">
        <v>8</v>
      </c>
    </row>
    <row r="38" spans="1:3" ht="15">
      <c r="A38" s="96" t="s">
        <v>2879</v>
      </c>
      <c r="B38" s="99" t="s">
        <v>2879</v>
      </c>
      <c r="C38" s="31">
        <v>1</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55828E1-DFD4-476E-9D01-9901C5D78DE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Claire</cp:lastModifiedBy>
  <dcterms:created xsi:type="dcterms:W3CDTF">2008-01-30T00:41:58Z</dcterms:created>
  <dcterms:modified xsi:type="dcterms:W3CDTF">2019-03-21T08:22:22Z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