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<sst xmlns="http://schemas.openxmlformats.org/spreadsheetml/2006/main" count="8949" uniqueCount="1828">
  <si>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</si>
  <si>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</si>
  <si>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</si>
  <si>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</si>
  <si>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</si>
  <si>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</si>
  <si>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</si>
  <si>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</si>
  <si>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</si>
  <si>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</si>
  <si>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</si>
  <si>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</si>
  <si>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</si>
  <si>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</si>
  <si>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</si>
  <si>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</si>
  <si>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</si>
  <si>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</si>
  <si>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</si>
  <si>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</si>
  <si>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</si>
  <si>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</si>
  <si>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</si>
  <si>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</si>
  <si>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</si>
  <si>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</si>
  <si>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</si>
  <si>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</si>
  <si>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</si>
  <si>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</si>
  <si>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</si>
  <si>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</si>
  <si>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</si>
  <si>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</si>
  <si>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</si>
  <si>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</si>
  <si>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</si>
  <si>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</si>
  <si>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</si>
  <si>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</si>
  <si>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</si>
  <si>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</si>
  <si>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</si>
  <si>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</si>
  <si>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</si>
  <si>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</si>
  <si>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</si>
  <si>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</si>
  <si>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</si>
  <si>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</si>
  <si>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</si>
  <si>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</si>
  <si>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</si>
  <si>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</si>
  <si>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</si>
  <si>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</si>
  <si>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</si>
  <si>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</si>
  <si>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</si>
  <si>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</si>
  <si>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</si>
  <si>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</si>
  <si>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</si>
  <si>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</si>
  <si>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</si>
  <si>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</si>
  <si>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</si>
  <si>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</si>
  <si>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</si>
  <si>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</si>
  <si>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</si>
  <si>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</si>
  <si>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</si>
  <si>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</si>
  <si>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</si>
  <si>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</si>
  <si>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</si>
  <si>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</si>
  <si>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</si>
  <si>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</si>
  <si>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</si>
  <si>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</si>
  <si>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</si>
  <si>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</si>
  <si>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</si>
  <si>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</si>
  <si>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</si>
  <si>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</si>
  <si>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</si>
  <si>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</si>
  <si>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</si>
  <si>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</si>
  <si>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</si>
  <si>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</si>
  <si>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</si>
  <si>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</si>
  <si>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</si>
  <si>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</si>
  <si>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</si>
  <si>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</si>
  <si>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</si>
  <si>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</si>
  <si>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</si>
  <si>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</si>
  <si>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</si>
  <si>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</si>
  <si>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</si>
  <si>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</si>
  <si>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</si>
  <si>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</si>
  <si>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</si>
  <si>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</si>
  <si>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</si>
  <si>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</si>
  <si>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</si>
  <si>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</si>
  <si>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</si>
  <si>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</si>
  <si>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</si>
  <si>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</si>
  <si>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</si>
  <si>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</si>
  <si>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</si>
  <si>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</si>
  <si>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</si>
  <si>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</si>
  <si>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</si>
  <si>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</si>
  <si>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</si>
  <si>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</si>
  <si>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</si>
  <si>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</si>
  <si>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</si>
  <si>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</si>
  <si>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</si>
  <si>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</si>
  <si>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</si>
  <si>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</si>
  <si>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</si>
  <si>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</si>
  <si>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</si>
  <si>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</si>
  <si>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</si>
  <si>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</si>
  <si>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</si>
  <si>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</si>
  <si>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</si>
  <si>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</si>
  <si>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</si>
  <si>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</si>
  <si>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</si>
  <si>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</si>
  <si>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</si>
  <si>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</si>
  <si>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</si>
  <si>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</si>
  <si>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</si>
  <si>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</si>
  <si>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</si>
  <si>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</si>
  <si>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</si>
  <si>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</si>
  <si>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</si>
  <si>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</si>
  <si>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</si>
  <si>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</si>
  <si>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</si>
  <si>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</si>
  <si>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</si>
  <si>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</si>
  <si>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</si>
  <si>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</si>
  <si>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</si>
  <si>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</si>
  <si>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</si>
  <si>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</si>
  <si>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</si>
  <si>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Workbook Settings 3</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</si>
  <si>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</si>
  <si>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Workbook Settings 4</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</si>
  <si>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</si>
  <si>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</si>
  <si>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</si>
  <si>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Workbook Settings 6</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</si>
  <si>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</si>
  <si>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Workbook Settings 7</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</si>
  <si>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</si>
  <si>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Workbook Settings 8</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</si>
  <si>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</si>
  <si>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Workbook Settings 9</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</si>
  <si>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</si>
  <si>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Workbook Settings 10</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</si>
  <si>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</si>
  <si>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Workbook Settings 11</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</si>
  <si>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</si>
  <si>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Workbook Settings 12</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</si>
  <si>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</si>
  <si>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Workbook Settings 13</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</si>
  <si>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</si>
  <si>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Workbook Settings 14</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</si>
  <si>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</si>
  <si>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Workbook Settings 15</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</si>
  <si>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</si>
  <si>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Workbook Settings 16</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</si>
  <si>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</si>
  <si>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Workbook Settings 17</t>
  </si>
  <si>
    <t xml:space="preserve">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t>
  </si>
  <si>
    <t>Workbook Settings 18</t>
  </si>
  <si>
    <t>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</si>
  <si>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</si>
  <si>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</si>
  <si>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</si>
  <si>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</si>
  <si>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</si>
  <si>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</si>
  <si>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</si>
  <si>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</si>
  <si>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</si>
  <si>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</si>
  <si>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</si>
  <si>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</si>
  <si>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</si>
  <si>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</si>
  <si>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</si>
  <si>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</si>
  <si>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</si>
  <si>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</si>
  <si>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</si>
  <si>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</si>
  <si>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</si>
  <si>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</si>
  <si>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</si>
  <si>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</si>
  <si>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</si>
  <si>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</si>
  <si>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</si>
  <si>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</si>
  <si>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</si>
  <si>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</si>
  <si>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</si>
  <si>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</si>
  <si>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</si>
  <si>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</si>
  <si>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</si>
  <si>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</si>
  <si>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</si>
  <si>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</si>
  <si>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</si>
  <si>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</si>
  <si>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drksafwan</t>
  </si>
  <si>
    <t>jamesknellermd</t>
  </si>
  <si>
    <t>libbyextra</t>
  </si>
  <si>
    <t>chapermann</t>
  </si>
  <si>
    <t>purviparwani</t>
  </si>
  <si>
    <t>sawsanbashier</t>
  </si>
  <si>
    <t>rsingh46143</t>
  </si>
  <si>
    <t>kbalakumaranmd</t>
  </si>
  <si>
    <t>amrelkhatib_ph</t>
  </si>
  <si>
    <t>jasonwasfy</t>
  </si>
  <si>
    <t>rebeccaortega30</t>
  </si>
  <si>
    <t>nmetinyurt</t>
  </si>
  <si>
    <t>pushpashivaram</t>
  </si>
  <si>
    <t>malamo512</t>
  </si>
  <si>
    <t>rastogi_md</t>
  </si>
  <si>
    <t>kberlacher</t>
  </si>
  <si>
    <t>jelevenson</t>
  </si>
  <si>
    <t>anastasiasmihai</t>
  </si>
  <si>
    <t>anumsaeedmd</t>
  </si>
  <si>
    <t>lookaleaks</t>
  </si>
  <si>
    <t>drtoniyasingh</t>
  </si>
  <si>
    <t>jamus_marcelo</t>
  </si>
  <si>
    <t>dan_soffer</t>
  </si>
  <si>
    <t>sanchris999</t>
  </si>
  <si>
    <t>masriahmadmd</t>
  </si>
  <si>
    <t>samrrazamd</t>
  </si>
  <si>
    <t>bujaj49</t>
  </si>
  <si>
    <t>jenine_j</t>
  </si>
  <si>
    <t>avolgman</t>
  </si>
  <si>
    <t>nouranraafat</t>
  </si>
  <si>
    <t>nycpropoker</t>
  </si>
  <si>
    <t>johnsoncardio</t>
  </si>
  <si>
    <t>evapiccon</t>
  </si>
  <si>
    <t>tomvarghesejr</t>
  </si>
  <si>
    <t>daniellep_md</t>
  </si>
  <si>
    <t>jabeenahmad01</t>
  </si>
  <si>
    <t>rnsian8</t>
  </si>
  <si>
    <t>zou_richard</t>
  </si>
  <si>
    <t>angelmedsystems</t>
  </si>
  <si>
    <t>mihaitrofenciuc</t>
  </si>
  <si>
    <t>drasifqasim</t>
  </si>
  <si>
    <t>bigalkim</t>
  </si>
  <si>
    <t>willsuh76</t>
  </si>
  <si>
    <t>mmamas1973</t>
  </si>
  <si>
    <t>weikang517</t>
  </si>
  <si>
    <t>alielzieny</t>
  </si>
  <si>
    <t>sarah_moharem</t>
  </si>
  <si>
    <t>ekaterinil</t>
  </si>
  <si>
    <t>jhfrudd</t>
  </si>
  <si>
    <t>mitominder</t>
  </si>
  <si>
    <t>kghnhslibrary</t>
  </si>
  <si>
    <t>krychtiukmd</t>
  </si>
  <si>
    <t>icorvilud</t>
  </si>
  <si>
    <t>gurukowlgi</t>
  </si>
  <si>
    <t>akohlimd</t>
  </si>
  <si>
    <t>docvikrama</t>
  </si>
  <si>
    <t>acc_georgia</t>
  </si>
  <si>
    <t>yndigegny</t>
  </si>
  <si>
    <t>epeeps_bot</t>
  </si>
  <si>
    <t>hollygheartmed</t>
  </si>
  <si>
    <t>epocrates</t>
  </si>
  <si>
    <t>cmichaelgibson</t>
  </si>
  <si>
    <t>hragy</t>
  </si>
  <si>
    <t>emilyguhl</t>
  </si>
  <si>
    <t>pittcardiology</t>
  </si>
  <si>
    <t>drankitkpatel</t>
  </si>
  <si>
    <t>jorartu</t>
  </si>
  <si>
    <t>sanjum</t>
  </si>
  <si>
    <t>ericsecemskymd</t>
  </si>
  <si>
    <t>yevgeniybr</t>
  </si>
  <si>
    <t>cardioimageninc</t>
  </si>
  <si>
    <t>andreadmorgan</t>
  </si>
  <si>
    <t>proftomquinn</t>
  </si>
  <si>
    <t>heart_bmj</t>
  </si>
  <si>
    <t>cardiacjoshi</t>
  </si>
  <si>
    <t>slavikken</t>
  </si>
  <si>
    <t>cpgale3</t>
  </si>
  <si>
    <t>jgrapsa</t>
  </si>
  <si>
    <t>rafavidalperez</t>
  </si>
  <si>
    <t>argulian</t>
  </si>
  <si>
    <t>dradastefanescu</t>
  </si>
  <si>
    <t>zionw32</t>
  </si>
  <si>
    <t>accmediacenter</t>
  </si>
  <si>
    <t>accintouch</t>
  </si>
  <si>
    <t>jaccjournals</t>
  </si>
  <si>
    <t>mividovich</t>
  </si>
  <si>
    <t>iamdribrahim</t>
  </si>
  <si>
    <t>kishankmedshr</t>
  </si>
  <si>
    <t>medshronline</t>
  </si>
  <si>
    <t>dr_lohitg</t>
  </si>
  <si>
    <t>bethhilldo</t>
  </si>
  <si>
    <t>drprao</t>
  </si>
  <si>
    <t>jeffhsumd</t>
  </si>
  <si>
    <t>davidshipon</t>
  </si>
  <si>
    <t>michaelemerymd</t>
  </si>
  <si>
    <t>eugenechung01</t>
  </si>
  <si>
    <t>mmartinezheart</t>
  </si>
  <si>
    <t>greggwstone</t>
  </si>
  <si>
    <t>sabouretcardio</t>
  </si>
  <si>
    <t>mgtberg</t>
  </si>
  <si>
    <t>acccardioed</t>
  </si>
  <si>
    <t>mtnsidemedctr</t>
  </si>
  <si>
    <t>heartdrk</t>
  </si>
  <si>
    <t>ankitapatelmd</t>
  </si>
  <si>
    <t>lucysafi</t>
  </si>
  <si>
    <t>integrative_fnp</t>
  </si>
  <si>
    <t>krosenfieldmd</t>
  </si>
  <si>
    <t>Retweet</t>
  </si>
  <si>
    <t>Mentions</t>
  </si>
  <si>
    <t>Replies to</t>
  </si>
  <si>
    <t>Finally, some good news for me...#ACC19 #ACC2019 https://t.co/v2JHz89w6g</t>
  </si>
  <si>
    <t>There are 2000 plus Egyptian Cardiologists who can not physically attend #ACC19 #ACC2019 and will be depending on social media to find out the latest science as it is said,please be generous with your tweets and FB posts #Cardiotwitter</t>
  </si>
  <si>
    <t>Is the hashtag #ACC2019 or #ACC19 ?
_xD83E__xDD37_‍♂️</t>
  </si>
  <si>
    <t>Attending #ACC19 ? Check out these presentations by @PittCardiology fellows! #ACC2019 #ACCWIC #ACCFIT https://t.co/WbOVRBczDN</t>
  </si>
  <si>
    <t>@Hragy Are you coming @Hragy to #ACC19 #ACC2019</t>
  </si>
  <si>
    <t>@ZionW32 is very beast!!! #ACCTourney #ACC19 #ACC2019</t>
  </si>
  <si>
    <t>RT @Hragy Let me request from India as well
There are 2000 plus Egyptian Cardiologists who can not physically attend #ACC19 #ACC2019 and will be depending on social media to find out the latest science as it is said,please be generous with your tweets and FB posts #Cardiotwitter</t>
  </si>
  <si>
    <t>Hey #Cardiotwitter headed to #ACC19 #ACC2019 in #NOLA! 
Did you know about @CMichaelGibson presentation at #CRT2019 about #TheGuardian ?? Check it out...
https://t.co/nZxUXa7Dl3</t>
  </si>
  <si>
    <t>Delighted to present 2 more associate editors for #JACCCaseReports : outstanding clinicians and mentors @argulian @mividovich The countdown is on for manuscript submission : starting 18th of March @JACCJournals #ACC2019 #ACC19 @ACCinTouch @ACCmediacenter @rafavidalperez https://t.co/LBt8DfetyG</t>
  </si>
  <si>
    <t>@medshronline did our 40 push ups today! Once again @KishanKMedShr overachieved by doing 45. _xD83E__xDD73_  Wondering if any push ups are happening at #ACC19? @mmamas1973 @willsuh76, @QuinnCapers #acc2019 @IAmDrIbrahim @DrAsifQasim</t>
  </si>
  <si>
    <t>#ACC19
#ACC2019</t>
  </si>
  <si>
    <t>New podcast episode and free PDF alert - Obesity and atrial fibrillation - check the podcast description text for the link to the free paper. Please like and RT! Listen en route to #acc2019 #acc19  https://t.co/Ejr2esQjtK</t>
  </si>
  <si>
    <t>#DontMissIt #SportsCards highlights session #ACC2019 #ACC19 #sportscardiology #sportscardio #cardiologiadeportiva @ACCinTouch #ACCFIT @mmartinezheart @eugenechung01 @MichaelEmeryMD @DavidShipon @JeffHsuMD @DrPRao @MichaelEmeryMD @BethHillDO @Dr_LohitG @GuruKowlgi #SECenACC19 https://t.co/LIIIyYCiMo</t>
  </si>
  <si>
    <t>The future might be now with @ACCinTouch #ACC2019 #ACC19 #PARTNER3 and #EVOLUT TAVR
https://t.co/kEssuaqK32
@MGtberg @SABOURETCardio @GreggWStone @CMichaelGibson https://t.co/egUGef6QjA</t>
  </si>
  <si>
    <t>Calling all #Cardiologists: are you attending ACC.19?  Stop by booth # 1048 for free Epocrates Plus. #ACC2019 #ACC19 #ACC #Cardiology #EpocratesPlus @ACCinTouch @ACCCardioEd https://t.co/zYeaLtH1mU</t>
  </si>
  <si>
    <t>Practice what you preach. Gotta do _xD83C__xDFC3__xD83C__xDFFE_‍♂️ before ☕️_xD83E__xDD50_. Working with @Integrative_FNP @LucySafi @AnkitaPatelMD @HeartDrK to treat #cvhealth health comprehensively. #ACC19 #ACC2019 #ACCIC @MtnsideMedCtr https://t.co/azIsRBjfdD</t>
  </si>
  <si>
    <t>Get up early Saturday morning and join us for some Great Debates in Vascular Intervention! Atherectomy, CLI etc #Interventional pathway #ACC19 #NewOrleans #ACC2019 @EricSecemskyMD @krosenfieldMD https://t.co/wKAOaWO0wr</t>
  </si>
  <si>
    <t>#CommandersPalace #NOLA #ACC2019 #ACC19 https://t.co/lyIZXjssqV</t>
  </si>
  <si>
    <t>http://www.angel-med.com/2019/03/11/mar-11-2019-press-release/</t>
  </si>
  <si>
    <t>https://twitter.com/BethHillDO/status/1105905258411155456</t>
  </si>
  <si>
    <t>https://www.tctmd.com/news/acc-2019-smartwatch-low-risk-tavr-and-bempedoic-acid-are-hoping-luck-saint-paddys-day-weekend</t>
  </si>
  <si>
    <t>https://soundcloud.com/bmjpodcasts/obesity-and-atrial-fibrillation</t>
  </si>
  <si>
    <t>https://twitter.com/CMichaelGibson/status/1106322344958746624</t>
  </si>
  <si>
    <t>angel-med.com</t>
  </si>
  <si>
    <t>twitter.com</t>
  </si>
  <si>
    <t>tctmd.com</t>
  </si>
  <si>
    <t>soundcloud.com</t>
  </si>
  <si>
    <t>acc19 acc2019</t>
  </si>
  <si>
    <t>acc2019 acc19</t>
  </si>
  <si>
    <t>acc19 acc2019 accwic accfit</t>
  </si>
  <si>
    <t>acctourney acc19 acc2019</t>
  </si>
  <si>
    <t>acc19 acc2019 cardiotwitter</t>
  </si>
  <si>
    <t>cardiotwitter acc19 acc2019 nola crt2019 theguardian</t>
  </si>
  <si>
    <t>jacccasereports</t>
  </si>
  <si>
    <t>dontmissit sportscards acc2019 acc19 sportscardiology sportscardio cardiologiadeportiva accfit secenacc19</t>
  </si>
  <si>
    <t>dontmissit sportscards acc2019 acc19 sportscardiology sportscardio cardiologiadeportiva</t>
  </si>
  <si>
    <t>acc2019 acc19 partner3 evolut</t>
  </si>
  <si>
    <t>cardiologists acc2019 acc19 acc cardiology epocratesplus</t>
  </si>
  <si>
    <t>cardiologists acc2019 acc19 acc</t>
  </si>
  <si>
    <t>cvhealth acc19 acc2019 accic</t>
  </si>
  <si>
    <t>interventional</t>
  </si>
  <si>
    <t>interventional acc19 neworleans acc2019</t>
  </si>
  <si>
    <t>commanderspalace nola acc2019 acc19</t>
  </si>
  <si>
    <t>jacccasereports acc2019 acc19</t>
  </si>
  <si>
    <t>https://pbs.twimg.com/media/D1inBBTW0AAqpRt.jpg</t>
  </si>
  <si>
    <t>https://pbs.twimg.com/media/D1pbAkBXgAAtob0.jpg</t>
  </si>
  <si>
    <t>https://pbs.twimg.com/media/D1fhK7LXQAAR5cw.jpg</t>
  </si>
  <si>
    <t>https://pbs.twimg.com/media/D1oUOy9W0AAxW1S.jpg</t>
  </si>
  <si>
    <t>https://pbs.twimg.com/media/D1s8QK_X4AIGJFV.jpg</t>
  </si>
  <si>
    <t>https://pbs.twimg.com/media/D1tqVhyWsAE2BTO.jpg</t>
  </si>
  <si>
    <t>https://pbs.twimg.com/media/D1s7M62WwAAbavF.jpg</t>
  </si>
  <si>
    <t>http://pbs.twimg.com/profile_images/2097087963/Libby_face_April_2009_normal.JPG</t>
  </si>
  <si>
    <t>http://pbs.twimg.com/profile_images/983093161231831041/OGtWe_t3_normal.jpg</t>
  </si>
  <si>
    <t>http://pbs.twimg.com/profile_images/1092314272200220672/TSGUnba5_normal.jpg</t>
  </si>
  <si>
    <t>http://pbs.twimg.com/profile_images/1104661116985188352/wfSJooze_normal.jpg</t>
  </si>
  <si>
    <t>http://pbs.twimg.com/profile_images/1053714100184932353/70dkdIbn_normal.jpg</t>
  </si>
  <si>
    <t>http://pbs.twimg.com/profile_images/930906480819261445/TAd74nHM_normal.jpg</t>
  </si>
  <si>
    <t>http://pbs.twimg.com/profile_images/660066246033960960/xhvajBqq_normal.jpg</t>
  </si>
  <si>
    <t>http://pbs.twimg.com/profile_images/915435540555714560/SRm4ILbN_normal.jpg</t>
  </si>
  <si>
    <t>http://pbs.twimg.com/profile_images/856884337085755393/uNJ89D_e_normal.jpg</t>
  </si>
  <si>
    <t>http://pbs.twimg.com/profile_images/418451376054611968/1nTdrpI2_normal.jpeg</t>
  </si>
  <si>
    <t>http://pbs.twimg.com/profile_images/1091496447529213952/uf76HTVb_normal.jpg</t>
  </si>
  <si>
    <t>http://pbs.twimg.com/profile_images/1081251797593964544/BzcfU_fv_normal.jpg</t>
  </si>
  <si>
    <t>http://pbs.twimg.com/profile_images/991797438099968000/WGSN2x4i_normal.jpg</t>
  </si>
  <si>
    <t>http://pbs.twimg.com/profile_images/478361708273336320/Xw9Y-X0t_normal.jpeg</t>
  </si>
  <si>
    <t>http://pbs.twimg.com/profile_images/955626507011018752/GB0myCIF_normal.jpg</t>
  </si>
  <si>
    <t>http://pbs.twimg.com/profile_images/1014483180773105666/GfS6B9fC_normal.jpg</t>
  </si>
  <si>
    <t>http://pbs.twimg.com/profile_images/1012146554709344256/N7FMSGo1_normal.jpg</t>
  </si>
  <si>
    <t>http://pbs.twimg.com/profile_images/1037007852794257410/sZXlKCJH_normal.jpg</t>
  </si>
  <si>
    <t>http://pbs.twimg.com/profile_images/1036089302646644737/RGXDMCYY_normal.jpg</t>
  </si>
  <si>
    <t>http://pbs.twimg.com/profile_images/1014129844580421632/QcqV-H7f_normal.jpg</t>
  </si>
  <si>
    <t>http://pbs.twimg.com/profile_images/1086546344200859648/J9tHXYj6_normal.jpg</t>
  </si>
  <si>
    <t>http://pbs.twimg.com/profile_images/1001542788897374208/Rup44rHF_normal.jpg</t>
  </si>
  <si>
    <t>http://pbs.twimg.com/profile_images/1045471052573290496/Z4PlotVt_normal.jpg</t>
  </si>
  <si>
    <t>http://pbs.twimg.com/profile_images/601857998475141120/OKkcVUTH_normal.jpg</t>
  </si>
  <si>
    <t>http://pbs.twimg.com/profile_images/539643431601987585/3kwYyE1n_normal.jpeg</t>
  </si>
  <si>
    <t>http://pbs.twimg.com/profile_images/858856589092155392/WVs0454r_normal.jpg</t>
  </si>
  <si>
    <t>http://pbs.twimg.com/profile_images/880819854315585537/s4YwwjCZ_normal.jpg</t>
  </si>
  <si>
    <t>http://pbs.twimg.com/profile_images/1032615542845304832/V92RDj6D_normal.jpg</t>
  </si>
  <si>
    <t>http://pbs.twimg.com/profile_images/985991473429561344/E_FdwcSN_normal.jpg</t>
  </si>
  <si>
    <t>http://pbs.twimg.com/profile_images/3504036752/eb7812a6102162faaf84747be7706603_normal.png</t>
  </si>
  <si>
    <t>http://pbs.twimg.com/profile_images/1054104631402512386/jKQF1v7S_normal.jpg</t>
  </si>
  <si>
    <t>http://pbs.twimg.com/profile_images/1070643944038510594/mxLNdlfZ_normal.jpg</t>
  </si>
  <si>
    <t>http://pbs.twimg.com/profile_images/461269145703559169/8kCuZrPZ_normal.png</t>
  </si>
  <si>
    <t>http://pbs.twimg.com/profile_images/1063492758768369664/fEgCA3_-_normal.jpg</t>
  </si>
  <si>
    <t>http://pbs.twimg.com/profile_images/838755623667822593/Upnxby-I_normal.jpg</t>
  </si>
  <si>
    <t>http://pbs.twimg.com/profile_images/1057628453833490432/_rSbedVi_normal.jpg</t>
  </si>
  <si>
    <t>http://pbs.twimg.com/profile_images/1074207056528322560/KiG76Cz0_normal.jpg</t>
  </si>
  <si>
    <t>http://pbs.twimg.com/profile_images/901477422251618304/jQYTtEz4_normal.jpg</t>
  </si>
  <si>
    <t>http://pbs.twimg.com/profile_images/846738433036992512/Lzo6b-_v_normal.jpg</t>
  </si>
  <si>
    <t>http://pbs.twimg.com/profile_images/953070275775619074/dskPye8e_normal.jpg</t>
  </si>
  <si>
    <t>http://pbs.twimg.com/profile_images/636091365210898432/4sTYrEjp_normal.jpg</t>
  </si>
  <si>
    <t>http://pbs.twimg.com/profile_images/917464868663582720/PMFCqusG_normal.jpg</t>
  </si>
  <si>
    <t>http://pbs.twimg.com/profile_images/643485933770285056/dsgL2pH-_normal.png</t>
  </si>
  <si>
    <t>http://pbs.twimg.com/profile_images/964983674293882880/JQy6T4LX_normal.jpg</t>
  </si>
  <si>
    <t>http://pbs.twimg.com/profile_images/703927208528748544/-4eEARUB_normal.jpg</t>
  </si>
  <si>
    <t>http://pbs.twimg.com/profile_images/613674327062376448/daZlbt6Y_normal.jpg</t>
  </si>
  <si>
    <t>http://pbs.twimg.com/profile_images/985608032775106560/GFnP03BC_normal.jpg</t>
  </si>
  <si>
    <t>http://pbs.twimg.com/profile_images/912404538543439872/0qKS49pP_normal.jpg</t>
  </si>
  <si>
    <t>http://pbs.twimg.com/profile_images/1034332246306697216/-uLcqSOv_normal.jpg</t>
  </si>
  <si>
    <t>http://pbs.twimg.com/profile_images/949731229942931457/i3afL9iC_normal.jpg</t>
  </si>
  <si>
    <t>http://pbs.twimg.com/profile_images/899798964999946240/AjnEh8jo_normal.jpg</t>
  </si>
  <si>
    <t>http://pbs.twimg.com/profile_images/774105860272365568/ZYvq2qHY_normal.jpg</t>
  </si>
  <si>
    <t>http://pbs.twimg.com/profile_images/975119992785027072/WFsn4Mu3_normal.jpg</t>
  </si>
  <si>
    <t>http://pbs.twimg.com/profile_images/1105325696996569089/n36lPbxV_normal.png</t>
  </si>
  <si>
    <t>http://pbs.twimg.com/profile_images/1068268808853426176/wwHOVPQ0_normal.jpg</t>
  </si>
  <si>
    <t>http://pbs.twimg.com/profile_images/771365855816982528/Aml4tdFE_normal.jpg</t>
  </si>
  <si>
    <t>http://pbs.twimg.com/profile_images/1024950501748686848/0zQAhpwx_normal.jpg</t>
  </si>
  <si>
    <t>http://pbs.twimg.com/profile_images/950806064878047239/jnInvLiN_normal.jpg</t>
  </si>
  <si>
    <t>http://pbs.twimg.com/profile_images/950083811433381889/m1_uGC-3_normal.jpg</t>
  </si>
  <si>
    <t>http://pbs.twimg.com/profile_images/601502742662766593/0zbt8put_normal.jpg</t>
  </si>
  <si>
    <t>http://pbs.twimg.com/profile_images/1055249246105022464/a_EUtmz-_normal.jpg</t>
  </si>
  <si>
    <t>http://pbs.twimg.com/profile_images/1027348692095782912/u7_t5zkR_normal.jpg</t>
  </si>
  <si>
    <t>https://twitter.com/drksafwan/status/1105834709446213634</t>
  </si>
  <si>
    <t>https://twitter.com/jamesknellermd/status/1106026104869928960</t>
  </si>
  <si>
    <t>https://twitter.com/libbyextra/status/1106167521953177600</t>
  </si>
  <si>
    <t>https://twitter.com/chapermann/status/1106195066228559873</t>
  </si>
  <si>
    <t>https://twitter.com/purviparwani/status/1106211761915551745</t>
  </si>
  <si>
    <t>https://twitter.com/sawsanbashier/status/1106232247185784833</t>
  </si>
  <si>
    <t>https://twitter.com/rsingh46143/status/1106247486367252483</t>
  </si>
  <si>
    <t>https://twitter.com/kbalakumaranmd/status/1106250177848008707</t>
  </si>
  <si>
    <t>https://twitter.com/amrelkhatib_ph/status/1106255542383755265</t>
  </si>
  <si>
    <t>https://twitter.com/jasonwasfy/status/1106259072905547777</t>
  </si>
  <si>
    <t>https://twitter.com/rebeccaortega30/status/1106261065241894912</t>
  </si>
  <si>
    <t>https://twitter.com/nmetinyurt/status/1106273197421445120</t>
  </si>
  <si>
    <t>https://twitter.com/pushpashivaram/status/1106302731575283718</t>
  </si>
  <si>
    <t>https://twitter.com/malamo512/status/1106305105211650049</t>
  </si>
  <si>
    <t>https://twitter.com/rastogi_md/status/1106307906834784258</t>
  </si>
  <si>
    <t>https://twitter.com/kberlacher/status/1106309816400732161</t>
  </si>
  <si>
    <t>https://twitter.com/jelevenson/status/1106311208238567425</t>
  </si>
  <si>
    <t>https://twitter.com/anastasiasmihai/status/1106328780921028608</t>
  </si>
  <si>
    <t>https://twitter.com/anumsaeedmd/status/1106330623357190144</t>
  </si>
  <si>
    <t>https://twitter.com/lookaleaks/status/1106339793565302790</t>
  </si>
  <si>
    <t>https://twitter.com/drtoniyasingh/status/1106341212007682048</t>
  </si>
  <si>
    <t>https://twitter.com/drtoniyasingh/status/1106341385530159106</t>
  </si>
  <si>
    <t>https://twitter.com/jamus_marcelo/status/1106344698162176002</t>
  </si>
  <si>
    <t>https://twitter.com/dan_soffer/status/1106344951439339520</t>
  </si>
  <si>
    <t>https://twitter.com/sanchris999/status/1106352525467369473</t>
  </si>
  <si>
    <t>https://twitter.com/masriahmadmd/status/1106354475638419456</t>
  </si>
  <si>
    <t>https://twitter.com/samrrazamd/status/1106367424851517440</t>
  </si>
  <si>
    <t>https://twitter.com/bujaj49/status/1106367767966638081</t>
  </si>
  <si>
    <t>https://twitter.com/jenine_j/status/1106370979494793219</t>
  </si>
  <si>
    <t>https://twitter.com/avolgman/status/1106377209672019969</t>
  </si>
  <si>
    <t>https://twitter.com/nouranraafat/status/1106389392946536449</t>
  </si>
  <si>
    <t>https://twitter.com/nycpropoker/status/1106396073852129281</t>
  </si>
  <si>
    <t>https://twitter.com/johnsoncardio/status/1106402352804724736</t>
  </si>
  <si>
    <t>https://twitter.com/evapiccon/status/1106414184626044928</t>
  </si>
  <si>
    <t>https://twitter.com/tomvarghesejr/status/1106443887785041920</t>
  </si>
  <si>
    <t>https://twitter.com/daniellep_md/status/1106446500278747136</t>
  </si>
  <si>
    <t>https://twitter.com/jabeenahmad01/status/1106451813329502209</t>
  </si>
  <si>
    <t>https://twitter.com/rnsian8/status/1106489714457104385</t>
  </si>
  <si>
    <t>https://twitter.com/zou_richard/status/1106519011389526016</t>
  </si>
  <si>
    <t>https://twitter.com/angelmedsystems/status/1106531801139478529</t>
  </si>
  <si>
    <t>https://twitter.com/mihaitrofenciuc/status/1106441444288401408</t>
  </si>
  <si>
    <t>https://twitter.com/mihaitrofenciuc/status/1106543318828105728</t>
  </si>
  <si>
    <t>https://twitter.com/drasifqasim/status/1106378663317114881</t>
  </si>
  <si>
    <t>https://twitter.com/bigalkim/status/1106552214594686976</t>
  </si>
  <si>
    <t>https://twitter.com/willsuh76/status/1106249809789222912</t>
  </si>
  <si>
    <t>https://twitter.com/mmamas1973/status/1106350730519216129</t>
  </si>
  <si>
    <t>https://twitter.com/weikang517/status/1106555349484503040</t>
  </si>
  <si>
    <t>https://twitter.com/alielzieny/status/1106558571569917953</t>
  </si>
  <si>
    <t>https://twitter.com/sarah_moharem/status/1106560539780616193</t>
  </si>
  <si>
    <t>https://twitter.com/sarah_moharem/status/1106560777039855616</t>
  </si>
  <si>
    <t>https://twitter.com/ekaterinil/status/1106573248836366336</t>
  </si>
  <si>
    <t>https://twitter.com/jhfrudd/status/1106573762948935681</t>
  </si>
  <si>
    <t>https://twitter.com/mitominder/status/1106574376017776646</t>
  </si>
  <si>
    <t>https://twitter.com/kghnhslibrary/status/1106574469945012229</t>
  </si>
  <si>
    <t>https://twitter.com/krychtiukmd/status/1106577175954800640</t>
  </si>
  <si>
    <t>https://twitter.com/icorvilud/status/1106572847684685824</t>
  </si>
  <si>
    <t>https://twitter.com/gurukowlgi/status/1106579242056409089</t>
  </si>
  <si>
    <t>https://twitter.com/akohlimd/status/1106584151002701824</t>
  </si>
  <si>
    <t>https://twitter.com/docvikrama/status/1106589111987724290</t>
  </si>
  <si>
    <t>https://twitter.com/acc_georgia/status/1106595068096512002</t>
  </si>
  <si>
    <t>https://twitter.com/yndigegny/status/1105599816783093760</t>
  </si>
  <si>
    <t>https://twitter.com/epeeps_bot/status/1105602525875617793</t>
  </si>
  <si>
    <t>https://twitter.com/hollygheartmed/status/1105817348450209792</t>
  </si>
  <si>
    <t>https://twitter.com/epeeps_bot/status/1105817813804089344</t>
  </si>
  <si>
    <t>https://twitter.com/epocrates/status/1106218905092136960</t>
  </si>
  <si>
    <t>https://twitter.com/epeeps_bot/status/1106221606282690560</t>
  </si>
  <si>
    <t>https://twitter.com/cmichaelgibson/status/1106241363467735041</t>
  </si>
  <si>
    <t>https://twitter.com/hragy/status/1106310106659151873</t>
  </si>
  <si>
    <t>https://twitter.com/epeeps_bot/status/1106244255339696128</t>
  </si>
  <si>
    <t>https://twitter.com/emilyguhl/status/1106296729236852736</t>
  </si>
  <si>
    <t>https://twitter.com/pittcardiology/status/1106310808227774464</t>
  </si>
  <si>
    <t>https://twitter.com/epeeps_bot/status/1106297187410104320</t>
  </si>
  <si>
    <t>https://twitter.com/drankitkpatel/status/1106544388161916928</t>
  </si>
  <si>
    <t>https://twitter.com/epeeps_bot/status/1106546244527239168</t>
  </si>
  <si>
    <t>https://twitter.com/epeeps_bot/status/1106138558572777472</t>
  </si>
  <si>
    <t>https://twitter.com/epeeps_bot/status/1106595396082696193</t>
  </si>
  <si>
    <t>https://twitter.com/jorartu/status/1106609039859838976</t>
  </si>
  <si>
    <t>https://twitter.com/sanjum/status/1106595052523008003</t>
  </si>
  <si>
    <t>https://twitter.com/ericsecemskymd/status/1106595191488696320</t>
  </si>
  <si>
    <t>https://twitter.com/yevgeniybr/status/1106612864985583621</t>
  </si>
  <si>
    <t>https://twitter.com/cardioimageninc/status/1106635660008611840</t>
  </si>
  <si>
    <t>https://twitter.com/andreadmorgan/status/1106638354009985025</t>
  </si>
  <si>
    <t>https://twitter.com/proftomquinn/status/1106641904832315392</t>
  </si>
  <si>
    <t>https://twitter.com/heart_bmj/status/1106572940399775744</t>
  </si>
  <si>
    <t>https://twitter.com/cardiacjoshi/status/1106665595527970819</t>
  </si>
  <si>
    <t>https://twitter.com/slavikken/status/1106670956834144256</t>
  </si>
  <si>
    <t>https://twitter.com/hragy/status/1106137209500061696</t>
  </si>
  <si>
    <t>https://twitter.com/cpgale3/status/1106685058667159554</t>
  </si>
  <si>
    <t>https://twitter.com/jgrapsa/status/1106543230269747200</t>
  </si>
  <si>
    <t>https://twitter.com/rafavidalperez/status/1106567080705445888</t>
  </si>
  <si>
    <t>https://twitter.com/argulian/status/1106577853100052481</t>
  </si>
  <si>
    <t>https://twitter.com/dradastefanescu/status/1106704364905943042</t>
  </si>
  <si>
    <t>1105834709446213634</t>
  </si>
  <si>
    <t>1106026104869928960</t>
  </si>
  <si>
    <t>1106167521953177600</t>
  </si>
  <si>
    <t>1106195066228559873</t>
  </si>
  <si>
    <t>1106211761915551745</t>
  </si>
  <si>
    <t>1106232247185784833</t>
  </si>
  <si>
    <t>1106247486367252483</t>
  </si>
  <si>
    <t>1106250177848008707</t>
  </si>
  <si>
    <t>1106255542383755265</t>
  </si>
  <si>
    <t>1106259072905547777</t>
  </si>
  <si>
    <t>1106261065241894912</t>
  </si>
  <si>
    <t>1106273197421445120</t>
  </si>
  <si>
    <t>1106302731575283718</t>
  </si>
  <si>
    <t>1106305105211650049</t>
  </si>
  <si>
    <t>1106307906834784258</t>
  </si>
  <si>
    <t>1106309816400732161</t>
  </si>
  <si>
    <t>1106311208238567425</t>
  </si>
  <si>
    <t>1106328780921028608</t>
  </si>
  <si>
    <t>1106330623357190144</t>
  </si>
  <si>
    <t>1106339793565302790</t>
  </si>
  <si>
    <t>1106341212007682048</t>
  </si>
  <si>
    <t>1106341385530159106</t>
  </si>
  <si>
    <t>1106344698162176002</t>
  </si>
  <si>
    <t>1106344951439339520</t>
  </si>
  <si>
    <t>1106352525467369473</t>
  </si>
  <si>
    <t>1106354475638419456</t>
  </si>
  <si>
    <t>1106367424851517440</t>
  </si>
  <si>
    <t>1106367767966638081</t>
  </si>
  <si>
    <t>1106370979494793219</t>
  </si>
  <si>
    <t>1106377209672019969</t>
  </si>
  <si>
    <t>1106389392946536449</t>
  </si>
  <si>
    <t>1106396073852129281</t>
  </si>
  <si>
    <t>1106402352804724736</t>
  </si>
  <si>
    <t>1106414184626044928</t>
  </si>
  <si>
    <t>1106443887785041920</t>
  </si>
  <si>
    <t>1106446500278747136</t>
  </si>
  <si>
    <t>1106451813329502209</t>
  </si>
  <si>
    <t>1106489714457104385</t>
  </si>
  <si>
    <t>1106519011389526016</t>
  </si>
  <si>
    <t>1106531801139478529</t>
  </si>
  <si>
    <t>1106441444288401408</t>
  </si>
  <si>
    <t>1106543318828105728</t>
  </si>
  <si>
    <t>1106378663317114881</t>
  </si>
  <si>
    <t>1106552214594686976</t>
  </si>
  <si>
    <t>1106249809789222912</t>
  </si>
  <si>
    <t>1106350730519216129</t>
  </si>
  <si>
    <t>1106555349484503040</t>
  </si>
  <si>
    <t>1106558571569917953</t>
  </si>
  <si>
    <t>1106560539780616193</t>
  </si>
  <si>
    <t>1106560777039855616</t>
  </si>
  <si>
    <t>1106573248836366336</t>
  </si>
  <si>
    <t>1106573762948935681</t>
  </si>
  <si>
    <t>1106574376017776646</t>
  </si>
  <si>
    <t>1106574469945012229</t>
  </si>
  <si>
    <t>1106577175954800640</t>
  </si>
  <si>
    <t>1106572847684685824</t>
  </si>
  <si>
    <t>1106579242056409089</t>
  </si>
  <si>
    <t>1106584151002701824</t>
  </si>
  <si>
    <t>1106589111987724290</t>
  </si>
  <si>
    <t>1106595068096512002</t>
  </si>
  <si>
    <t>1105599816783093760</t>
  </si>
  <si>
    <t>1105602525875617793</t>
  </si>
  <si>
    <t>1105817348450209792</t>
  </si>
  <si>
    <t>1105817813804089344</t>
  </si>
  <si>
    <t>1106218905092136960</t>
  </si>
  <si>
    <t>1106221606282690560</t>
  </si>
  <si>
    <t>1106241363467735041</t>
  </si>
  <si>
    <t>1106310106659151873</t>
  </si>
  <si>
    <t>1106244255339696128</t>
  </si>
  <si>
    <t>1106296729236852736</t>
  </si>
  <si>
    <t>1106310808227774464</t>
  </si>
  <si>
    <t>1106297187410104320</t>
  </si>
  <si>
    <t>1106544388161916928</t>
  </si>
  <si>
    <t>1106546244527239168</t>
  </si>
  <si>
    <t>1106138558572777472</t>
  </si>
  <si>
    <t>1106595396082696193</t>
  </si>
  <si>
    <t>1106609039859838976</t>
  </si>
  <si>
    <t>1106595052523008003</t>
  </si>
  <si>
    <t>1106595191488696320</t>
  </si>
  <si>
    <t>1106612864985583621</t>
  </si>
  <si>
    <t>1106635660008611840</t>
  </si>
  <si>
    <t>1106638354009985025</t>
  </si>
  <si>
    <t>1106641904832315392</t>
  </si>
  <si>
    <t>1106572940399775744</t>
  </si>
  <si>
    <t>1106665595527970819</t>
  </si>
  <si>
    <t>1106670956834144256</t>
  </si>
  <si>
    <t>1106137209500061696</t>
  </si>
  <si>
    <t>1106685058667159554</t>
  </si>
  <si>
    <t>1106543230269747200</t>
  </si>
  <si>
    <t>1106567080705445888</t>
  </si>
  <si>
    <t>1106577853100052481</t>
  </si>
  <si>
    <t>1106704364905943042</t>
  </si>
  <si>
    <t/>
  </si>
  <si>
    <t>55484650</t>
  </si>
  <si>
    <t>3383587455</t>
  </si>
  <si>
    <t>2603359631</t>
  </si>
  <si>
    <t>en</t>
  </si>
  <si>
    <t>und</t>
  </si>
  <si>
    <t>1105905258411155456</t>
  </si>
  <si>
    <t>1106322344958746624</t>
  </si>
  <si>
    <t>Twitter for iPhone</t>
  </si>
  <si>
    <t>Twitter for iPad</t>
  </si>
  <si>
    <t>Twitter for Android</t>
  </si>
  <si>
    <t>Twitter Web App</t>
  </si>
  <si>
    <t>Twitter Web Client</t>
  </si>
  <si>
    <t>Tweetbot for iΟS</t>
  </si>
  <si>
    <t>Hootsuite Inc.</t>
  </si>
  <si>
    <t>EP_Bot_29</t>
  </si>
  <si>
    <t>Spredfast app</t>
  </si>
  <si>
    <t>31.2009591,28.9638508 
31.9402534,28.9638508 
31.9402534,30.2286469 
31.2009591,30.2286469</t>
  </si>
  <si>
    <t>Egypt</t>
  </si>
  <si>
    <t>EG</t>
  </si>
  <si>
    <t>Cairo, Egypt</t>
  </si>
  <si>
    <t>01d0cd182297354e</t>
  </si>
  <si>
    <t>Cairo</t>
  </si>
  <si>
    <t>admin</t>
  </si>
  <si>
    <t>https://api.twitter.com/1.1/geo/id/01d0cd182297354e.json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</si>
  <si>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</si>
  <si>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</si>
  <si>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</si>
  <si>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</si>
  <si>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</si>
  <si>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</si>
  <si>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</si>
  <si>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</si>
  <si>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</si>
  <si>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</si>
  <si>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</si>
  <si>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</si>
  <si>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</si>
  <si>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</si>
  <si>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</si>
  <si>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</si>
  <si>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</si>
  <si>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</si>
  <si>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</si>
  <si>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</si>
  <si>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</si>
  <si>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Kassem Safwan</t>
  </si>
  <si>
    <t>Holly Gonzales</t>
  </si>
  <si>
    <t>James Kneller</t>
  </si>
  <si>
    <t>Libby Johnston</t>
  </si>
  <si>
    <t>Hany Ragy</t>
  </si>
  <si>
    <t>Fernando _xD83D__xDD4E_✡️</t>
  </si>
  <si>
    <t>Dr. Purvi Parwani</t>
  </si>
  <si>
    <t>Sawsan B</t>
  </si>
  <si>
    <t>Rajeev Singh</t>
  </si>
  <si>
    <t>Kathir Balakumaran</t>
  </si>
  <si>
    <t>عمرو</t>
  </si>
  <si>
    <t>Jason H. Wasfy, M.D.</t>
  </si>
  <si>
    <t>Rebecca Ortega</t>
  </si>
  <si>
    <t>Necat Metinyurt</t>
  </si>
  <si>
    <t>C. Michael Gibson MD</t>
  </si>
  <si>
    <t>Pushpa Shivaram MD FAAP</t>
  </si>
  <si>
    <t>Emily Guhl</t>
  </si>
  <si>
    <t>Pitt Cardiology</t>
  </si>
  <si>
    <t>Malamo Countouris</t>
  </si>
  <si>
    <t>Ashish Rastogi</t>
  </si>
  <si>
    <t>katie berlacher</t>
  </si>
  <si>
    <t>Joshua Levenson, MD</t>
  </si>
  <si>
    <t>Dr Anastasia Susie Mihailidou FAHA</t>
  </si>
  <si>
    <t>Anum Saeed</t>
  </si>
  <si>
    <t>بط هوين ؟!</t>
  </si>
  <si>
    <t>Toniya Singh MD FACC</t>
  </si>
  <si>
    <t>Marcelo Jamus Rodrigues</t>
  </si>
  <si>
    <t>Dan Soffer</t>
  </si>
  <si>
    <t>Sanah Christopher</t>
  </si>
  <si>
    <t>Ahmad Masri</t>
  </si>
  <si>
    <t>Dr Sam Raza</t>
  </si>
  <si>
    <t>Jenine John</t>
  </si>
  <si>
    <t>AnnabelleVolgman MD</t>
  </si>
  <si>
    <t>nouran</t>
  </si>
  <si>
    <t>K</t>
  </si>
  <si>
    <t>Zion Williamson</t>
  </si>
  <si>
    <t>Johnson Francis</t>
  </si>
  <si>
    <t>Eva Piccon</t>
  </si>
  <si>
    <t>Tom Varghese Jr. MD</t>
  </si>
  <si>
    <t>Danielle Peterson</t>
  </si>
  <si>
    <t>Jabeen Ahmad</t>
  </si>
  <si>
    <t>traumanurse_xD83D__xDE91__xD83D__xDE81__xD83C__xDFE5_</t>
  </si>
  <si>
    <t>Richard Zou</t>
  </si>
  <si>
    <t>Angel Medical Systems Inc.</t>
  </si>
  <si>
    <t>Mihai Trofenciuc</t>
  </si>
  <si>
    <t>Julia Grapsa</t>
  </si>
  <si>
    <t>Rafael Vidal</t>
  </si>
  <si>
    <t>ACC Media Center</t>
  </si>
  <si>
    <t>American College of Cardiology</t>
  </si>
  <si>
    <t>JACC Journals</t>
  </si>
  <si>
    <t>Mladen Vidovich</t>
  </si>
  <si>
    <t>Edgar Argulian</t>
  </si>
  <si>
    <t>Dr Asif Qasim</t>
  </si>
  <si>
    <t>Alice Kim</t>
  </si>
  <si>
    <t>Nasrien E. Ibrahim, MD</t>
  </si>
  <si>
    <t>William Suh, MD</t>
  </si>
  <si>
    <t>Mamas Mamas</t>
  </si>
  <si>
    <t>Kishan</t>
  </si>
  <si>
    <t>MedShr</t>
  </si>
  <si>
    <t>Wei Fishiee</t>
  </si>
  <si>
    <t>Ali Elzieny</t>
  </si>
  <si>
    <t>Sarah Moharem</t>
  </si>
  <si>
    <t>Ekaterini Lambrinou</t>
  </si>
  <si>
    <t>James Rudd</t>
  </si>
  <si>
    <t>Heart_BMJ</t>
  </si>
  <si>
    <t>A. Wunder</t>
  </si>
  <si>
    <t>KGH Library Service</t>
  </si>
  <si>
    <t>Konstantin Krychtiuk</t>
  </si>
  <si>
    <t>Instituto Corvilud</t>
  </si>
  <si>
    <t>Gurukripa Kowlgi</t>
  </si>
  <si>
    <t>lohit garg</t>
  </si>
  <si>
    <t>Beth Hill, DO</t>
  </si>
  <si>
    <t>Dr. Prashant Rao</t>
  </si>
  <si>
    <t>Jeff Hsu, M.D.</t>
  </si>
  <si>
    <t>Sports Cardiology</t>
  </si>
  <si>
    <t>Michael Emery, MD, MS</t>
  </si>
  <si>
    <t>Eugene H Chung</t>
  </si>
  <si>
    <t>mwm01</t>
  </si>
  <si>
    <t>Amar Kohli</t>
  </si>
  <si>
    <t>Vikram Agarwal</t>
  </si>
  <si>
    <t>Georgia Chapter ACC</t>
  </si>
  <si>
    <t>Troels Yndigegn</t>
  </si>
  <si>
    <t>Gregg W. Stone MD</t>
  </si>
  <si>
    <t>SABOURETCardiologist</t>
  </si>
  <si>
    <t>Matthias Götberg</t>
  </si>
  <si>
    <t>EP_Bot</t>
  </si>
  <si>
    <t>Epocrates</t>
  </si>
  <si>
    <t>ACC Education</t>
  </si>
  <si>
    <t>Ankitkumar Patel MD MPH FACC RPVI</t>
  </si>
  <si>
    <t>MountainsideMedCtr</t>
  </si>
  <si>
    <t>Dusan Knezevic</t>
  </si>
  <si>
    <t>Ankita K Patel</t>
  </si>
  <si>
    <t>Lucy</t>
  </si>
  <si>
    <t>Jennifer Abitabilo</t>
  </si>
  <si>
    <t>Sanjum S. Sethi, MD, MPH</t>
  </si>
  <si>
    <t>kenneth rosenfield</t>
  </si>
  <si>
    <t>Eric Secemsky MD MSc</t>
  </si>
  <si>
    <t>Jorge Bustos </t>
  </si>
  <si>
    <t>Eugene Brailovsky</t>
  </si>
  <si>
    <t>Aloha Meave MD</t>
  </si>
  <si>
    <t>Andrea Morgan</t>
  </si>
  <si>
    <t>Tom Quinn  RN FESC  _xD83C__xDFF3_️‍_xD83C__xDF08__xD83C__xDDEE__xD83C__xDDEA__xD83C__xDDEA__xD83C__xDDFA_</t>
  </si>
  <si>
    <t>Joshi _xD83D__xDCCA_</t>
  </si>
  <si>
    <t>Ken Slavik PhD</t>
  </si>
  <si>
    <t>Prof Chris P Gale</t>
  </si>
  <si>
    <t>Ada C. Stefanescu Schmidt, MD MSc</t>
  </si>
  <si>
    <t>Cardiologist , free thinker _xD83D__xDE07_</t>
  </si>
  <si>
    <t>Cardiology Fellow with a Structural Imaging Focus, Traveler/Adventurer, Fierce Auntie, Foodie Wannabe, Future Dog Owner, Opinions = my own.</t>
  </si>
  <si>
    <t>EP doc, EPLabDigest editor, consultant, speaker, blogger, blending personal development &amp; healthy living for new levels of mind-body synergy. Tweets my opinion.</t>
  </si>
  <si>
    <t>Worked in Women's Health. Interests in the Heart, OHCA, Emergency Services, Nursing + Midwifery. Actively Promote CPR + use of AEDs • Humour, Music, Art</t>
  </si>
  <si>
    <t>Cardiologist, National Heart Institute, Egypt</t>
  </si>
  <si>
    <t>_xD83D__xDD4D_, _xD83C__xDFCD_️, médico! NFL! Botafogo ⚽! _xD83D__xDC62__xD83D__xDD25_</t>
  </si>
  <si>
    <t>Cardiologist @Lluhealth, Former CVimaging fellow @ucsf. #Some consultant #JACCjournals tweets=myopinion #vegetarian #CardiacImaging #WomenCVhealth #Yoga</t>
  </si>
  <si>
    <t>ليسانس فلسفة جامعة القاهرة. متزوجة وأعول BA in Philosophy,Cairo Univ</t>
  </si>
  <si>
    <t>General Cardiology Fellow @UConn | Future fellow in advanced heart failure and transplant @CaseWesternUH | Husband and woodworker | Core Team Member @visualmed2</t>
  </si>
  <si>
    <t>Medical Director, Mass General Physicians Organization and Assistant Professor, Harvard Med School</t>
  </si>
  <si>
    <t>strategist for IC research @Mountsinaiheart, former director of edu @dcrinews and @scai, co-creator @medprofproject and @womenas1</t>
  </si>
  <si>
    <t>Japonca/İngilizce Bakanlıktan lisanslı mihmandar Japanese/English speaking official guide of Ministry of Tourism and Culture,The Republic of Turkey</t>
  </si>
  <si>
    <t>Non-Profit Founder/Leader | ❤️ Doc | Artist | Scientist | Educator | Med News Anchor https://t.co/LDrNxgwhA4 | RT ≠ endorse | Disclaimer here: https://t.co/2jtJQZQU0H</t>
  </si>
  <si>
    <t>Congenital cardiologist, part savage part fun #CHD  #Pedscards Asst Professor @MCG_AUG #faceofcardiology #Heartdoc #research #imaging #echo My tweet=my opinion</t>
  </si>
  <si>
    <t>Chief cardiology fellow. Podcast enthusiast. Dodgeball captain. Curator of my dog’s Instagram @porterguhl. Beginning CrossFit athlete. _xD83C__xDFF3_️‍_xD83C__xDF08_ ♀️tweets are mine.</t>
  </si>
  <si>
    <t>University of Pittsburgh School of Medicine Division of Cardiology</t>
  </si>
  <si>
    <t>Chief cardiology fellow. Women's cardiology and #CardioObstetrics enthusiast. _xD83E__xDD30__xD83C__xDFFE__xD83D__xDC9F_Tweets are my own.</t>
  </si>
  <si>
    <t>Chief Cardiology Fellow @NYPHospital @WeillCornell, future Interventional Fellow @ScrippsHealth, former IM Resident @WUSTLMed @BarnesJewish</t>
  </si>
  <si>
    <t>Cardiologist. Director of Women’s Heart program.  Fellowship Program Director. Feminist. Medical educator. Tweets are mine!</t>
  </si>
  <si>
    <t>Cardiologist. | @pittcardiology APD | @UPMC | #QI #CardioOnc #patientsafety #meded #echofirst | tweets are my own. do not reflect my employer</t>
  </si>
  <si>
    <t>Senior Hospital Scientist, Head, Cardiovascular &amp; Hormone Research Laboratory, Honorary Senior Lecturer; #hypertension, ☕️lover, thoughts my own</t>
  </si>
  <si>
    <t>CVD Fellow. Lipidologist. BCM/MHRI-Brown Alum. Passion=CV Prevention/Med, family, tennis, equality, +vity/gratitude! Tweets=my views/not med. advice _xD83C__xDDF5__xD83C__xDDF0_</t>
  </si>
  <si>
    <t>‏‏صيدلانيه وبتاعت سياسه اوقات وحقوق مرأه .عايشه بدعوه امى وبتنفس مصر ..ده اكونتى الجديد بدل malakelites .ودتهم السجن فقفلوه _xD83D__xDE02_</t>
  </si>
  <si>
    <t>#Cardiologist❤️Wife&amp;Mother #ACCWIC Leadership council Optimist,Avid Reader,Daily Learner,World Traveler #TEDx speaker #SoMe #Cardiotwitter #ACC19</t>
  </si>
  <si>
    <t>Cardiologista</t>
  </si>
  <si>
    <t>Internist and lipidologist at University of Pennsylvania. Aging soccer player. Dad and husband.</t>
  </si>
  <si>
    <t>Interventional Cardiology fellow @VCUHealth #ACCFIT Social Media Education Co-chair. #Radialfirst #Womenshearthealth #Runner #Travelfarandwide. Tweets my own</t>
  </si>
  <si>
    <t>@UPMCNews @Pitt | https://t.co/M0zlA4o2GO #VHD Editorial Team | Interested in #AV #Aorta #HCM #amyloid #echofirst #whyCMR | Views r mine | ignore the typos</t>
  </si>
  <si>
    <t>Cardiologist. Parkland/UT Southwestern Trained. Imperial College Alum. Londoner. Passionate about #Cardiology #Prevention #CardiacImaging. Instagram: @drsamraza</t>
  </si>
  <si>
    <t>Healthcare, #FOAMed, Politics, Sports, things. 2006 TIME Person of the Year. #cardiotwitter, #meded, #ecg, #EPeeps, #CardioEd, retweets not endorsement</t>
  </si>
  <si>
    <t>Cardiologist, Imaging Research Fellow</t>
  </si>
  <si>
    <t>#cvPrev #ACC19 tweeter; Cardiologist; Prof of Med, Dir of Rush Heart Ctr forWomen, McMullan-Eybel Chair Excellence in Clin Cardiol; R/T do not = endorsements.</t>
  </si>
  <si>
    <t>‏‏‏يا قلة الذل أنا ناوي ما اشرب و لو في الميا عسل</t>
  </si>
  <si>
    <t>Deaf Puerto Rican, NYC, Entrepreneur, Semi-Pro Poker Player, Investing in Cannabis &amp; Marijuana stocks &amp; industry travel, own car enthusiasts garage in future.</t>
  </si>
  <si>
    <t>Nothing is Given, Everything is Earned</t>
  </si>
  <si>
    <t>Cardiologist, Baby Memorial Hospital Ltd.  Former Professor of Cardiology, Govt. Medical College, Kozhikode. Founder &amp; Emeritus Editor IPEJ https://t.co/GfQ60kdoTb</t>
  </si>
  <si>
    <t>#Value-based #Strategies &amp; #Innovation in #Healthcare #Advocacy #Engagement | #Cardiovascular #Advocacy Europe @Amgen - tweets are my own</t>
  </si>
  <si>
    <t>I'm a Dad, Husband, Thoracic Surgeon, and Health Services Researcher. Following or RT does not mean endorsement.</t>
  </si>
  <si>
    <t>Aspiring academic surgeon. Lover of theatre and Improv. Surgical Resident at Penn State Hershey Medical Center</t>
  </si>
  <si>
    <t>Global #Pharmacovigilance leader, author &amp; speaker @AbbVie Passionate about #LMIC #Digital #simplesafety #WoC #UofG Views my own, RTs not endorsement</t>
  </si>
  <si>
    <t>L1PedsL1AdtTrauma/ER+PedsFlr/PICUfloat Violinist_xD83C__xDFBB__xD83E__xDD14_QUIBONO_xD83E__xDD14_#imwithkap
AutViamInveniamAutFaciam
_xD83D__xDC97_my_xD83D__xDC15_⚡TheGoldenRule⚡
Play the cards you're dealt_xD83D__xDE09_</t>
  </si>
  <si>
    <t>Medicine resident, soon-to-be @UPMCnews @PACCM fellow, coffee enthusiast, #PITT fan at heart #H2P, tweets are my own</t>
  </si>
  <si>
    <t>Inventor of the AngelMed Guardian System.</t>
  </si>
  <si>
    <t>#Cardiologist in a medical think tank. Brain @ iPLUSS -uterine memories recorder -intelligent Passive Like UltraSound System.</t>
  </si>
  <si>
    <t>Consultant Cardiologist, Barts Health Trust - Associate Professor, UCL - Editor in chief #JACCcasereports - HFA committee member - Tweets are my own opinion#</t>
  </si>
  <si>
    <t>Médico #Cardiólogo #Cardiologist 
Comite científico web @secardiologia #GTDiabetes❤️</t>
  </si>
  <si>
    <t>The latest news from the American College of Cardiology (ACC) and the _xD83C__xDF0E_ of cardiovascular health. Follow @ACCinTouch for other ACC updates.</t>
  </si>
  <si>
    <t>The official American College of Cardiology (ACC) account. Join us in transforming cardiovascular care &amp; improving _xD83D__xDC93_ health.</t>
  </si>
  <si>
    <t>The JACC journals are the world’s leading peer-reviewed cardiovascular journals and websites.</t>
  </si>
  <si>
    <t>Chief, Cardiology @ChicagoVAMC, Professor @UICmedicine, ACC Federal Cardiology Section Chair #ACCCVFed @ACCinTouch Associate Editor #JACCCaseReports</t>
  </si>
  <si>
    <t>Mount Sinai St Luke's Hospital</t>
  </si>
  <si>
    <t>Interventional Cardiologist, Founder of MedShr - the medical network for doctors to share knowledge to save lives! Join over 800,000 doctors in 180 countries!</t>
  </si>
  <si>
    <t>Authentic _xD83C__xDFBE__xD83D__xDEA3_‍♀️_xD83C__xDF72_ fanatic, personal trainer, MedShr-er, with random thoughts, mostly from the 80s</t>
  </si>
  <si>
    <t>Heart Failure &amp; Transplant Cardiologist @MGHHeartHealth/@harvardmed *Tweets = my own, don’t represent my employer, not medical advice, not endorsements*</t>
  </si>
  <si>
    <t>Interventional Cardiologist. Tweets are my own &amp; not medical advice &amp; not opinion of any institution. #CardioTwitter #RadialFirst #TAVR #ImageFirst #OCTImaging</t>
  </si>
  <si>
    <t>Professor of Cardiology, Academic Interventional Cardiologist, Big Data and Running. Associate Editor Circulation: Cardiovascular Interventions</t>
  </si>
  <si>
    <t>Community Manager @medshronline</t>
  </si>
  <si>
    <t>MedShr -The App for Doctors, is a HIPAA &amp; GMC compliant network for medical professionals to discuss clinical cases. MedShr now has over 800K members worldwide.</t>
  </si>
  <si>
    <t>If you can dream it, you can do it. All our dreams can come true, if we have the courage to pursue them.</t>
  </si>
  <si>
    <t>Cardiologist, HealthCare Management</t>
  </si>
  <si>
    <t>❤️ _xD83D__xDC69__xD83C__xDFFB_‍⚕️ interest in cardiac imaging, inherited cardiac conditions, HF &amp; ACHD. EACVI ❤️CT certification and HIT committee member @escardio. Views are my own.</t>
  </si>
  <si>
    <t>Past-Chair CCNAP (new ACNAP), ESC.
Director, MSc in Advanced Acute and Intensive Cardiology Care, Department of Nursing, CUT.</t>
  </si>
  <si>
    <t>Cardiologist and scientist in Cambridge. Digital Media Editor and podcast host at the BMJ journal ‘Heart’. Tech-lover. Past BSA Media Fellow at The Guardian.</t>
  </si>
  <si>
    <t>Heart is an international peer-reviewed journal focussing on advances in the diagnosis and treatment of cardiovascular disease.</t>
  </si>
  <si>
    <t>Mitochondriac language teacher. More likely to discuss Atp synthase spin than news spin. Loves dogs, cats, people, wine and life.</t>
  </si>
  <si>
    <t>We provide knowledge and library services to NHS staff and students working at Kettering General Hospital and in the surrounding area.</t>
  </si>
  <si>
    <t>MD, PhD. University-based Resident in Cardiology. Trying to balance Clinical Training &amp; Research Interests. Inflammation, Lipids and Acute Cardiac Care.</t>
  </si>
  <si>
    <t>Corazón-Vida-Salud. #cardiologiadeportiva #sportscardiology #Imaging #Rehabilitation Opiniones personales
ritmica,patinaje,surf,natacion,yoga,books,art</t>
  </si>
  <si>
    <t>#Cardiology fellow @VCUHealth #electrophysiology #accfit #drummer #gymrat #uconn alumnus; views are my own https://t.co/W3RO0QYdVq</t>
  </si>
  <si>
    <t>Cardiovascular fellow; EP enthusiastic</t>
  </si>
  <si>
    <t>cardiology fellow @ScrippsHealth, former resident @ClevelandClinic, runner, sports cardiology and healthcare innovations enthusiast</t>
  </si>
  <si>
    <t>Sports Cardiology Fellow @TJUHospital | Future Cardiology Fellow @BIDMChealth @HarvardHealth | Alum: @KingsCollegeLon | @SarverHeart | Tweets=own</t>
  </si>
  <si>
    <t>Cardiologist &amp; PhD Candidate in UCLA STAR Program. Alum: @MIT, @dgsomUCLA, @UCSF. @CircAHA Assistant Editor Social Media, #AHAEarlyCareerBlogger, #SportsCardio</t>
  </si>
  <si>
    <t>Cardiologist, Sports Cardiology, Exercise Physiology, CrossFit</t>
  </si>
  <si>
    <t>Director, West Michigan Program, Michigan Medicine Cardiac Electrophysiology Service; Director, Michigan Medicine Sports Cardiology Clinic</t>
  </si>
  <si>
    <t>NY Jets and MLS cardiologist. Dad. Husband. Baseball fanatic and coach.</t>
  </si>
  <si>
    <t>Clinician educator. #ProudtobeGIM. UPitt Ambulatory Med Clerkship director. Part time chef. Full time dad. Views my own if they're good.</t>
  </si>
  <si>
    <t>The Georgia State Chapter of ACC promotes quality care &amp; excellence through membership, advocacy &amp; education @ACCCardioEd @ACCinTouch @Cardiology</t>
  </si>
  <si>
    <t>Cardiologist, #REDUCeSWEDEHEART coordinator, https://t.co/8952DKksNi</t>
  </si>
  <si>
    <t>Interventional cardiologist, trialist, innovator, provocateur, educator, husband, father, friend</t>
  </si>
  <si>
    <t>President of the Scientific Committee  of CNCF. Senior Research Fellow at the ACTION-Group. General Secretary of CNCF. Copresident Amicale Paris et Région.</t>
  </si>
  <si>
    <t>Interventional cardiologist, trialist, skier.</t>
  </si>
  <si>
    <t>I am programmed to retweet useful content related to the fields of cardiology and cardiac electrophysiology. I will respond to any tweet directed to me.</t>
  </si>
  <si>
    <t>#1 medical health app among U.S. physicians. Sharing the latest health care news. An @athenahealth service.</t>
  </si>
  <si>
    <t>We've moved! Follow @ACCinTouch for the latest #ACCEd resources and upcoming meetings.</t>
  </si>
  <si>
    <t>lifelong learner, radial-centric IC, QI driven cath lab director, telehealth embracer and pay-gap fighter. opinions are mine only.</t>
  </si>
  <si>
    <t>We are patient focused, community oriented, conveniently located and equipped with technology that rivals the nation’s most prestigious healthcare systems.</t>
  </si>
  <si>
    <t>Father of three extraordinary daughters, husband and mender of broken hearts in Montclair, Hackensack and vicinity</t>
  </si>
  <si>
    <t>cardiologist, echo enthusiast, lifelong learner, animal lover</t>
  </si>
  <si>
    <t>Vascular Medicine and Interventional Cardiology Columbia University Medical Center. #UCLA #MtSinai #CMS Patient care first, all else second. Tweets are my own.</t>
  </si>
  <si>
    <t>Interventional Cardiologist/Director of Vascular Intervention @BIDMChealth | Outcomes Researcher @SmithBIDMC | Proud Father and Husband | Tweets my own opinions</t>
  </si>
  <si>
    <t>Medico Internista - Cardiólogo</t>
  </si>
  <si>
    <t>Cardiology fellow @LoyolaMedMD. PH, PE, Heart Failure/Transplant, PV loop enthusiast</t>
  </si>
  <si>
    <t>Radiologa, Imagen Cardiovascular, INCICh Editora https://t.co/MZFJm31UlC y https://t.co/7fWDoKz4Ep. Iniciativa Mujeres en Medicina/ Opinions are my own.</t>
  </si>
  <si>
    <t>Sometimes I amaze myself with the audacity of my ambition. If not me, who? IG: limitededtionliving Also? I'm a star. My daddy AL https://t.co/M1v9sUQTlj</t>
  </si>
  <si>
    <t>#hellomynameisTom. Professor. Cardiac RN, research in-and pre-hospital cardiac care. @escardio ACCA Board. Own views. RT is not endorsement</t>
  </si>
  <si>
    <t>Cardiologist in Training @BartsHospital | Scientist in Training @KingsCollegeLon @thebhf| Dad &amp; Husband |  President @theBJCA  | 7016162 @GMCuk | Views your own</t>
  </si>
  <si>
    <t>strategic scientific leadership, medical writer, #pharmacologist, #lifescience expert, #oncology #cardiovascular, #neuroscience, #cellbiology, #hematology</t>
  </si>
  <si>
    <t>Professor of Cardiovascular Medicine, Honorary Consultant Cardiologist. Specialist adult cardiovascular care: putting research into practice to benefit patients</t>
  </si>
  <si>
    <t>Cardiologist, adult congenital heart fellow &amp; soon interventional fellow, Chair #ACCFIT American College of Cardiology Fellows-in-Training Section. Tweets mine.</t>
  </si>
  <si>
    <t>United Kingdom</t>
  </si>
  <si>
    <t>Nashville, TN</t>
  </si>
  <si>
    <t>Scotland, United Kingdom</t>
  </si>
  <si>
    <t>egypt</t>
  </si>
  <si>
    <t>Rio de Janeiro</t>
  </si>
  <si>
    <t>California, USA</t>
  </si>
  <si>
    <t>Hartford, CT</t>
  </si>
  <si>
    <t>jwasfy@mgh.harvard.edu</t>
  </si>
  <si>
    <t>Istanbul-Turkey</t>
  </si>
  <si>
    <t>Harvard Professor &amp; MD</t>
  </si>
  <si>
    <t>Augusta, GA</t>
  </si>
  <si>
    <t>Pittsburgh, PA</t>
  </si>
  <si>
    <t>Pennsylvania, USA</t>
  </si>
  <si>
    <t>Manhattan, NY</t>
  </si>
  <si>
    <t>Sydney, New South Wales</t>
  </si>
  <si>
    <t>St Louis, MO</t>
  </si>
  <si>
    <t>São Paulo</t>
  </si>
  <si>
    <t>Richmond, VA</t>
  </si>
  <si>
    <t>United States</t>
  </si>
  <si>
    <t>Brigham and Women's Hospital</t>
  </si>
  <si>
    <t>Chicago, IL</t>
  </si>
  <si>
    <t>New York, NY</t>
  </si>
  <si>
    <t>Kozhikode, Kerala, India</t>
  </si>
  <si>
    <t>Zug/Zurich</t>
  </si>
  <si>
    <t>Salt Lake City, UT</t>
  </si>
  <si>
    <t>Hershey, PA</t>
  </si>
  <si>
    <t>London, England</t>
  </si>
  <si>
    <t>Bronx+Manhattan_xD83C__xDDFA__xD83C__xDDF8_/RSA_xD83C__xDDFF__xD83C__xDDE6_</t>
  </si>
  <si>
    <t>Eatontown, New Jersey</t>
  </si>
  <si>
    <t>Under the stars</t>
  </si>
  <si>
    <t>España</t>
  </si>
  <si>
    <t>Washington, DC</t>
  </si>
  <si>
    <t>London</t>
  </si>
  <si>
    <t>Boston by way of Cincinnati</t>
  </si>
  <si>
    <t>Los Angeles, CA</t>
  </si>
  <si>
    <t>Alor Star, Kedah</t>
  </si>
  <si>
    <t>Sharm ElSheikh, S.Sinai, Egypt</t>
  </si>
  <si>
    <t>Bristol, England</t>
  </si>
  <si>
    <t>Κύπρος</t>
  </si>
  <si>
    <t>Cambridge, UK</t>
  </si>
  <si>
    <t>London, UK</t>
  </si>
  <si>
    <t>Ciudad Autónoma de Buenos Aire</t>
  </si>
  <si>
    <t>Kettering General Hospital</t>
  </si>
  <si>
    <t>Vienna, Austria</t>
  </si>
  <si>
    <t>Asturias</t>
  </si>
  <si>
    <t>Allentown, PA</t>
  </si>
  <si>
    <t>La Jolla, San Diego</t>
  </si>
  <si>
    <t>Philadelphia, PA</t>
  </si>
  <si>
    <t>Indianapolis, IN</t>
  </si>
  <si>
    <t>Ann Arbor, MI</t>
  </si>
  <si>
    <t>Pittsburgh</t>
  </si>
  <si>
    <t>Georgia, USA</t>
  </si>
  <si>
    <t>Lund, Sverige</t>
  </si>
  <si>
    <t>New York and the world</t>
  </si>
  <si>
    <t>Paris, France</t>
  </si>
  <si>
    <t>The Cloud</t>
  </si>
  <si>
    <t>Watertown, MA</t>
  </si>
  <si>
    <t>Montclair, NJ</t>
  </si>
  <si>
    <t>Hackensack, NJ</t>
  </si>
  <si>
    <t>Oradell, NJ</t>
  </si>
  <si>
    <t>Boston, MA</t>
  </si>
  <si>
    <t>Harvard Medical School</t>
  </si>
  <si>
    <t>Bogotá</t>
  </si>
  <si>
    <t>Illinois, USA</t>
  </si>
  <si>
    <t>Right there... or on the way</t>
  </si>
  <si>
    <t>Farnham, Surrey and London, UK</t>
  </si>
  <si>
    <t>Leeds and Harrogate, England</t>
  </si>
  <si>
    <t>https://t.co/K8V8mWN8sH</t>
  </si>
  <si>
    <t>https://t.co/oayA6W3skr</t>
  </si>
  <si>
    <t>https://t.co/sUuQ6wNDK2</t>
  </si>
  <si>
    <t>https://t.co/j4RTWqLLLb</t>
  </si>
  <si>
    <t>https://t.co/Zb5goQq7V7</t>
  </si>
  <si>
    <t>https://t.co/nWyaKyo9uN</t>
  </si>
  <si>
    <t>https://t.co/5LZ6wJvf2s</t>
  </si>
  <si>
    <t>https://t.co/FLt6BNZa8p</t>
  </si>
  <si>
    <t>https://t.co/tRfZVHk5lZ</t>
  </si>
  <si>
    <t>https://t.co/RKf97DbO19</t>
  </si>
  <si>
    <t>https://t.co/4ptK7g1Ve5</t>
  </si>
  <si>
    <t>https://t.co/m57SAVjXRV</t>
  </si>
  <si>
    <t>https://t.co/reKQzEHdXC</t>
  </si>
  <si>
    <t>https://t.co/XntotJzFde</t>
  </si>
  <si>
    <t>https://t.co/LVMbON1BnH</t>
  </si>
  <si>
    <t>http://t.co/CPYcHWLls4</t>
  </si>
  <si>
    <t>https://t.co/yeDP9n8nZX</t>
  </si>
  <si>
    <t>https://t.co/bg6E7t7Rot</t>
  </si>
  <si>
    <t>https://t.co/O3epPwFvfm</t>
  </si>
  <si>
    <t>http://t.co/RX4mHwGgMa</t>
  </si>
  <si>
    <t>https://t.co/1ljcJdNTxZ</t>
  </si>
  <si>
    <t>https://t.co/cZgfKbZqnh</t>
  </si>
  <si>
    <t>https://t.co/ItBigo9fuv</t>
  </si>
  <si>
    <t>https://t.co/RUeJ71zK7w</t>
  </si>
  <si>
    <t>https://t.co/YXqszNElAX</t>
  </si>
  <si>
    <t>https://t.co/bb3NQ93ng8</t>
  </si>
  <si>
    <t>https://t.co/aNOAguFgTY</t>
  </si>
  <si>
    <t>http://t.co/HfgYqcHeK9</t>
  </si>
  <si>
    <t>http://t.co/XKUjb997TA</t>
  </si>
  <si>
    <t>https://t.co/D8P7gnLXIX</t>
  </si>
  <si>
    <t>https://t.co/qDoMv6gjYo</t>
  </si>
  <si>
    <t>https://t.co/gDbNiB3wkl</t>
  </si>
  <si>
    <t>https://t.co/hbCyWLWC6S</t>
  </si>
  <si>
    <t>https://t.co/CtaWf0AQIG</t>
  </si>
  <si>
    <t>https://t.co/OGMzwNBALl</t>
  </si>
  <si>
    <t>https://t.co/VPN0CafEYh</t>
  </si>
  <si>
    <t>http://t.co/MIesx6WE6h</t>
  </si>
  <si>
    <t>https://t.co/JFvJqzIV6J</t>
  </si>
  <si>
    <t>https://t.co/HwSxXDez5U</t>
  </si>
  <si>
    <t>http://t.co/5trMc0gwbn</t>
  </si>
  <si>
    <t>https://t.co/VfsXUanO9d</t>
  </si>
  <si>
    <t>https://t.co/IsIOEbmGYK</t>
  </si>
  <si>
    <t>https://t.co/3Ifg3AnLxO</t>
  </si>
  <si>
    <t>https://t.co/h79rI89Siu</t>
  </si>
  <si>
    <t>https://t.co/hYYkjF3uY8</t>
  </si>
  <si>
    <t>https://t.co/WayQvZhdHw</t>
  </si>
  <si>
    <t>https://t.co/qJMAFHROXw</t>
  </si>
  <si>
    <t>https://t.co/8atbZxO9hu</t>
  </si>
  <si>
    <t>https://t.co/AlDRHli4Wq</t>
  </si>
  <si>
    <t>https://pbs.twimg.com/profile_banners/256679070/1486646164</t>
  </si>
  <si>
    <t>https://pbs.twimg.com/profile_banners/2381130865/1538101436</t>
  </si>
  <si>
    <t>https://pbs.twimg.com/profile_banners/1478756371/1488485165</t>
  </si>
  <si>
    <t>https://pbs.twimg.com/profile_banners/20785386/1536330668</t>
  </si>
  <si>
    <t>https://pbs.twimg.com/profile_banners/23335457/1524134263</t>
  </si>
  <si>
    <t>https://pbs.twimg.com/profile_banners/152411579/1552632093</t>
  </si>
  <si>
    <t>https://pbs.twimg.com/profile_banners/418731150/1552206657</t>
  </si>
  <si>
    <t>https://pbs.twimg.com/profile_banners/930885060475146240/1531858891</t>
  </si>
  <si>
    <t>https://pbs.twimg.com/profile_banners/1413891942/1517704931</t>
  </si>
  <si>
    <t>https://pbs.twimg.com/profile_banners/2883129597/1509231833</t>
  </si>
  <si>
    <t>https://pbs.twimg.com/profile_banners/1418835816/1398296282</t>
  </si>
  <si>
    <t>https://pbs.twimg.com/profile_banners/879161563/1506373914</t>
  </si>
  <si>
    <t>https://pbs.twimg.com/profile_banners/1024731195115008000/1535290963</t>
  </si>
  <si>
    <t>https://pbs.twimg.com/profile_banners/1963245992/1545423089</t>
  </si>
  <si>
    <t>https://pbs.twimg.com/profile_banners/2493169926/1508354681</t>
  </si>
  <si>
    <t>https://pbs.twimg.com/profile_banners/850460796282957826/1491601150</t>
  </si>
  <si>
    <t>https://pbs.twimg.com/profile_banners/817861137647697920/1546845668</t>
  </si>
  <si>
    <t>https://pbs.twimg.com/profile_banners/1260102624/1481852580</t>
  </si>
  <si>
    <t>https://pbs.twimg.com/profile_banners/3020589255/1491526330</t>
  </si>
  <si>
    <t>https://pbs.twimg.com/profile_banners/4700114665/1537862830</t>
  </si>
  <si>
    <t>https://pbs.twimg.com/profile_banners/852333202274476032/1545886868</t>
  </si>
  <si>
    <t>https://pbs.twimg.com/profile_banners/1005385290402467841/1546625841</t>
  </si>
  <si>
    <t>https://pbs.twimg.com/profile_banners/715302869436473344/1532205852</t>
  </si>
  <si>
    <t>https://pbs.twimg.com/profile_banners/531825607/1402885294</t>
  </si>
  <si>
    <t>https://pbs.twimg.com/profile_banners/959821223378157568/1530810500</t>
  </si>
  <si>
    <t>https://pbs.twimg.com/profile_banners/2456288524/1538535503</t>
  </si>
  <si>
    <t>https://pbs.twimg.com/profile_banners/716725652313903104/1473761548</t>
  </si>
  <si>
    <t>https://pbs.twimg.com/profile_banners/1037007165305827328/1536076954</t>
  </si>
  <si>
    <t>https://pbs.twimg.com/profile_banners/193422240/1551653655</t>
  </si>
  <si>
    <t>https://pbs.twimg.com/profile_banners/269236021/1518535377</t>
  </si>
  <si>
    <t>https://pbs.twimg.com/profile_banners/1001535292816412672/1527622026</t>
  </si>
  <si>
    <t>https://pbs.twimg.com/profile_banners/3383587455/1483730603</t>
  </si>
  <si>
    <t>https://pbs.twimg.com/profile_banners/1045470825262997505/1549208403</t>
  </si>
  <si>
    <t>https://pbs.twimg.com/profile_banners/487638824/1551096097</t>
  </si>
  <si>
    <t>https://pbs.twimg.com/profile_banners/1323379315/1493609321</t>
  </si>
  <si>
    <t>https://pbs.twimg.com/profile_banners/858763752707022848/1493602837</t>
  </si>
  <si>
    <t>https://pbs.twimg.com/profile_banners/872931416274862080/1546112697</t>
  </si>
  <si>
    <t>https://pbs.twimg.com/profile_banners/881163512487321603/1515970453</t>
  </si>
  <si>
    <t>https://pbs.twimg.com/profile_banners/470712663/1527304844</t>
  </si>
  <si>
    <t>https://pbs.twimg.com/profile_banners/41379569/1523926695</t>
  </si>
  <si>
    <t>https://pbs.twimg.com/profile_banners/22630611/1366816461</t>
  </si>
  <si>
    <t>https://pbs.twimg.com/profile_banners/3180083620/1552844130</t>
  </si>
  <si>
    <t>https://pbs.twimg.com/profile_banners/283486333/1431534097</t>
  </si>
  <si>
    <t>https://pbs.twimg.com/profile_banners/23995096/1467747757</t>
  </si>
  <si>
    <t>https://pbs.twimg.com/profile_banners/32463503/1552741004</t>
  </si>
  <si>
    <t>https://pbs.twimg.com/profile_banners/3199033990/1531434101</t>
  </si>
  <si>
    <t>https://pbs.twimg.com/profile_banners/26087799/1468881565</t>
  </si>
  <si>
    <t>https://pbs.twimg.com/profile_banners/2600951416/1532975854</t>
  </si>
  <si>
    <t>https://pbs.twimg.com/profile_banners/1070642150566715397/1544191325</t>
  </si>
  <si>
    <t>https://pbs.twimg.com/profile_banners/1039252407862157313/1551218924</t>
  </si>
  <si>
    <t>https://pbs.twimg.com/profile_banners/2509857567/1542643012</t>
  </si>
  <si>
    <t>https://pbs.twimg.com/profile_banners/832003381493432328/1487201579</t>
  </si>
  <si>
    <t>https://pbs.twimg.com/profile_banners/2603359631/1534773623</t>
  </si>
  <si>
    <t>https://pbs.twimg.com/profile_banners/577020492/1402647481</t>
  </si>
  <si>
    <t>https://pbs.twimg.com/profile_banners/1490308340/1541026655</t>
  </si>
  <si>
    <t>https://pbs.twimg.com/profile_banners/250766320/1544227617</t>
  </si>
  <si>
    <t>https://pbs.twimg.com/profile_banners/4452439762/1507470505</t>
  </si>
  <si>
    <t>https://pbs.twimg.com/profile_banners/15984512/1397639613</t>
  </si>
  <si>
    <t>https://pbs.twimg.com/profile_banners/41799537/1472742933</t>
  </si>
  <si>
    <t>https://pbs.twimg.com/profile_banners/952656096358993924/1516019674</t>
  </si>
  <si>
    <t>https://pbs.twimg.com/profile_banners/3438868491/1440491145</t>
  </si>
  <si>
    <t>https://pbs.twimg.com/profile_banners/909409723379830787/1507659096</t>
  </si>
  <si>
    <t>https://pbs.twimg.com/profile_banners/1288049191/1492377375</t>
  </si>
  <si>
    <t>https://pbs.twimg.com/profile_banners/2845417005/1518324354</t>
  </si>
  <si>
    <t>https://pbs.twimg.com/profile_banners/831665440195698689/1487119953</t>
  </si>
  <si>
    <t>https://pbs.twimg.com/profile_banners/2296322256/1505311885</t>
  </si>
  <si>
    <t>https://pbs.twimg.com/profile_banners/3254606287/1435146335</t>
  </si>
  <si>
    <t>https://pbs.twimg.com/profile_banners/878610217839316992/1524072068</t>
  </si>
  <si>
    <t>https://pbs.twimg.com/profile_banners/812627411401641984/1516703717</t>
  </si>
  <si>
    <t>https://pbs.twimg.com/profile_banners/1510470294/1524320220</t>
  </si>
  <si>
    <t>https://pbs.twimg.com/profile_banners/1350007314/1522992176</t>
  </si>
  <si>
    <t>https://pbs.twimg.com/profile_banners/985536576825442306/1523822509</t>
  </si>
  <si>
    <t>https://pbs.twimg.com/profile_banners/14501400/1544051753</t>
  </si>
  <si>
    <t>https://pbs.twimg.com/profile_banners/21934849/1546449348</t>
  </si>
  <si>
    <t>https://pbs.twimg.com/profile_banners/2765181027/1464747821</t>
  </si>
  <si>
    <t>https://pbs.twimg.com/profile_banners/321436955/1491420524</t>
  </si>
  <si>
    <t>https://pbs.twimg.com/profile_banners/731855394121879552/1525573259</t>
  </si>
  <si>
    <t>https://pbs.twimg.com/profile_banners/23637451/1481696493</t>
  </si>
  <si>
    <t>https://pbs.twimg.com/profile_banners/899796419900559361/1512623387</t>
  </si>
  <si>
    <t>https://pbs.twimg.com/profile_banners/104930217/1359064841</t>
  </si>
  <si>
    <t>https://pbs.twimg.com/profile_banners/212491433/1498684801</t>
  </si>
  <si>
    <t>https://pbs.twimg.com/profile_banners/2319395432/1541363158</t>
  </si>
  <si>
    <t>https://pbs.twimg.com/profile_banners/94709887/1552365107</t>
  </si>
  <si>
    <t>https://pbs.twimg.com/profile_banners/259304209/1484962949</t>
  </si>
  <si>
    <t>https://pbs.twimg.com/profile_banners/949838793791680513/1519998898</t>
  </si>
  <si>
    <t>https://pbs.twimg.com/profile_banners/760436883734147073/1519745160</t>
  </si>
  <si>
    <t>https://pbs.twimg.com/profile_banners/1012866552343953409/1533775120</t>
  </si>
  <si>
    <t>pt</t>
  </si>
  <si>
    <t>tr</t>
  </si>
  <si>
    <t>fr</t>
  </si>
  <si>
    <t>en-gb</t>
  </si>
  <si>
    <t>es</t>
  </si>
  <si>
    <t>sv</t>
  </si>
  <si>
    <t>http://abs.twimg.com/images/themes/theme1/bg.png</t>
  </si>
  <si>
    <t>http://abs.twimg.com/images/themes/theme14/bg.gif</t>
  </si>
  <si>
    <t>http://abs.twimg.com/images/themes/theme9/bg.gif</t>
  </si>
  <si>
    <t>http://abs.twimg.com/images/themes/theme4/bg.gif</t>
  </si>
  <si>
    <t>http://abs.twimg.com/images/themes/theme15/bg.png</t>
  </si>
  <si>
    <t>http://abs.twimg.com/images/themes/theme2/bg.gif</t>
  </si>
  <si>
    <t>http://abs.twimg.com/images/themes/theme5/bg.gif</t>
  </si>
  <si>
    <t>http://abs.twimg.com/images/themes/theme7/bg.gif</t>
  </si>
  <si>
    <t>http://pbs.twimg.com/profile_images/378800000045222781/98f475a80dfcef3e1079a724e4d10b89_normal.jpeg</t>
  </si>
  <si>
    <t>http://pbs.twimg.com/profile_images/1050605174182440960/yTZXTcnc_normal.jpg</t>
  </si>
  <si>
    <t>http://pbs.twimg.com/profile_images/844651947592503297/_ZQzzYNG_normal.jpg</t>
  </si>
  <si>
    <t>http://pbs.twimg.com/profile_images/1062794287593742336/GyO-ezaa_normal.jpg</t>
  </si>
  <si>
    <t>http://pbs.twimg.com/profile_images/840020557953433600/oYmib1ju_normal.jpg</t>
  </si>
  <si>
    <t>http://pbs.twimg.com/profile_images/920732142283485184/PW8OkRd4_normal.jpg</t>
  </si>
  <si>
    <t>http://pbs.twimg.com/profile_images/850462705102315520/wKtJObtk_normal.jpg</t>
  </si>
  <si>
    <t>http://pbs.twimg.com/profile_images/1082174499137695744/0s_ZBtrJ_normal.jpg</t>
  </si>
  <si>
    <t>http://pbs.twimg.com/profile_images/809574400479608832/uy3rzgCy_normal.jpg</t>
  </si>
  <si>
    <t>http://pbs.twimg.com/profile_images/786677659212414976/bgwnB4DS_normal.jpg</t>
  </si>
  <si>
    <t>http://pbs.twimg.com/profile_images/903269253196992513/XvgGlkwT_normal.jpg</t>
  </si>
  <si>
    <t>http://pbs.twimg.com/profile_images/843155409187815425/J6gge7te_normal.jpg</t>
  </si>
  <si>
    <t>http://pbs.twimg.com/profile_images/1000437251032088576/XIWCR4Uz_normal.jpg</t>
  </si>
  <si>
    <t>http://pbs.twimg.com/profile_images/1061028223348301825/W7I7awaT_normal.jpg</t>
  </si>
  <si>
    <t>http://pbs.twimg.com/profile_images/1099627215619268608/EFSbGgp5_normal.jpg</t>
  </si>
  <si>
    <t>http://pbs.twimg.com/profile_images/378800000572048999/2262cfb2cb8e4e6c8ae217256013039f_normal.jpeg</t>
  </si>
  <si>
    <t>http://pbs.twimg.com/profile_images/378800000572034987/2262cfb2cb8e4e6c8ae217256013039f_normal.jpeg</t>
  </si>
  <si>
    <t>http://pbs.twimg.com/profile_images/591328965341491203/K6BsU6db_normal.png</t>
  </si>
  <si>
    <t>http://pbs.twimg.com/profile_images/755061861159165953/2tJKamlH_normal.jpg</t>
  </si>
  <si>
    <t>http://pbs.twimg.com/profile_images/1056544925725143040/SLfLypEP_normal.jpg</t>
  </si>
  <si>
    <t>http://abs.twimg.com/sticky/default_profile_images/default_profile_normal.png</t>
  </si>
  <si>
    <t>http://pbs.twimg.com/profile_images/1016255267363786753/riYUEyYm_normal.jpg</t>
  </si>
  <si>
    <t>http://pbs.twimg.com/profile_images/959240336269824000/5nRhlnvi_normal.jpg</t>
  </si>
  <si>
    <t>http://pbs.twimg.com/profile_images/913871842393198592/NYBKXm6W_normal.jpg</t>
  </si>
  <si>
    <t>http://pbs.twimg.com/profile_images/1019208135377084416/080PfeRq_normal.jpg</t>
  </si>
  <si>
    <t>http://pbs.twimg.com/profile_images/831666889222811648/xuTUTKmg_normal.jpg</t>
  </si>
  <si>
    <t>http://pbs.twimg.com/profile_images/1094237176450240513/cajzTQ_m_normal.jpg</t>
  </si>
  <si>
    <t>http://pbs.twimg.com/profile_images/958168203364044801/jxf-WLiq_normal.jpg</t>
  </si>
  <si>
    <t>http://pbs.twimg.com/profile_images/792384009003204608/SltyfmV0_normal.jpg</t>
  </si>
  <si>
    <t>http://pbs.twimg.com/profile_images/606541737201254400/Dks8fNSz_normal.jpg</t>
  </si>
  <si>
    <t>http://pbs.twimg.com/profile_images/989557698562838533/pgCO-tx4_normal.jpg</t>
  </si>
  <si>
    <t>http://pbs.twimg.com/profile_images/812700392953815040/k6QMR8GI_normal.jpg</t>
  </si>
  <si>
    <t>http://pbs.twimg.com/profile_images/977636297392230400/Rhq8424i_normal.jpg</t>
  </si>
  <si>
    <t>http://pbs.twimg.com/profile_images/982126161403592705/ufwFc5BP_normal.jpg</t>
  </si>
  <si>
    <t>http://pbs.twimg.com/profile_images/707751833213603841/bayfufRg_normal.jpg</t>
  </si>
  <si>
    <t>http://pbs.twimg.com/profile_images/696712440311123968/uWIELLBw_normal.jpg</t>
  </si>
  <si>
    <t>http://pbs.twimg.com/profile_images/962846145872519173/z8MaOXtU_normal.jpg</t>
  </si>
  <si>
    <t>http://pbs.twimg.com/profile_images/849705285660811264/eXGv5qRk_normal.jpg</t>
  </si>
  <si>
    <t>http://pbs.twimg.com/profile_images/1518203395/DSC_0569_normal.JPG</t>
  </si>
  <si>
    <t>http://pbs.twimg.com/profile_images/895797812339908608/iFgBGirY_normal.jpg</t>
  </si>
  <si>
    <t>http://pbs.twimg.com/profile_images/1013217053837266944/Q6zfr6WB_normal.jpg</t>
  </si>
  <si>
    <t>http://pbs.twimg.com/profile_images/808919713766109184/OGfTO5hm_normal.jpg</t>
  </si>
  <si>
    <t>http://pbs.twimg.com/profile_images/3362487818/b6959203a62e6abe50e303482f3d9542_normal.png</t>
  </si>
  <si>
    <t>Open Twitter Page for This Person</t>
  </si>
  <si>
    <t>https://twitter.com/drksafwan</t>
  </si>
  <si>
    <t>https://twitter.com/hollygheartmed</t>
  </si>
  <si>
    <t>https://twitter.com/jamesknellermd</t>
  </si>
  <si>
    <t>https://twitter.com/libbyextra</t>
  </si>
  <si>
    <t>https://twitter.com/hragy</t>
  </si>
  <si>
    <t>https://twitter.com/chapermann</t>
  </si>
  <si>
    <t>https://twitter.com/purviparwani</t>
  </si>
  <si>
    <t>https://twitter.com/sawsanbashier</t>
  </si>
  <si>
    <t>https://twitter.com/rsingh46143</t>
  </si>
  <si>
    <t>https://twitter.com/kbalakumaranmd</t>
  </si>
  <si>
    <t>https://twitter.com/amrelkhatib_ph</t>
  </si>
  <si>
    <t>https://twitter.com/jasonwasfy</t>
  </si>
  <si>
    <t>https://twitter.com/rebeccaortega30</t>
  </si>
  <si>
    <t>https://twitter.com/nmetinyurt</t>
  </si>
  <si>
    <t>https://twitter.com/cmichaelgibson</t>
  </si>
  <si>
    <t>https://twitter.com/pushpashivaram</t>
  </si>
  <si>
    <t>https://twitter.com/emilyguhl</t>
  </si>
  <si>
    <t>https://twitter.com/pittcardiology</t>
  </si>
  <si>
    <t>https://twitter.com/malamo512</t>
  </si>
  <si>
    <t>https://twitter.com/rastogi_md</t>
  </si>
  <si>
    <t>https://twitter.com/kberlacher</t>
  </si>
  <si>
    <t>https://twitter.com/jelevenson</t>
  </si>
  <si>
    <t>https://twitter.com/anastasiasmihai</t>
  </si>
  <si>
    <t>https://twitter.com/anumsaeedmd</t>
  </si>
  <si>
    <t>https://twitter.com/lookaleaks</t>
  </si>
  <si>
    <t>https://twitter.com/drtoniyasingh</t>
  </si>
  <si>
    <t>https://twitter.com/jamus_marcelo</t>
  </si>
  <si>
    <t>https://twitter.com/dan_soffer</t>
  </si>
  <si>
    <t>https://twitter.com/sanchris999</t>
  </si>
  <si>
    <t>https://twitter.com/masriahmadmd</t>
  </si>
  <si>
    <t>https://twitter.com/samrrazamd</t>
  </si>
  <si>
    <t>https://twitter.com/bujaj49</t>
  </si>
  <si>
    <t>https://twitter.com/jenine_j</t>
  </si>
  <si>
    <t>https://twitter.com/avolgman</t>
  </si>
  <si>
    <t>https://twitter.com/nouranraafat</t>
  </si>
  <si>
    <t>https://twitter.com/nycpropoker</t>
  </si>
  <si>
    <t>https://twitter.com/zionw32</t>
  </si>
  <si>
    <t>https://twitter.com/johnsoncardio</t>
  </si>
  <si>
    <t>https://twitter.com/evapiccon</t>
  </si>
  <si>
    <t>https://twitter.com/tomvarghesejr</t>
  </si>
  <si>
    <t>https://twitter.com/daniellep_md</t>
  </si>
  <si>
    <t>https://twitter.com/jabeenahmad01</t>
  </si>
  <si>
    <t>https://twitter.com/rnsian8</t>
  </si>
  <si>
    <t>https://twitter.com/zou_richard</t>
  </si>
  <si>
    <t>https://twitter.com/angelmedsystems</t>
  </si>
  <si>
    <t>https://twitter.com/mihaitrofenciuc</t>
  </si>
  <si>
    <t>https://twitter.com/jgrapsa</t>
  </si>
  <si>
    <t>https://twitter.com/rafavidalperez</t>
  </si>
  <si>
    <t>https://twitter.com/accmediacenter</t>
  </si>
  <si>
    <t>https://twitter.com/accintouch</t>
  </si>
  <si>
    <t>https://twitter.com/jaccjournals</t>
  </si>
  <si>
    <t>https://twitter.com/mividovich</t>
  </si>
  <si>
    <t>https://twitter.com/argulian</t>
  </si>
  <si>
    <t>https://twitter.com/drasifqasim</t>
  </si>
  <si>
    <t>https://twitter.com/bigalkim</t>
  </si>
  <si>
    <t>https://twitter.com/iamdribrahim</t>
  </si>
  <si>
    <t>https://twitter.com/willsuh76</t>
  </si>
  <si>
    <t>https://twitter.com/mmamas1973</t>
  </si>
  <si>
    <t>https://twitter.com/kishankmedshr</t>
  </si>
  <si>
    <t>https://twitter.com/medshronline</t>
  </si>
  <si>
    <t>https://twitter.com/weikang517</t>
  </si>
  <si>
    <t>https://twitter.com/alielzieny</t>
  </si>
  <si>
    <t>https://twitter.com/sarah_moharem</t>
  </si>
  <si>
    <t>https://twitter.com/ekaterinil</t>
  </si>
  <si>
    <t>https://twitter.com/jhfrudd</t>
  </si>
  <si>
    <t>https://twitter.com/heart_bmj</t>
  </si>
  <si>
    <t>https://twitter.com/mitominder</t>
  </si>
  <si>
    <t>https://twitter.com/kghnhslibrary</t>
  </si>
  <si>
    <t>https://twitter.com/krychtiukmd</t>
  </si>
  <si>
    <t>https://twitter.com/icorvilud</t>
  </si>
  <si>
    <t>https://twitter.com/gurukowlgi</t>
  </si>
  <si>
    <t>https://twitter.com/dr_lohitg</t>
  </si>
  <si>
    <t>https://twitter.com/bethhilldo</t>
  </si>
  <si>
    <t>https://twitter.com/drprao</t>
  </si>
  <si>
    <t>https://twitter.com/jeffhsumd</t>
  </si>
  <si>
    <t>https://twitter.com/davidshipon</t>
  </si>
  <si>
    <t>https://twitter.com/michaelemerymd</t>
  </si>
  <si>
    <t>https://twitter.com/eugenechung01</t>
  </si>
  <si>
    <t>https://twitter.com/mmartinezheart</t>
  </si>
  <si>
    <t>https://twitter.com/akohlimd</t>
  </si>
  <si>
    <t>https://twitter.com/docvikrama</t>
  </si>
  <si>
    <t>https://twitter.com/acc_georgia</t>
  </si>
  <si>
    <t>https://twitter.com/yndigegny</t>
  </si>
  <si>
    <t>https://twitter.com/greggwstone</t>
  </si>
  <si>
    <t>https://twitter.com/sabouretcardio</t>
  </si>
  <si>
    <t>https://twitter.com/mgtberg</t>
  </si>
  <si>
    <t>https://twitter.com/epeeps_bot</t>
  </si>
  <si>
    <t>https://twitter.com/epocrates</t>
  </si>
  <si>
    <t>https://twitter.com/acccardioed</t>
  </si>
  <si>
    <t>https://twitter.com/drankitkpatel</t>
  </si>
  <si>
    <t>https://twitter.com/mtnsidemedctr</t>
  </si>
  <si>
    <t>https://twitter.com/heartdrk</t>
  </si>
  <si>
    <t>https://twitter.com/ankitapatelmd</t>
  </si>
  <si>
    <t>https://twitter.com/lucysafi</t>
  </si>
  <si>
    <t>https://twitter.com/integrative_fnp</t>
  </si>
  <si>
    <t>https://twitter.com/sanjum</t>
  </si>
  <si>
    <t>https://twitter.com/krosenfieldmd</t>
  </si>
  <si>
    <t>https://twitter.com/ericsecemskymd</t>
  </si>
  <si>
    <t>https://twitter.com/jorartu</t>
  </si>
  <si>
    <t>https://twitter.com/yevgeniybr</t>
  </si>
  <si>
    <t>https://twitter.com/cardioimageninc</t>
  </si>
  <si>
    <t>https://twitter.com/andreadmorgan</t>
  </si>
  <si>
    <t>https://twitter.com/proftomquinn</t>
  </si>
  <si>
    <t>https://twitter.com/cardiacjoshi</t>
  </si>
  <si>
    <t>https://twitter.com/slavikken</t>
  </si>
  <si>
    <t>https://twitter.com/cpgale3</t>
  </si>
  <si>
    <t>https://twitter.com/dradastefanescu</t>
  </si>
  <si>
    <t>drksafwan
Finally, some good news for me...#ACC19
#ACC2019 https://t.co/v2JHz89w6g</t>
  </si>
  <si>
    <t>hollygheartmed
Finally, some good news for me...#ACC19
#ACC2019 https://t.co/v2JHz89w6g</t>
  </si>
  <si>
    <t>jamesknellermd
Finally, some good news for me...#ACC19
#ACC2019 https://t.co/v2JHz89w6g</t>
  </si>
  <si>
    <t>libbyextra
There are 2000 plus Egyptian Cardiologists
who can not physically attend #ACC19
#ACC2019 and will be depending
on social media to find out the
latest science as it is said,please
be generous with your tweets and
FB posts #Cardiotwitter</t>
  </si>
  <si>
    <t>hragy
Is the hashtag #ACC2019 or #ACC19
? _xD83E__xDD37_‍♂️</t>
  </si>
  <si>
    <t>chapermann
There are 2000 plus Egyptian Cardiologists
who can not physically attend #ACC19
#ACC2019 and will be depending
on social media to find out the
latest science as it is said,please
be generous with your tweets and
FB posts #Cardiotwitter</t>
  </si>
  <si>
    <t>purviparwani
There are 2000 plus Egyptian Cardiologists
who can not physically attend #ACC19
#ACC2019 and will be depending
on social media to find out the
latest science as it is said,please
be generous with your tweets and
FB posts #Cardiotwitter</t>
  </si>
  <si>
    <t>sawsanbashier
There are 2000 plus Egyptian Cardiologists
who can not physically attend #ACC19
#ACC2019 and will be depending
on social media to find out the
latest science as it is said,please
be generous with your tweets and
FB posts #Cardiotwitter</t>
  </si>
  <si>
    <t>rsingh46143
There are 2000 plus Egyptian Cardiologists
who can not physically attend #ACC19
#ACC2019 and will be depending
on social media to find out the
latest science as it is said,please
be generous with your tweets and
FB posts #Cardiotwitter</t>
  </si>
  <si>
    <t>kbalakumaranmd
There are 2000 plus Egyptian Cardiologists
who can not physically attend #ACC19
#ACC2019 and will be depending
on social media to find out the
latest science as it is said,please
be generous with your tweets and
FB posts #Cardiotwitter</t>
  </si>
  <si>
    <t>amrelkhatib_ph
There are 2000 plus Egyptian Cardiologists
who can not physically attend #ACC19
#ACC2019 and will be depending
on social media to find out the
latest science as it is said,please
be generous with your tweets and
FB posts #Cardiotwitter</t>
  </si>
  <si>
    <t>jasonwasfy
There are 2000 plus Egyptian Cardiologists
who can not physically attend #ACC19
#ACC2019 and will be depending
on social media to find out the
latest science as it is said,please
be generous with your tweets and
FB posts #Cardiotwitter</t>
  </si>
  <si>
    <t>rebeccaortega30
There are 2000 plus Egyptian Cardiologists
who can not physically attend #ACC19
#ACC2019 and will be depending
on social media to find out the
latest science as it is said,please
be generous with your tweets and
FB posts #Cardiotwitter</t>
  </si>
  <si>
    <t>nmetinyurt
Is the hashtag #ACC2019 or #ACC19
? _xD83E__xDD37_‍♂️</t>
  </si>
  <si>
    <t>cmichaelgibson
Is the hashtag #ACC2019 or #ACC19
? _xD83E__xDD37_‍♂️</t>
  </si>
  <si>
    <t>pushpashivaram
Attending #ACC19 ? Check out these
presentations by @PittCardiology
fellows! #ACC2019 #ACCWIC #ACCFIT
https://t.co/WbOVRBczDN</t>
  </si>
  <si>
    <t>emilyguhl
Attending #ACC19 ? Check out these
presentations by @PittCardiology
fellows! #ACC2019 #ACCWIC #ACCFIT
https://t.co/WbOVRBczDN</t>
  </si>
  <si>
    <t>pittcardiology
Attending #ACC19 ? Check out these
presentations by @PittCardiology
fellows! #ACC2019 #ACCWIC #ACCFIT
https://t.co/WbOVRBczDN</t>
  </si>
  <si>
    <t>malamo512
Attending #ACC19 ? Check out these
presentations by @PittCardiology
fellows! #ACC2019 #ACCWIC #ACCFIT
https://t.co/WbOVRBczDN</t>
  </si>
  <si>
    <t>rastogi_md
Attending #ACC19 ? Check out these
presentations by @PittCardiology
fellows! #ACC2019 #ACCWIC #ACCFIT
https://t.co/WbOVRBczDN</t>
  </si>
  <si>
    <t>kberlacher
Attending #ACC19 ? Check out these
presentations by @PittCardiology
fellows! #ACC2019 #ACCWIC #ACCFIT
https://t.co/WbOVRBczDN</t>
  </si>
  <si>
    <t>jelevenson
Attending #ACC19 ? Check out these
presentations by @PittCardiology
fellows! #ACC2019 #ACCWIC #ACCFIT
https://t.co/WbOVRBczDN</t>
  </si>
  <si>
    <t>anastasiasmihai
@Hragy Are you coming @Hragy to
#ACC19 #ACC2019</t>
  </si>
  <si>
    <t>anumsaeedmd
Attending #ACC19 ? Check out these
presentations by @PittCardiology
fellows! #ACC2019 #ACCWIC #ACCFIT
https://t.co/WbOVRBczDN</t>
  </si>
  <si>
    <t>lookaleaks
There are 2000 plus Egyptian Cardiologists
who can not physically attend #ACC19
#ACC2019 and will be depending
on social media to find out the
latest science as it is said,please
be generous with your tweets and
FB posts #Cardiotwitter</t>
  </si>
  <si>
    <t>drtoniyasingh
Attending #ACC19 ? Check out these
presentations by @PittCardiology
fellows! #ACC2019 #ACCWIC #ACCFIT
https://t.co/WbOVRBczDN</t>
  </si>
  <si>
    <t>jamus_marcelo
There are 2000 plus Egyptian Cardiologists
who can not physically attend #ACC19
#ACC2019 and will be depending
on social media to find out the
latest science as it is said,please
be generous with your tweets and
FB posts #Cardiotwitter</t>
  </si>
  <si>
    <t>dan_soffer
There are 2000 plus Egyptian Cardiologists
who can not physically attend #ACC19
#ACC2019 and will be depending
on social media to find out the
latest science as it is said,please
be generous with your tweets and
FB posts #Cardiotwitter</t>
  </si>
  <si>
    <t>sanchris999
There are 2000 plus Egyptian Cardiologists
who can not physically attend #ACC19
#ACC2019 and will be depending
on social media to find out the
latest science as it is said,please
be generous with your tweets and
FB posts #Cardiotwitter</t>
  </si>
  <si>
    <t>masriahmadmd
Attending #ACC19 ? Check out these
presentations by @PittCardiology
fellows! #ACC2019 #ACCWIC #ACCFIT
https://t.co/WbOVRBczDN</t>
  </si>
  <si>
    <t>samrrazamd
There are 2000 plus Egyptian Cardiologists
who can not physically attend #ACC19
#ACC2019 and will be depending
on social media to find out the
latest science as it is said,please
be generous with your tweets and
FB posts #Cardiotwitter</t>
  </si>
  <si>
    <t>bujaj49
There are 2000 plus Egyptian Cardiologists
who can not physically attend #ACC19
#ACC2019 and will be depending
on social media to find out the
latest science as it is said,please
be generous with your tweets and
FB posts #Cardiotwitter</t>
  </si>
  <si>
    <t>jenine_j
There are 2000 plus Egyptian Cardiologists
who can not physically attend #ACC19
#ACC2019 and will be depending
on social media to find out the
latest science as it is said,please
be generous with your tweets and
FB posts #Cardiotwitter</t>
  </si>
  <si>
    <t>avolgman
There are 2000 plus Egyptian Cardiologists
who can not physically attend #ACC19
#ACC2019 and will be depending
on social media to find out the
latest science as it is said,please
be generous with your tweets and
FB posts #Cardiotwitter</t>
  </si>
  <si>
    <t>nouranraafat
There are 2000 plus Egyptian Cardiologists
who can not physically attend #ACC19
#ACC2019 and will be depending
on social media to find out the
latest science as it is said,please
be generous with your tweets and
FB posts #Cardiotwitter</t>
  </si>
  <si>
    <t>nycpropoker
@ZionW32 is very beast!!! #ACCTourney
#ACC19 #ACC2019</t>
  </si>
  <si>
    <t xml:space="preserve">zionw32
</t>
  </si>
  <si>
    <t>johnsoncardio
RT @Hragy Let me request from India
as well There are 2000 plus Egyptian
Cardiologists who can not physically
attend #ACC19 #ACC2019 and will
be depending on social media to
find out the latest science as
it is said,please be generous with
your tweets and FB posts #Cardiotwitter</t>
  </si>
  <si>
    <t>evapiccon
There are 2000 plus Egyptian Cardiologists
who can not physically attend #ACC19
#ACC2019 and will be depending
on social media to find out the
latest science as it is said,please
be generous with your tweets and
FB posts #Cardiotwitter</t>
  </si>
  <si>
    <t>tomvarghesejr
There are 2000 plus Egyptian Cardiologists
who can not physically attend #ACC19
#ACC2019 and will be depending
on social media to find out the
latest science as it is said,please
be generous with your tweets and
FB posts #Cardiotwitter</t>
  </si>
  <si>
    <t>daniellep_md
There are 2000 plus Egyptian Cardiologists
who can not physically attend #ACC19
#ACC2019 and will be depending
on social media to find out the
latest science as it is said,please
be generous with your tweets and
FB posts #Cardiotwitter</t>
  </si>
  <si>
    <t>jabeenahmad01
There are 2000 plus Egyptian Cardiologists
who can not physically attend #ACC19
#ACC2019 and will be depending
on social media to find out the
latest science as it is said,please
be generous with your tweets and
FB posts #Cardiotwitter</t>
  </si>
  <si>
    <t>rnsian8
There are 2000 plus Egyptian Cardiologists
who can not physically attend #ACC19
#ACC2019 and will be depending
on social media to find out the
latest science as it is said,please
be generous with your tweets and
FB posts #Cardiotwitter</t>
  </si>
  <si>
    <t>zou_richard
Attending #ACC19 ? Check out these
presentations by @PittCardiology
fellows! #ACC2019 #ACCWIC #ACCFIT
https://t.co/WbOVRBczDN</t>
  </si>
  <si>
    <t>angelmedsystems
Hey #Cardiotwitter headed to #ACC19
#ACC2019 in #NOLA! Did you know
about @CMichaelGibson presentation
at #CRT2019 about #TheGuardian
?? Check it out... https://t.co/nZxUXa7Dl3</t>
  </si>
  <si>
    <t>mihaitrofenciuc
Delighted to present 2 more associate
editors for #JACCCaseReports :
outstanding clinicians and mentors
@argulian @mividovich The countdown
is on for manuscript submission
: starting 18th of March @JACCJournals
#ACC2019 #ACC19 @ACCinTouch @ACCmediacenter
@rafavidalperez https://t.co/LBt8DfetyG</t>
  </si>
  <si>
    <t>jgrapsa
Delighted to present 2 more associate
editors for #JACCCaseReports :
outstanding clinicians and mentors
@argulian @mividovich The countdown
is on for manuscript submission
: starting 18th of March @JACCJournals
#ACC2019 #ACC19 @ACCinTouch @ACCmediacenter
@rafavidalperez https://t.co/LBt8DfetyG</t>
  </si>
  <si>
    <t>rafavidalperez
Delighted to present 2 more associate
editors for #JACCCaseReports :
outstanding clinicians and mentors
@argulian @mividovich The countdown
is on for manuscript submission
: starting 18th of March @JACCJournals
#ACC2019 #ACC19 @ACCinTouch @ACCmediacenter
@rafavidalperez https://t.co/LBt8DfetyG</t>
  </si>
  <si>
    <t xml:space="preserve">accmediacenter
</t>
  </si>
  <si>
    <t xml:space="preserve">accintouch
</t>
  </si>
  <si>
    <t xml:space="preserve">jaccjournals
</t>
  </si>
  <si>
    <t xml:space="preserve">mividovich
</t>
  </si>
  <si>
    <t>argulian
Delighted to present 2 more associate
editors for #JACCCaseReports :
outstanding clinicians and mentors
@argulian @mividovich The countdown
is on for manuscript submission
: starting 18th of March @JACCJournals
#ACC2019 #ACC19 @ACCinTouch @ACCmediacenter
@rafavidalperez https://t.co/LBt8DfetyG</t>
  </si>
  <si>
    <t>drasifqasim
There are 2000 plus Egyptian Cardiologists
who can not physically attend #ACC19
#ACC2019 and will be depending
on social media to find out the
latest science as it is said,please
be generous with your tweets and
FB posts #Cardiotwitter</t>
  </si>
  <si>
    <t>bigalkim
@medshronline did our 40 push ups
today! Once again @KishanKMedShr
overachieved by doing 45. _xD83E__xDD73_ Wondering
if any push ups are happening at
#ACC19? @mmamas1973 @willsuh76,
@QuinnCapers #acc2019 @IAmDrIbrahim
@DrAsifQasim</t>
  </si>
  <si>
    <t xml:space="preserve">iamdribrahim
</t>
  </si>
  <si>
    <t>willsuh76
Is the hashtag #ACC2019 or #ACC19
? _xD83E__xDD37_‍♂️</t>
  </si>
  <si>
    <t>mmamas1973
There are 2000 plus Egyptian Cardiologists
who can not physically attend #ACC19
#ACC2019 and will be depending
on social media to find out the
latest science as it is said,please
be generous with your tweets and
FB posts #Cardiotwitter</t>
  </si>
  <si>
    <t xml:space="preserve">kishankmedshr
</t>
  </si>
  <si>
    <t xml:space="preserve">medshronline
</t>
  </si>
  <si>
    <t>weikang517
#ACC19 #ACC2019</t>
  </si>
  <si>
    <t>alielzieny
Delighted to present 2 more associate
editors for #JACCCaseReports :
outstanding clinicians and mentors
@argulian @mividovich The countdown
is on for manuscript submission
: starting 18th of March @JACCJournals
#ACC2019 #ACC19 @ACCinTouch @ACCmediacenter
@rafavidalperez https://t.co/LBt8DfetyG</t>
  </si>
  <si>
    <t>sarah_moharem
There are 2000 plus Egyptian Cardiologists
who can not physically attend #ACC19
#ACC2019 and will be depending
on social media to find out the
latest science as it is said,please
be generous with your tweets and
FB posts #Cardiotwitter</t>
  </si>
  <si>
    <t>ekaterinil
Delighted to present 2 more associate
editors for #JACCCaseReports :
outstanding clinicians and mentors
@argulian @mividovich The countdown
is on for manuscript submission
: starting 18th of March @JACCJournals
#ACC2019 #ACC19 @ACCinTouch @ACCmediacenter
@rafavidalperez https://t.co/LBt8DfetyG</t>
  </si>
  <si>
    <t>jhfrudd
New podcast episode and free PDF
alert - Obesity and atrial fibrillation
- check the podcast description
text for the link to the free paper.
Please like and RT! Listen en route
to #acc2019 #acc19 https://t.co/Ejr2esQjtK</t>
  </si>
  <si>
    <t>heart_bmj
New podcast episode and free PDF
alert - Obesity and atrial fibrillation
- check the podcast description
text for the link to the free paper.
Please like and RT! Listen en route
to #acc2019 #acc19 https://t.co/Ejr2esQjtK</t>
  </si>
  <si>
    <t>mitominder
New podcast episode and free PDF
alert - Obesity and atrial fibrillation
- check the podcast description
text for the link to the free paper.
Please like and RT! Listen en route
to #acc2019 #acc19 https://t.co/Ejr2esQjtK</t>
  </si>
  <si>
    <t>kghnhslibrary
New podcast episode and free PDF
alert - Obesity and atrial fibrillation
- check the podcast description
text for the link to the free paper.
Please like and RT! Listen en route
to #acc2019 #acc19 https://t.co/Ejr2esQjtK</t>
  </si>
  <si>
    <t>krychtiukmd
Delighted to present 2 more associate
editors for #JACCCaseReports :
outstanding clinicians and mentors
@argulian @mividovich The countdown
is on for manuscript submission
: starting 18th of March @JACCJournals
#ACC2019 #ACC19 @ACCinTouch @ACCmediacenter
@rafavidalperez https://t.co/LBt8DfetyG</t>
  </si>
  <si>
    <t>icorvilud
#DontMissIt #SportsCards highlights
session #ACC2019 #ACC19 #sportscardiology
#sportscardio #cardiologiadeportiva
@ACCinTouch #ACCFIT @mmartinezheart
@eugenechung01 @MichaelEmeryMD
@DavidShipon @JeffHsuMD @DrPRao
@MichaelEmeryMD @BethHillDO @Dr_LohitG
@GuruKowlgi #SECenACC19 https://t.co/LIIIyYCiMo</t>
  </si>
  <si>
    <t>gurukowlgi
#DontMissIt #SportsCards highlights
session #ACC2019 #ACC19 #sportscardiology
#sportscardio #cardiologiadeportiva
@ACCinTouch #ACCFIT @mmartinezheart
@eugenechung01 @MichaelEmeryMD
@DavidShipon @JeffHsuMD @DrPRao
@MichaelEmeryMD @BethHillDO @Dr_LohitG
@GuruKowlgi #SECenACC19 https://t.co/LIIIyYCiMo</t>
  </si>
  <si>
    <t xml:space="preserve">dr_lohitg
</t>
  </si>
  <si>
    <t xml:space="preserve">bethhilldo
</t>
  </si>
  <si>
    <t xml:space="preserve">drprao
</t>
  </si>
  <si>
    <t xml:space="preserve">jeffhsumd
</t>
  </si>
  <si>
    <t xml:space="preserve">davidshipon
</t>
  </si>
  <si>
    <t xml:space="preserve">michaelemerymd
</t>
  </si>
  <si>
    <t xml:space="preserve">eugenechung01
</t>
  </si>
  <si>
    <t xml:space="preserve">mmartinezheart
</t>
  </si>
  <si>
    <t>akohlimd
Attending #ACC19 ? Check out these
presentations by @PittCardiology
fellows! #ACC2019 #ACCWIC #ACCFIT
https://t.co/WbOVRBczDN</t>
  </si>
  <si>
    <t>docvikrama
Delighted to present 2 more associate
editors for #JACCCaseReports :
outstanding clinicians and mentors
@argulian @mividovich The countdown
is on for manuscript submission
: starting 18th of March @JACCJournals
#ACC2019 #ACC19 @ACCinTouch @ACCmediacenter
@rafavidalperez https://t.co/LBt8DfetyG</t>
  </si>
  <si>
    <t>acc_georgia
There are 2000 plus Egyptian Cardiologists
who can not physically attend #ACC19
#ACC2019 and will be depending
on social media to find out the
latest science as it is said,please
be generous with your tweets and
FB posts #Cardiotwitter</t>
  </si>
  <si>
    <t>yndigegny
The future might be now with @ACCinTouch
#ACC2019 #ACC19 #PARTNER3 and #EVOLUT
TAVR https://t.co/kEssuaqK32 @MGtberg
@SABOURETCardio @GreggWStone @CMichaelGibson
https://t.co/egUGef6QjA</t>
  </si>
  <si>
    <t xml:space="preserve">greggwstone
</t>
  </si>
  <si>
    <t xml:space="preserve">sabouretcardio
</t>
  </si>
  <si>
    <t xml:space="preserve">mgtberg
</t>
  </si>
  <si>
    <t>epeeps_bot
Get up early Saturday morning and
join us for some Great Debates
in Vascular Intervention! Atherectomy,
CLI etc #Interventional pathway
#ACC19 #NewOrleans #ACC2019 @EricSecemskyMD
@krosenfieldMD https://t.co/wKAOaWO0wr</t>
  </si>
  <si>
    <t>epocrates
Calling all #Cardiologists: are
you attending ACC.19? Stop by booth
# 1048 for free Epocrates Plus.
#ACC2019 #ACC19 #ACC #Cardiology
#EpocratesPlus @ACCinTouch @ACCCardioEd
https://t.co/zYeaLtH1mU</t>
  </si>
  <si>
    <t xml:space="preserve">acccardioed
</t>
  </si>
  <si>
    <t>drankitkpatel
Practice what you preach. Gotta
do _xD83C__xDFC3__xD83C__xDFFE_‍♂️ before ☕️_xD83E__xDD50_. Working
with @Integrative_FNP @LucySafi
@AnkitaPatelMD @HeartDrK to treat
#cvhealth health comprehensively.
#ACC19 #ACC2019 #ACCIC @MtnsideMedCtr
https://t.co/azIsRBjfdD</t>
  </si>
  <si>
    <t xml:space="preserve">mtnsidemedctr
</t>
  </si>
  <si>
    <t xml:space="preserve">heartdrk
</t>
  </si>
  <si>
    <t xml:space="preserve">ankitapatelmd
</t>
  </si>
  <si>
    <t xml:space="preserve">lucysafi
</t>
  </si>
  <si>
    <t xml:space="preserve">integrative_fnp
</t>
  </si>
  <si>
    <t>sanjum
Get up early Saturday morning and
join us for some Great Debates
in Vascular Intervention! Atherectomy,
CLI etc #Interventional pathway
#ACC19 #NewOrleans #ACC2019 @EricSecemskyMD
@krosenfieldMD https://t.co/wKAOaWO0wr</t>
  </si>
  <si>
    <t xml:space="preserve">krosenfieldmd
</t>
  </si>
  <si>
    <t>ericsecemskymd
Get up early Saturday morning and
join us for some Great Debates
in Vascular Intervention! Atherectomy,
CLI etc #Interventional pathway
#ACC19 #NewOrleans #ACC2019 @EricSecemskyMD
@krosenfieldMD https://t.co/wKAOaWO0wr</t>
  </si>
  <si>
    <t>jorartu
New podcast episode and free PDF
alert - Obesity and atrial fibrillation
- check the podcast description
text for the link to the free paper.
Please like and RT! Listen en route
to #acc2019 #acc19 https://t.co/Ejr2esQjtK</t>
  </si>
  <si>
    <t>yevgeniybr
Get up early Saturday morning and
join us for some Great Debates
in Vascular Intervention! Atherectomy,
CLI etc #Interventional pathway
#ACC19 #NewOrleans #ACC2019 @EricSecemskyMD
@krosenfieldMD https://t.co/wKAOaWO0wr</t>
  </si>
  <si>
    <t>cardioimageninc
New podcast episode and free PDF
alert - Obesity and atrial fibrillation
- check the podcast description
text for the link to the free paper.
Please like and RT! Listen en route
to #acc2019 #acc19 https://t.co/Ejr2esQjtK</t>
  </si>
  <si>
    <t>andreadmorgan
There are 2000 plus Egyptian Cardiologists
who can not physically attend #ACC19
#ACC2019 and will be depending
on social media to find out the
latest science as it is said,please
be generous with your tweets and
FB posts #Cardiotwitter</t>
  </si>
  <si>
    <t>proftomquinn
There are 2000 plus Egyptian Cardiologists
who can not physically attend #ACC19
#ACC2019 and will be depending
on social media to find out the
latest science as it is said,please
be generous with your tweets and
FB posts #Cardiotwitter</t>
  </si>
  <si>
    <t>cardiacjoshi
New podcast episode and free PDF
alert - Obesity and atrial fibrillation
- check the podcast description
text for the link to the free paper.
Please like and RT! Listen en route
to #acc2019 #acc19 https://t.co/Ejr2esQjtK</t>
  </si>
  <si>
    <t>slavikken
#CommandersPalace #NOLA #ACC2019
#ACC19 https://t.co/lyIZXjssqV</t>
  </si>
  <si>
    <t>cpgale3
There are 2000 plus Egyptian Cardiologists
who can not physically attend #ACC19
#ACC2019 and will be depending
on social media to find out the
latest science as it is said,please
be generous with your tweets and
FB posts #Cardiotwitter</t>
  </si>
  <si>
    <t>dradastefanescu
Delighted to present 2 more associate
editors for #JACCCaseReports :
outstanding clinicians and mentors
@argulian @mividovich The countdown
is on for manuscript submission
: starting 18th of March @JACCJournals
#ACC2019 #ACC19 @ACCinTouch @ACCmediacenter
@rafavidalperez https://t.co/LBt8DfetyG</t>
  </si>
  <si>
    <t>Directed</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</si>
  <si>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</si>
  <si>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</si>
  <si>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</si>
  <si>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</si>
  <si>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</si>
  <si>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</si>
  <si>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</si>
  <si>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</si>
  <si>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</si>
  <si>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</si>
  <si>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</si>
  <si>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</si>
  <si>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</si>
  <si>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</si>
  <si>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</si>
  <si>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</si>
  <si>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</si>
  <si>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</si>
  <si>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</si>
  <si>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</si>
  <si>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</si>
  <si>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</si>
  <si>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</si>
  <si>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</si>
  <si>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</si>
  <si>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</si>
  <si>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</si>
  <si>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</si>
  <si>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</si>
  <si>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</si>
  <si>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</si>
  <si>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</si>
  <si>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</si>
  <si>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</si>
  <si>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</si>
  <si>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</si>
  <si>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</si>
  <si>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</si>
  <si>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</si>
  <si>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</si>
  <si>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</si>
  <si>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</si>
  <si>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</si>
  <si>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</si>
  <si>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</si>
  <si>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</si>
  <si>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</si>
  <si>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</si>
  <si>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</si>
  <si>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</si>
  <si>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</si>
  <si>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</si>
  <si>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</si>
  <si>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</si>
  <si>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https://www.tctmd.com/news/acc-2019-smartwatch-low-risk-tavr-and-bempedoic-acid-are-hoping-luck-saint-paddys-day-weekend http://www.angel-med.com/2019/03/11/mar-11-2019-press-release/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</si>
  <si>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</si>
  <si>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</si>
  <si>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</si>
  <si>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</si>
  <si>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</si>
  <si>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</si>
  <si>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</si>
  <si>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</si>
  <si>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</si>
  <si>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</si>
  <si>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</si>
  <si>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</si>
  <si>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tctmd.com angel-med.com</t>
  </si>
  <si>
    <t>Top Hashtags in Tweet in Entire Graph</t>
  </si>
  <si>
    <t>acc19</t>
  </si>
  <si>
    <t>acc2019</t>
  </si>
  <si>
    <t>accfit</t>
  </si>
  <si>
    <t>accwic</t>
  </si>
  <si>
    <t>cardiotwitter</t>
  </si>
  <si>
    <t>nola</t>
  </si>
  <si>
    <t>cardiologists</t>
  </si>
  <si>
    <t>acc</t>
  </si>
  <si>
    <t>Top Hashtags in Tweet in G1</t>
  </si>
  <si>
    <t>Top Hashtags in Tweet in G2</t>
  </si>
  <si>
    <t>partner3</t>
  </si>
  <si>
    <t>evolut</t>
  </si>
  <si>
    <t>neworleans</t>
  </si>
  <si>
    <t>Top Hashtags in Tweet in G3</t>
  </si>
  <si>
    <t>Top Hashtags in Tweet in G4</t>
  </si>
  <si>
    <t>Top Hashtags in Tweet in G5</t>
  </si>
  <si>
    <t>dontmissit</t>
  </si>
  <si>
    <t>sportscards</t>
  </si>
  <si>
    <t>sportscardiology</t>
  </si>
  <si>
    <t>sportscardio</t>
  </si>
  <si>
    <t>cardiologiadeportiva</t>
  </si>
  <si>
    <t>secenacc19</t>
  </si>
  <si>
    <t>Top Hashtags in Tweet in G6</t>
  </si>
  <si>
    <t>Top Hashtags in Tweet in G7</t>
  </si>
  <si>
    <t>Top Hashtags in Tweet in G8</t>
  </si>
  <si>
    <t>Top Hashtags in Tweet in G9</t>
  </si>
  <si>
    <t>acctourney</t>
  </si>
  <si>
    <t>Top Hashtags in Tweet in G10</t>
  </si>
  <si>
    <t>commanderspalace</t>
  </si>
  <si>
    <t>Top Hashtags in Tweet</t>
  </si>
  <si>
    <t>acc19 acc2019 interventional partner3 evolut cardiologists acc neworleans accwic accfit</t>
  </si>
  <si>
    <t>acc19 acc2019 commanderspalace nola</t>
  </si>
  <si>
    <t>Top Words in Tweet in Entire Graph</t>
  </si>
  <si>
    <t>Words in Sentiment List#1: Positive</t>
  </si>
  <si>
    <t>Words in Sentiment List#2: Negative</t>
  </si>
  <si>
    <t>Words in Sentiment List#3: Angry/Violent</t>
  </si>
  <si>
    <t>Non-categorized Words</t>
  </si>
  <si>
    <t>Total Words</t>
  </si>
  <si>
    <t>out</t>
  </si>
  <si>
    <t>please</t>
  </si>
  <si>
    <t>plus</t>
  </si>
  <si>
    <t>Top Words in Tweet in G1</t>
  </si>
  <si>
    <t>2000</t>
  </si>
  <si>
    <t>egyptian</t>
  </si>
  <si>
    <t>physically</t>
  </si>
  <si>
    <t>attend</t>
  </si>
  <si>
    <t>depending</t>
  </si>
  <si>
    <t>social</t>
  </si>
  <si>
    <t>Top Words in Tweet in G2</t>
  </si>
  <si>
    <t>up</t>
  </si>
  <si>
    <t>early</t>
  </si>
  <si>
    <t>saturday</t>
  </si>
  <si>
    <t>morning</t>
  </si>
  <si>
    <t>join</t>
  </si>
  <si>
    <t>great</t>
  </si>
  <si>
    <t>debates</t>
  </si>
  <si>
    <t>vascular</t>
  </si>
  <si>
    <t>Top Words in Tweet in G3</t>
  </si>
  <si>
    <t>delighted</t>
  </si>
  <si>
    <t>present</t>
  </si>
  <si>
    <t>2</t>
  </si>
  <si>
    <t>more</t>
  </si>
  <si>
    <t>associate</t>
  </si>
  <si>
    <t>editors</t>
  </si>
  <si>
    <t>outstanding</t>
  </si>
  <si>
    <t>Top Words in Tweet in G4</t>
  </si>
  <si>
    <t>attending</t>
  </si>
  <si>
    <t>check</t>
  </si>
  <si>
    <t>presentations</t>
  </si>
  <si>
    <t>fellows</t>
  </si>
  <si>
    <t>Top Words in Tweet in G5</t>
  </si>
  <si>
    <t>highlights</t>
  </si>
  <si>
    <t>session</t>
  </si>
  <si>
    <t>Top Words in Tweet in G6</t>
  </si>
  <si>
    <t>podcast</t>
  </si>
  <si>
    <t>free</t>
  </si>
  <si>
    <t>new</t>
  </si>
  <si>
    <t>episode</t>
  </si>
  <si>
    <t>pdf</t>
  </si>
  <si>
    <t>alert</t>
  </si>
  <si>
    <t>obesity</t>
  </si>
  <si>
    <t>atrial</t>
  </si>
  <si>
    <t>fibrillation</t>
  </si>
  <si>
    <t>Top Words in Tweet in G7</t>
  </si>
  <si>
    <t>push</t>
  </si>
  <si>
    <t>ups</t>
  </si>
  <si>
    <t>Top Words in Tweet in G8</t>
  </si>
  <si>
    <t>finally</t>
  </si>
  <si>
    <t>good</t>
  </si>
  <si>
    <t>news</t>
  </si>
  <si>
    <t>Top Words in Tweet in G9</t>
  </si>
  <si>
    <t>Top Words in Tweet in G10</t>
  </si>
  <si>
    <t>Top Words in Tweet</t>
  </si>
  <si>
    <t>acc19 acc2019 2000 plus egyptian cardiologists physically attend depending social</t>
  </si>
  <si>
    <t>acc19 acc2019 up early saturday morning join great debates vascular</t>
  </si>
  <si>
    <t>acc2019 acc19 delighted present 2 more associate editors jacccasereports outstanding</t>
  </si>
  <si>
    <t>acc19 out acc2019 attending check presentations pittcardiology fellows accwic accfit</t>
  </si>
  <si>
    <t>michaelemerymd dontmissit sportscards highlights session acc2019 acc19 sportscardiology sportscardio cardiologiadeportiva</t>
  </si>
  <si>
    <t>podcast free new episode pdf alert obesity atrial fibrillation check</t>
  </si>
  <si>
    <t>acc19 acc2019 push ups 2000 plus egyptian cardiologists physically attend</t>
  </si>
  <si>
    <t>finally good news acc19 acc2019</t>
  </si>
  <si>
    <t>Top Word Pairs in Tweet in Entire Graph</t>
  </si>
  <si>
    <t>acc19,acc2019</t>
  </si>
  <si>
    <t>2000,plus</t>
  </si>
  <si>
    <t>plus,egyptian</t>
  </si>
  <si>
    <t>egyptian,cardiologists</t>
  </si>
  <si>
    <t>cardiologists,physically</t>
  </si>
  <si>
    <t>physically,attend</t>
  </si>
  <si>
    <t>attend,acc19</t>
  </si>
  <si>
    <t>acc2019,depending</t>
  </si>
  <si>
    <t>depending,social</t>
  </si>
  <si>
    <t>social,media</t>
  </si>
  <si>
    <t>Top Word Pairs in Tweet in G1</t>
  </si>
  <si>
    <t>Top Word Pairs in Tweet in G2</t>
  </si>
  <si>
    <t>acc2019,acc19</t>
  </si>
  <si>
    <t>up,early</t>
  </si>
  <si>
    <t>early,saturday</t>
  </si>
  <si>
    <t>saturday,morning</t>
  </si>
  <si>
    <t>morning,join</t>
  </si>
  <si>
    <t>join,great</t>
  </si>
  <si>
    <t>great,debates</t>
  </si>
  <si>
    <t>debates,vascular</t>
  </si>
  <si>
    <t>vascular,intervention</t>
  </si>
  <si>
    <t>Top Word Pairs in Tweet in G3</t>
  </si>
  <si>
    <t>delighted,present</t>
  </si>
  <si>
    <t>present,2</t>
  </si>
  <si>
    <t>2,more</t>
  </si>
  <si>
    <t>more,associate</t>
  </si>
  <si>
    <t>associate,editors</t>
  </si>
  <si>
    <t>editors,jacccasereports</t>
  </si>
  <si>
    <t>jacccasereports,outstanding</t>
  </si>
  <si>
    <t>outstanding,clinicians</t>
  </si>
  <si>
    <t>clinicians,mentors</t>
  </si>
  <si>
    <t>mentors,argulian</t>
  </si>
  <si>
    <t>Top Word Pairs in Tweet in G4</t>
  </si>
  <si>
    <t>attending,acc19</t>
  </si>
  <si>
    <t>acc19,check</t>
  </si>
  <si>
    <t>check,out</t>
  </si>
  <si>
    <t>out,presentations</t>
  </si>
  <si>
    <t>presentations,pittcardiology</t>
  </si>
  <si>
    <t>pittcardiology,fellows</t>
  </si>
  <si>
    <t>fellows,acc2019</t>
  </si>
  <si>
    <t>acc2019,accwic</t>
  </si>
  <si>
    <t>accwic,accfit</t>
  </si>
  <si>
    <t>Top Word Pairs in Tweet in G5</t>
  </si>
  <si>
    <t>dontmissit,sportscards</t>
  </si>
  <si>
    <t>sportscards,highlights</t>
  </si>
  <si>
    <t>highlights,session</t>
  </si>
  <si>
    <t>session,acc2019</t>
  </si>
  <si>
    <t>acc19,sportscardiology</t>
  </si>
  <si>
    <t>sportscardiology,sportscardio</t>
  </si>
  <si>
    <t>sportscardio,cardiologiadeportiva</t>
  </si>
  <si>
    <t>cardiologiadeportiva,accintouch</t>
  </si>
  <si>
    <t>accintouch,accfit</t>
  </si>
  <si>
    <t>Top Word Pairs in Tweet in G6</t>
  </si>
  <si>
    <t>new,podcast</t>
  </si>
  <si>
    <t>podcast,episode</t>
  </si>
  <si>
    <t>episode,free</t>
  </si>
  <si>
    <t>free,pdf</t>
  </si>
  <si>
    <t>pdf,alert</t>
  </si>
  <si>
    <t>alert,obesity</t>
  </si>
  <si>
    <t>obesity,atrial</t>
  </si>
  <si>
    <t>atrial,fibrillation</t>
  </si>
  <si>
    <t>fibrillation,check</t>
  </si>
  <si>
    <t>check,podcast</t>
  </si>
  <si>
    <t>Top Word Pairs in Tweet in G7</t>
  </si>
  <si>
    <t>push,ups</t>
  </si>
  <si>
    <t>Top Word Pairs in Tweet in G8</t>
  </si>
  <si>
    <t>finally,good</t>
  </si>
  <si>
    <t>good,news</t>
  </si>
  <si>
    <t>news,acc19</t>
  </si>
  <si>
    <t>Top Word Pairs in Tweet in G9</t>
  </si>
  <si>
    <t>Top Word Pairs in Tweet in G10</t>
  </si>
  <si>
    <t>Top Word Pairs in Tweet</t>
  </si>
  <si>
    <t>acc19,acc2019  2000,plus  plus,egyptian  egyptian,cardiologists  cardiologists,physically  physically,attend  attend,acc19  acc2019,depending  depending,social  social,media</t>
  </si>
  <si>
    <t>acc2019,acc19  acc19,acc2019  up,early  early,saturday  saturday,morning  morning,join  join,great  great,debates  debates,vascular  vascular,intervention</t>
  </si>
  <si>
    <t>delighted,present  present,2  2,more  more,associate  associate,editors  editors,jacccasereports  jacccasereports,outstanding  outstanding,clinicians  clinicians,mentors  mentors,argulian</t>
  </si>
  <si>
    <t>attending,acc19  acc19,check  check,out  out,presentations  presentations,pittcardiology  pittcardiology,fellows  fellows,acc2019  acc2019,accwic  accwic,accfit</t>
  </si>
  <si>
    <t>dontmissit,sportscards  sportscards,highlights  highlights,session  session,acc2019  acc2019,acc19  acc19,sportscardiology  sportscardiology,sportscardio  sportscardio,cardiologiadeportiva  cardiologiadeportiva,accintouch  accintouch,accfit</t>
  </si>
  <si>
    <t>new,podcast  podcast,episode  episode,free  free,pdf  pdf,alert  alert,obesity  obesity,atrial  atrial,fibrillation  fibrillation,check  check,podcast</t>
  </si>
  <si>
    <t>push,ups  2000,plus  plus,egyptian  egyptian,cardiologists  cardiologists,physically  physically,attend  attend,acc19  acc19,acc2019  acc2019,depending  depending,social</t>
  </si>
  <si>
    <t>finally,good  good,news  news,acc19  acc19,acc2019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</si>
  <si>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</si>
  <si>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</si>
  <si>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</si>
  <si>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</si>
  <si>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</si>
  <si>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</si>
  <si>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</si>
  <si>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</si>
  <si>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</si>
  <si>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</si>
  <si>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</si>
  <si>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</si>
  <si>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</si>
  <si>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</si>
  <si>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</si>
  <si>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</si>
  <si>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</si>
  <si>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quinncapers</t>
  </si>
  <si>
    <t>Top Mentioned in G8</t>
  </si>
  <si>
    <t>Top Replied-To in G9</t>
  </si>
  <si>
    <t>Top Mentioned in G9</t>
  </si>
  <si>
    <t>Top Replied-To in G10</t>
  </si>
  <si>
    <t>Top Mentioned in G10</t>
  </si>
  <si>
    <t>Top Replied-To in Tweet</t>
  </si>
  <si>
    <t>Top Mentioned in Tweet</t>
  </si>
  <si>
    <t>ericsecemskymd krosenfieldmd accintouch cmichaelgibson mgtberg sabouretcardio greggwstone acccardioed integrative_fnp lucysafi</t>
  </si>
  <si>
    <t>argulian mividovich jaccjournals accintouch accmediacenter rafavidalperez</t>
  </si>
  <si>
    <t>accintouch mmartinezheart eugenechung01 michaelemerymd davidshipon jeffhsumd drprao bethhilldo dr_lohitg gurukowlgi</t>
  </si>
  <si>
    <t>kishankmedshr mmamas1973 willsuh76 quinncapers iamdribrahim drasifqasim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</si>
  <si>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</si>
  <si>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</si>
  <si>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</si>
  <si>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</si>
  <si>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</si>
  <si>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</si>
  <si>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</si>
  <si>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</si>
  <si>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</si>
  <si>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</si>
  <si>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</si>
  <si>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</si>
  <si>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hragy andreadmorgan tomvarghesejr libbyextra anastasiasmihai proftomquinn sawsanbashier purviparwani samrrazamd rnsian8</t>
  </si>
  <si>
    <t>nmetinyurt cmichaelgibson epeeps_bot accintouch acccardioed sabouretcardio epocrates drankitkpatel greggwstone ericsecemskymd</t>
  </si>
  <si>
    <t>rafavidalperez mihaitrofenciuc ekaterinil jgrapsa alielzieny jaccjournals accmediacenter krychtiukmd sarah_moharem mividovich</t>
  </si>
  <si>
    <t>drtoniyasingh masriahmadmd pushpashivaram jelevenson anumsaeedmd kberlacher akohlimd pittcardiology emilyguhl malamo512</t>
  </si>
  <si>
    <t>icorvilud michaelemerymd mmartinezheart jeffhsumd gurukowlgi drprao eugenechung01 dr_lohitg bethhilldo davidshipon</t>
  </si>
  <si>
    <t>cardioimageninc kghnhslibrary heart_bmj jhfrudd jorartu cardiacjoshi mitominder</t>
  </si>
  <si>
    <t>mmamas1973 willsuh76 drasifqasim medshronline iamdribrahim bigalkim kishankmedshr</t>
  </si>
  <si>
    <t>jamesknellermd drksafwan hollygheartmed</t>
  </si>
  <si>
    <t>nycpropoker zionw32</t>
  </si>
  <si>
    <t>weikang517 slavikken</t>
  </si>
  <si>
    <t>Top URLs in Tweet by Count</t>
  </si>
  <si>
    <t>Top URLs in Tweet by Salience</t>
  </si>
  <si>
    <t>Top Domains in Tweet by Count</t>
  </si>
  <si>
    <t>Top Domains in Tweet by Salience</t>
  </si>
  <si>
    <t>Top Hashtags in Tweet by Count</t>
  </si>
  <si>
    <t>acc2019 acc19 cardiotwitter</t>
  </si>
  <si>
    <t>jacccasereports acc19 acc2019</t>
  </si>
  <si>
    <t>acc19 acc2019 jacccasereports</t>
  </si>
  <si>
    <t>acc2019 acc19 interventional cardiologists acc partner3 evolut accwic accfit</t>
  </si>
  <si>
    <t>Top Hashtags in Tweet by Salience</t>
  </si>
  <si>
    <t>cardiotwitter acc2019 acc19</t>
  </si>
  <si>
    <t>accwic accfit acc19 acc2019</t>
  </si>
  <si>
    <t>interventional cardiologists acc partner3 evolut accwic accfit acc2019 acc19</t>
  </si>
  <si>
    <t>Top Words in Tweet by Count</t>
  </si>
  <si>
    <t>2000 plus egyptian cardiologists physically attend acc19 acc2019 depending social</t>
  </si>
  <si>
    <t>acc2019 acc19 hashtag 2000 plus egyptian cardiologists physically attend depending</t>
  </si>
  <si>
    <t>hashtag acc2019 acc19</t>
  </si>
  <si>
    <t>attending acc19 check out presentations pittcardiology fellows acc2019 accwic accfit</t>
  </si>
  <si>
    <t>hragy coming acc19 acc2019</t>
  </si>
  <si>
    <t>zionw32 very beast acctourney acc19 acc2019</t>
  </si>
  <si>
    <t>hragy request india well 2000 plus egyptian cardiologists physically attend</t>
  </si>
  <si>
    <t>hey cardiotwitter headed acc19 acc2019 nola know cmichaelgibson presentation crt2019</t>
  </si>
  <si>
    <t>delighted present 2 more associate editors jacccasereports outstanding clinicians mentors</t>
  </si>
  <si>
    <t>push ups medshronline 40 today once again kishankmedshr overachieved doing</t>
  </si>
  <si>
    <t>future now accintouch acc2019 acc19 partner3 evolut tavr mgtberg sabouretcardio</t>
  </si>
  <si>
    <t>acc19 acc2019 cardiologists attending acc plus accintouch out up early</t>
  </si>
  <si>
    <t>acc calling cardiologists attending 19 stop booth 1048 free epocrates</t>
  </si>
  <si>
    <t>practice preach gotta before working integrative_fnp lucysafi ankitapatelmd heartdrk treat</t>
  </si>
  <si>
    <t>up early saturday morning join great debates vascular intervention atherectomy</t>
  </si>
  <si>
    <t>Top Words in Tweet by Salience</t>
  </si>
  <si>
    <t>hashtag 2000 plus egyptian cardiologists physically attend depending social media</t>
  </si>
  <si>
    <t>attending check presentations pittcardiology fellows accwic accfit 2000 plus egyptian</t>
  </si>
  <si>
    <t>2000 plus egyptian cardiologists physically attend depending social media find</t>
  </si>
  <si>
    <t>acc cardiologists attending plus accintouch out up early saturday morning</t>
  </si>
  <si>
    <t>Top Word Pairs in Tweet by Count</t>
  </si>
  <si>
    <t>2000,plus  plus,egyptian  egyptian,cardiologists  cardiologists,physically  physically,attend  attend,acc19  acc19,acc2019  acc2019,depending  depending,social  social,media</t>
  </si>
  <si>
    <t>hashtag,acc2019  acc2019,acc19  2000,plus  plus,egyptian  egyptian,cardiologists  cardiologists,physically  physically,attend  attend,acc19  acc19,acc2019  acc2019,depending</t>
  </si>
  <si>
    <t>hashtag,acc2019  acc2019,acc19</t>
  </si>
  <si>
    <t>hragy,coming  coming,hragy  hragy,acc19  acc19,acc2019</t>
  </si>
  <si>
    <t>attending,acc19  acc19,check  check,out  out,presentations  presentations,pittcardiology  pittcardiology,fellows  fellows,acc2019  acc2019,accwic  accwic,accfit  2000,plus</t>
  </si>
  <si>
    <t>zionw32,very  very,beast  beast,acctourney  acctourney,acc19  acc19,acc2019</t>
  </si>
  <si>
    <t>hragy,request  request,india  india,well  well,2000  2000,plus  plus,egyptian  egyptian,cardiologists  cardiologists,physically  physically,attend  attend,acc19</t>
  </si>
  <si>
    <t>hey,cardiotwitter  cardiotwitter,headed  headed,acc19  acc19,acc2019  acc2019,nola  nola,know  know,cmichaelgibson  cmichaelgibson,presentation  presentation,crt2019  crt2019,theguardian</t>
  </si>
  <si>
    <t>push,ups  medshronline,40  40,push  ups,today  today,once  once,again  again,kishankmedshr  kishankmedshr,overachieved  overachieved,doing  doing,45</t>
  </si>
  <si>
    <t>future,now  now,accintouch  accintouch,acc2019  acc2019,acc19  acc19,partner3  partner3,evolut  evolut,tavr  tavr,mgtberg  mgtberg,sabouretcardio  sabouretcardio,greggwstone</t>
  </si>
  <si>
    <t>acc19,acc2019  acc2019,acc19  up,early  early,saturday  saturday,morning  morning,join  join,great  great,debates  debates,vascular  vascular,intervention</t>
  </si>
  <si>
    <t>calling,cardiologists  cardiologists,attending  attending,acc  acc,19  19,stop  stop,booth  booth,1048  1048,free  free,epocrates  epocrates,plus</t>
  </si>
  <si>
    <t>practice,preach  preach,gotta  gotta,before  before,working  working,integrative_fnp  integrative_fnp,lucysafi  lucysafi,ankitapatelmd  ankitapatelmd,heartdrk  heartdrk,treat  treat,cvhealth</t>
  </si>
  <si>
    <t>up,early  early,saturday  saturday,morning  morning,join  join,great  great,debates  debates,vascular  vascular,intervention  intervention,atherectomy  atherectomy,cli</t>
  </si>
  <si>
    <t>commanderspalace,nola  nola,acc2019  acc2019,acc19</t>
  </si>
  <si>
    <t>Top Word Pairs in Tweet by Salience</t>
  </si>
  <si>
    <t>Word</t>
  </si>
  <si>
    <t>media</t>
  </si>
  <si>
    <t>find</t>
  </si>
  <si>
    <t>latest</t>
  </si>
  <si>
    <t>science</t>
  </si>
  <si>
    <t>generous</t>
  </si>
  <si>
    <t>tweets</t>
  </si>
  <si>
    <t>fb</t>
  </si>
  <si>
    <t>posts</t>
  </si>
  <si>
    <t>clinicians</t>
  </si>
  <si>
    <t>mentors</t>
  </si>
  <si>
    <t>countdown</t>
  </si>
  <si>
    <t>manuscript</t>
  </si>
  <si>
    <t>submission</t>
  </si>
  <si>
    <t>starting</t>
  </si>
  <si>
    <t>18th</t>
  </si>
  <si>
    <t>march</t>
  </si>
  <si>
    <t>description</t>
  </si>
  <si>
    <t>text</t>
  </si>
  <si>
    <t>link</t>
  </si>
  <si>
    <t>paper</t>
  </si>
  <si>
    <t>listen</t>
  </si>
  <si>
    <t>route</t>
  </si>
  <si>
    <t>hashtag</t>
  </si>
  <si>
    <t>intervention</t>
  </si>
  <si>
    <t>atherectomy</t>
  </si>
  <si>
    <t>cli</t>
  </si>
  <si>
    <t>etc</t>
  </si>
  <si>
    <t>pathway</t>
  </si>
  <si>
    <t>practice</t>
  </si>
  <si>
    <t>preach</t>
  </si>
  <si>
    <t>gotta</t>
  </si>
  <si>
    <t>before</t>
  </si>
  <si>
    <t>working</t>
  </si>
  <si>
    <t>treat</t>
  </si>
  <si>
    <t>cvhealth</t>
  </si>
  <si>
    <t>health</t>
  </si>
  <si>
    <t>comprehensively</t>
  </si>
  <si>
    <t>accic</t>
  </si>
  <si>
    <t>calling</t>
  </si>
  <si>
    <t>19</t>
  </si>
  <si>
    <t>stop</t>
  </si>
  <si>
    <t>booth</t>
  </si>
  <si>
    <t>1048</t>
  </si>
  <si>
    <t>cardiology</t>
  </si>
  <si>
    <t>epocratesplus</t>
  </si>
  <si>
    <t>future</t>
  </si>
  <si>
    <t>now</t>
  </si>
  <si>
    <t>tavr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</si>
  <si>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</si>
  <si>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</si>
  <si>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</si>
  <si>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</si>
  <si>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</si>
  <si>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</si>
  <si>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</si>
  <si>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</si>
  <si>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</si>
  <si>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</si>
  <si>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</si>
  <si>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</si>
  <si>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</si>
  <si>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</si>
  <si>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</si>
  <si>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</si>
  <si>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</si>
  <si>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</si>
  <si>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</si>
  <si>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</si>
  <si>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</si>
  <si>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</si>
  <si>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</si>
  <si>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</si>
  <si>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</si>
  <si>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</si>
  <si>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</si>
  <si>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</si>
  <si>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</si>
  <si>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Red</t>
  </si>
  <si>
    <t>G1: acc19 acc2019 2000 plus egyptian cardiologists physically attend depending social</t>
  </si>
  <si>
    <t>G2: acc19 acc2019 up early saturday morning join great debates vascular</t>
  </si>
  <si>
    <t>G3: acc2019 acc19 delighted present 2 more associate editors jacccasereports outstanding</t>
  </si>
  <si>
    <t>G4: acc19 out acc2019 attending check presentations pittcardiology fellows accwic accfit</t>
  </si>
  <si>
    <t>G5: michaelemerymd dontmissit sportscards highlights session acc2019 acc19 sportscardiology sportscardio cardiologiadeportiva</t>
  </si>
  <si>
    <t>G6: podcast free new episode pdf alert obesity atrial fibrillation check</t>
  </si>
  <si>
    <t>G7: acc19 acc2019 push ups 2000 plus egyptian cardiologists physically attend</t>
  </si>
  <si>
    <t>G8: finally good news acc19 acc2019</t>
  </si>
  <si>
    <t>G10: acc19 acc2019</t>
  </si>
  <si>
    <t>Edge Weight▓1▓2▓0▓True▓Green▓Red▓▓Edge Weight▓1▓1▓0▓3▓10▓False▓Edge Weight▓1▓2▓0▓32▓6▓False▓▓0▓0▓0▓True▓Black▓Black▓▓Followers▓5▓29778▓0▓162▓1000▓False▓Followers▓5▓448392▓0▓100▓70▓False▓▓0▓0▓0▓0▓0▓False▓▓0▓0▓0▓0▓0▓False</t>
  </si>
  <si>
    <t>Subgraph</t>
  </si>
  <si>
    <t>GraphSource░TwitterSearch▓GraphTerm░#ACC19 (OR #ACC2019) UNTIL:2019-03-16▓ImportDescription░The graph represents a network of 107 Twitter users whose recent tweets contained "#ACC19 (OR #ACC2019) UNTIL:2019-03-16", or who were replied to or mentioned in those tweets, taken from a data set limited to a maximum of 18,000 tweets.  The network was obtained from Twitter on Monday, 18 March 2019 at 12:51 UTC.
The tweets in the network were tweeted over the 3-day, 1-hour, 9-minute period from Tuesday, 12 March 2019 at 22:41 UTC to Friday, 15 March 2019 at 23:50 UTC.
There is an edge for each "replies-to" relationship in a tweet, an edge for each "mentions" relationship in a tweet, and a self-loop edge for each tweet that is not a "replies-to" or "mentions".▓ImportSuggestedTitle░#ACC19 (OR #ACC2019) UNTIL:2019-03-16 Twitter NodeXL SNA Map and Report for Monday, 18 March 2019 at 12:51 UTC▓ImportSuggestedFileNameNoExtension░2019-03-18 12-51-51 NodeXL Twitter Search #ACC19 (OR #ACC2019) UNTIL:2019-03-16▓GroupingDescription░The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</si>
</sst>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6" fillId="5" borderId="1" xfId="25"/>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0" borderId="0" xfId="0" applyAlignment="1" quotePrefix="1">
      <alignment wrapText="1"/>
    </xf>
    <xf numFmtId="164" fontId="0" fillId="3" borderId="1" xfId="23" applyNumberFormat="1" applyFont="1"/>
    <xf numFmtId="0" fontId="0" fillId="3" borderId="1" xfId="23" applyNumberFormat="1" applyFont="1"/>
    <xf numFmtId="1" fontId="0" fillId="3" borderId="1" xfId="23" applyNumberFormat="1" applyFont="1"/>
    <xf numFmtId="0" fontId="0" fillId="2" borderId="1" xfId="20" applyNumberFormat="1" applyFont="1"/>
    <xf numFmtId="164" fontId="0" fillId="6" borderId="1" xfId="26" applyFont="1"/>
    <xf numFmtId="165" fontId="0" fillId="6" borderId="1" xfId="26" applyNumberFormat="1" applyFont="1"/>
    <xf numFmtId="166" fontId="0" fillId="6" borderId="1" xfId="26" applyNumberFormat="1" applyFont="1"/>
    <xf numFmtId="0" fontId="0" fillId="2" borderId="1" xfId="20" applyNumberFormat="1" applyFont="1"/>
    <xf numFmtId="22" fontId="0" fillId="0" borderId="0" xfId="0" applyNumberFormat="1"/>
    <xf numFmtId="0" fontId="10" fillId="0" borderId="0" xfId="28"/>
    <xf numFmtId="0" fontId="0" fillId="0" borderId="0" xfId="0" quotePrefix="1"/>
    <xf numFmtId="1" fontId="0" fillId="4" borderId="1" xfId="24" applyNumberFormat="1" applyFont="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Border="1"/>
    <xf numFmtId="164" fontId="0" fillId="6" borderId="11" xfId="26"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xf numFmtId="0" fontId="0" fillId="2" borderId="11" xfId="20" applyNumberFormat="1" applyFont="1" applyBorder="1"/>
    <xf numFmtId="0" fontId="10" fillId="3" borderId="1" xfId="28" applyFill="1" applyBorder="1"/>
    <xf numFmtId="0" fontId="10" fillId="3" borderId="11" xfId="28" applyFill="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0" fontId="0" fillId="0" borderId="0" xfId="22" applyFont="1"/>
    <xf numFmtId="0" fontId="0" fillId="0" borderId="0" xfId="22" applyFont="1" applyAlignment="1">
      <alignment wrapText="1"/>
    </xf>
    <xf numFmtId="0" fontId="0" fillId="3" borderId="1" xfId="27" applyNumberFormat="1"/>
    <xf numFmtId="49" fontId="0" fillId="4" borderId="1" xfId="24" applyAlignment="1">
      <alignment wrapText="1"/>
    </xf>
    <xf numFmtId="1" fontId="0" fillId="4" borderId="1" xfId="24" applyNumberFormat="1" quotePrefix="1"/>
    <xf numFmtId="167" fontId="0" fillId="0" borderId="0" xfId="0" applyNumberFormat="1"/>
    <xf numFmtId="167" fontId="0" fillId="0" borderId="0" xfId="0" applyNumberFormat="1" quotePrefix="1"/>
    <xf numFmtId="167" fontId="0" fillId="4" borderId="1" xfId="24" applyNumberFormat="1" quotePrefix="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720860"/>
        <c:axId val="58725693"/>
      </c:barChart>
      <c:catAx>
        <c:axId val="587208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25693"/>
        <c:crosses val="autoZero"/>
        <c:auto val="1"/>
        <c:lblOffset val="100"/>
        <c:noMultiLvlLbl val="0"/>
      </c:catAx>
      <c:valAx>
        <c:axId val="58725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769190"/>
        <c:axId val="59160663"/>
      </c:barChart>
      <c:catAx>
        <c:axId val="587691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60663"/>
        <c:crosses val="autoZero"/>
        <c:auto val="1"/>
        <c:lblOffset val="100"/>
        <c:noMultiLvlLbl val="0"/>
      </c:catAx>
      <c:valAx>
        <c:axId val="5916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9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683920"/>
        <c:axId val="27284369"/>
      </c:barChart>
      <c:catAx>
        <c:axId val="626839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284369"/>
        <c:crosses val="autoZero"/>
        <c:auto val="1"/>
        <c:lblOffset val="100"/>
        <c:noMultiLvlLbl val="0"/>
      </c:catAx>
      <c:valAx>
        <c:axId val="2728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83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232730"/>
        <c:axId val="62550251"/>
      </c:barChart>
      <c:catAx>
        <c:axId val="442327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50251"/>
        <c:crosses val="autoZero"/>
        <c:auto val="1"/>
        <c:lblOffset val="100"/>
        <c:noMultiLvlLbl val="0"/>
      </c:catAx>
      <c:valAx>
        <c:axId val="6255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32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081348"/>
        <c:axId val="33405541"/>
      </c:barChart>
      <c:catAx>
        <c:axId val="260813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405541"/>
        <c:crosses val="autoZero"/>
        <c:auto val="1"/>
        <c:lblOffset val="100"/>
        <c:noMultiLvlLbl val="0"/>
      </c:catAx>
      <c:valAx>
        <c:axId val="33405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1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214414"/>
        <c:axId val="21494271"/>
      </c:barChart>
      <c:catAx>
        <c:axId val="322144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494271"/>
        <c:crosses val="autoZero"/>
        <c:auto val="1"/>
        <c:lblOffset val="100"/>
        <c:noMultiLvlLbl val="0"/>
      </c:catAx>
      <c:valAx>
        <c:axId val="2149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14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230712"/>
        <c:axId val="63314361"/>
      </c:barChart>
      <c:catAx>
        <c:axId val="592307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314361"/>
        <c:crosses val="autoZero"/>
        <c:auto val="1"/>
        <c:lblOffset val="100"/>
        <c:noMultiLvlLbl val="0"/>
      </c:catAx>
      <c:valAx>
        <c:axId val="6331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30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958338"/>
        <c:axId val="28189587"/>
      </c:barChart>
      <c:catAx>
        <c:axId val="329583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189587"/>
        <c:crosses val="autoZero"/>
        <c:auto val="1"/>
        <c:lblOffset val="100"/>
        <c:noMultiLvlLbl val="0"/>
      </c:catAx>
      <c:valAx>
        <c:axId val="2818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5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379692"/>
        <c:axId val="1655181"/>
      </c:barChart>
      <c:catAx>
        <c:axId val="52379692"/>
        <c:scaling>
          <c:orientation val="minMax"/>
        </c:scaling>
        <c:axPos val="b"/>
        <c:delete val="1"/>
        <c:majorTickMark val="out"/>
        <c:minorTickMark val="none"/>
        <c:tickLblPos val="none"/>
        <c:crossAx val="1655181"/>
        <c:crosses val="autoZero"/>
        <c:auto val="1"/>
        <c:lblOffset val="100"/>
        <c:noMultiLvlLbl val="0"/>
      </c:catAx>
      <c:valAx>
        <c:axId val="1655181"/>
        <c:scaling>
          <c:orientation val="minMax"/>
        </c:scaling>
        <c:axPos val="l"/>
        <c:delete val="1"/>
        <c:majorTickMark val="out"/>
        <c:minorTickMark val="none"/>
        <c:tickLblPos val="none"/>
        <c:crossAx val="523796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drksafw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hollygheartme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amesknellerm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libbyextr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hrag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chaperman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purviparwa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sawsanbashi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rsingh4614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kbalakumaranm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amrelkhatib_p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jasonwasf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rebeccaortega3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nmetinyur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cmichaelgib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pushpashivara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emilyguh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ittcardiolog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malamo51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rastogi_m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kberlach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jelevens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anastasiasmiha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numsaeedm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lookaleak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drtoniyasing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jamus_marcel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dan_soff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sanchris99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asriahmadm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amrrazam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bujaj4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jenine_j"/>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volgm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ouranraafa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ycpropok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zionw3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ohnsoncardi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evapicc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tomvarghesej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daniellep_m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jabeenahmad0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rnsian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zou_richar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angelmedsystem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mihaitrofenciu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jgraps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rafavidalper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accmediacent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accintouc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jaccjournal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mividovic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arguli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drasifqasi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bigalki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iamdribrahi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willsuh76"/>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mmamas1973"/>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kishankmedsh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medshronlin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weikang517"/>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alielzien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sarah_moharem"/>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katerini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jhfrud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heart_bmj"/>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itomin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kghnhslibrar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krychtiukmd"/>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icorvilu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gurukowlg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dr_lohitg"/>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bethhilld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drpra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jeffhsum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davidshipo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michaelemerym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eugenechung0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mmartinezhear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akohlim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docvikram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acc_georg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yndigegny"/>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greggwston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sabouretcardi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mgtberg"/>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epeeps_bo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epocrate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acccardioe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drankitkpatel"/>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mtnsidemedct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heartdrk"/>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ankitapatelmd"/>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lucysafi"/>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integrative_fnp"/>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sanju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krosenfieldmd"/>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ericsecemskymd"/>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jorart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yevgeniyb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cardioimagenin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andreadmorg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proftomqui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cardiacjosh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slavikke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cpgale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dradastefanescu"/>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12" totalsRowShown="0" headerRowDxfId="427" dataDxfId="391">
  <autoFilter ref="A2:BL212"/>
  <tableColumns count="64">
    <tableColumn id="1" name="Vertex 1" dataDxfId="376"/>
    <tableColumn id="2" name="Vertex 2" dataDxfId="374"/>
    <tableColumn id="3" name="Color" dataDxfId="375"/>
    <tableColumn id="4" name="Width" dataDxfId="400"/>
    <tableColumn id="11" name="Style" dataDxfId="399"/>
    <tableColumn id="5" name="Opacity" dataDxfId="398"/>
    <tableColumn id="6" name="Visibility" dataDxfId="397"/>
    <tableColumn id="10" name="Label" dataDxfId="396"/>
    <tableColumn id="12" name="Label Text Color" dataDxfId="395"/>
    <tableColumn id="13" name="Label Font Size" dataDxfId="394"/>
    <tableColumn id="14" name="Reciprocated?" dataDxfId="29"/>
    <tableColumn id="7" name="ID" dataDxfId="393"/>
    <tableColumn id="9" name="Dynamic Filter" dataDxfId="392"/>
    <tableColumn id="8" name="Add Your Own Columns Here" dataDxfId="373"/>
    <tableColumn id="15" name="Relationship" dataDxfId="372"/>
    <tableColumn id="16" name="Relationship Date (UTC)" dataDxfId="371"/>
    <tableColumn id="17" name="Tweet" dataDxfId="370"/>
    <tableColumn id="18" name="URLs in Tweet" dataDxfId="369"/>
    <tableColumn id="19" name="Domains in Tweet" dataDxfId="368"/>
    <tableColumn id="20" name="Hashtags in Tweet" dataDxfId="367"/>
    <tableColumn id="21" name="Media in Tweet" dataDxfId="366"/>
    <tableColumn id="22" name="Tweet Image File" dataDxfId="365"/>
    <tableColumn id="23" name="Tweet Date (UTC)" dataDxfId="364"/>
    <tableColumn id="24" name="Twitter Page for Tweet" dataDxfId="363"/>
    <tableColumn id="25" name="Latitude" dataDxfId="362"/>
    <tableColumn id="26" name="Longitude" dataDxfId="361"/>
    <tableColumn id="27" name="Imported ID" dataDxfId="360"/>
    <tableColumn id="28" name="In-Reply-To Tweet ID" dataDxfId="359"/>
    <tableColumn id="29" name="Favorited" dataDxfId="358"/>
    <tableColumn id="30" name="Favorite Count" dataDxfId="357"/>
    <tableColumn id="31" name="In-Reply-To User ID" dataDxfId="356"/>
    <tableColumn id="32" name="Is Quote Status" dataDxfId="355"/>
    <tableColumn id="33" name="Language" dataDxfId="354"/>
    <tableColumn id="34" name="Possibly Sensitive" dataDxfId="353"/>
    <tableColumn id="35" name="Quoted Status ID" dataDxfId="352"/>
    <tableColumn id="36" name="Retweeted" dataDxfId="351"/>
    <tableColumn id="37" name="Retweet Count" dataDxfId="350"/>
    <tableColumn id="38" name="Retweet ID" dataDxfId="349"/>
    <tableColumn id="39" name="Source" dataDxfId="348"/>
    <tableColumn id="40" name="Truncated" dataDxfId="347"/>
    <tableColumn id="41" name="Unified Twitter ID" dataDxfId="346"/>
    <tableColumn id="42" name="Imported Tweet Type" dataDxfId="345"/>
    <tableColumn id="43" name="Added By Extended Analysis" dataDxfId="344"/>
    <tableColumn id="44" name="Corrected By Extended Analysis" dataDxfId="343"/>
    <tableColumn id="45" name="Place Bounding Box" dataDxfId="342"/>
    <tableColumn id="46" name="Place Country" dataDxfId="341"/>
    <tableColumn id="47" name="Place Country Code" dataDxfId="340"/>
    <tableColumn id="48" name="Place Full Name" dataDxfId="339"/>
    <tableColumn id="49" name="Place ID" dataDxfId="338"/>
    <tableColumn id="50" name="Place Name" dataDxfId="337"/>
    <tableColumn id="51" name="Place Type" dataDxfId="336"/>
    <tableColumn id="52" name="Place URL" dataDxfId="33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2" totalsRowShown="0" headerRowDxfId="297" dataDxfId="296">
  <autoFilter ref="A2:C22"/>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6" totalsRowShown="0" headerRowDxfId="290" dataDxfId="289">
  <autoFilter ref="A1:V6"/>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9:V13" totalsRowShown="0" headerRowDxfId="266" dataDxfId="265">
  <autoFilter ref="A9:V13"/>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6:V26" totalsRowShown="0" headerRowDxfId="242" dataDxfId="241">
  <autoFilter ref="A16:V26"/>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9:V39" totalsRowShown="0" headerRowDxfId="217" dataDxfId="216">
  <autoFilter ref="A29:V39"/>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2:V52" totalsRowShown="0" headerRowDxfId="192" dataDxfId="191">
  <autoFilter ref="A42:V52"/>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5:V58" totalsRowShown="0" headerRowDxfId="167" dataDxfId="166">
  <autoFilter ref="A55:V58"/>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1:V71" totalsRowShown="0" headerRowDxfId="164" dataDxfId="163">
  <autoFilter ref="A61:V71"/>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4:V84" totalsRowShown="0" headerRowDxfId="117" dataDxfId="116">
  <autoFilter ref="A74:V84"/>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9" totalsRowShown="0" headerRowDxfId="426" dataDxfId="377">
  <autoFilter ref="A2:BT109"/>
  <tableColumns count="72">
    <tableColumn id="1" name="Vertex" dataDxfId="390"/>
    <tableColumn id="72" name="Subgraph"/>
    <tableColumn id="2" name="Color" dataDxfId="389"/>
    <tableColumn id="5" name="Shape" dataDxfId="388"/>
    <tableColumn id="6" name="Size" dataDxfId="387"/>
    <tableColumn id="4" name="Opacity" dataDxfId="315"/>
    <tableColumn id="7" name="Image File" dataDxfId="313"/>
    <tableColumn id="3" name="Visibility" dataDxfId="314"/>
    <tableColumn id="10" name="Label" dataDxfId="386"/>
    <tableColumn id="16" name="Label Fill Color" dataDxfId="385"/>
    <tableColumn id="9" name="Label Position" dataDxfId="309"/>
    <tableColumn id="8" name="Tooltip" dataDxfId="307"/>
    <tableColumn id="18" name="Layout Order" dataDxfId="308"/>
    <tableColumn id="13" name="X" dataDxfId="384"/>
    <tableColumn id="14" name="Y" dataDxfId="383"/>
    <tableColumn id="12" name="Locked?" dataDxfId="382"/>
    <tableColumn id="19" name="Polar R" dataDxfId="381"/>
    <tableColumn id="20" name="Polar Angle" dataDxfId="38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79"/>
    <tableColumn id="28" name="Dynamic Filter" dataDxfId="378"/>
    <tableColumn id="17" name="Add Your Own Columns Here" dataDxfId="334"/>
    <tableColumn id="30" name="Name" dataDxfId="333"/>
    <tableColumn id="31" name="Followed" dataDxfId="332"/>
    <tableColumn id="32" name="Followers" dataDxfId="331"/>
    <tableColumn id="33" name="Tweets" dataDxfId="330"/>
    <tableColumn id="34" name="Favorites" dataDxfId="329"/>
    <tableColumn id="35" name="Time Zone UTC Offset (Seconds)" dataDxfId="328"/>
    <tableColumn id="36" name="Description" dataDxfId="327"/>
    <tableColumn id="37" name="Location" dataDxfId="326"/>
    <tableColumn id="38" name="Web" dataDxfId="325"/>
    <tableColumn id="39" name="Time Zone" dataDxfId="324"/>
    <tableColumn id="40" name="Joined Twitter Date (UTC)" dataDxfId="323"/>
    <tableColumn id="41" name="Profile Banner Url" dataDxfId="322"/>
    <tableColumn id="42" name="Default Profile" dataDxfId="321"/>
    <tableColumn id="43" name="Default Profile Image" dataDxfId="320"/>
    <tableColumn id="44" name="Geo Enabled" dataDxfId="319"/>
    <tableColumn id="45" name="Language" dataDxfId="318"/>
    <tableColumn id="46" name="Listed Count" dataDxfId="317"/>
    <tableColumn id="47" name="Profile Background Image Url" dataDxfId="316"/>
    <tableColumn id="48" name="Verified" dataDxfId="312"/>
    <tableColumn id="49" name="Custom Menu Item Text" dataDxfId="311"/>
    <tableColumn id="50" name="Custom Menu Item Action" dataDxfId="310"/>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354" totalsRowShown="0" headerRowDxfId="82" dataDxfId="81">
  <autoFilter ref="A1:G354"/>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57" totalsRowShown="0" headerRowDxfId="73" dataDxfId="72">
  <autoFilter ref="A1:L357"/>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25">
  <autoFilter ref="A2:AO12"/>
  <tableColumns count="41">
    <tableColumn id="1" name="Group" dataDxfId="306"/>
    <tableColumn id="2" name="Vertex Color" dataDxfId="305"/>
    <tableColumn id="3" name="Vertex Shape" dataDxfId="303"/>
    <tableColumn id="22" name="Visibility" dataDxfId="304"/>
    <tableColumn id="4" name="Collapsed?"/>
    <tableColumn id="18" name="Label" dataDxfId="424"/>
    <tableColumn id="20" name="Collapsed X"/>
    <tableColumn id="21" name="Collapsed Y"/>
    <tableColumn id="6" name="ID" dataDxfId="42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422" dataDxfId="421">
  <autoFilter ref="A1:C10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20"/>
    <tableColumn id="2" name="Degree Frequency" dataDxfId="419">
      <calculatedColumnFormula>COUNTIF(Vertices[Degree], "&gt;= " &amp; D2) - COUNTIF(Vertices[Degree], "&gt;=" &amp; D3)</calculatedColumnFormula>
    </tableColumn>
    <tableColumn id="3" name="In-Degree Bin" dataDxfId="418"/>
    <tableColumn id="4" name="In-Degree Frequency" dataDxfId="417">
      <calculatedColumnFormula>COUNTIF(Vertices[In-Degree], "&gt;= " &amp; F2) - COUNTIF(Vertices[In-Degree], "&gt;=" &amp; F3)</calculatedColumnFormula>
    </tableColumn>
    <tableColumn id="5" name="Out-Degree Bin" dataDxfId="416"/>
    <tableColumn id="6" name="Out-Degree Frequency" dataDxfId="415">
      <calculatedColumnFormula>COUNTIF(Vertices[Out-Degree], "&gt;= " &amp; H2) - COUNTIF(Vertices[Out-Degree], "&gt;=" &amp; H3)</calculatedColumnFormula>
    </tableColumn>
    <tableColumn id="7" name="Betweenness Centrality Bin" dataDxfId="414"/>
    <tableColumn id="8" name="Betweenness Centrality Frequency" dataDxfId="413">
      <calculatedColumnFormula>COUNTIF(Vertices[Betweenness Centrality], "&gt;= " &amp; J2) - COUNTIF(Vertices[Betweenness Centrality], "&gt;=" &amp; J3)</calculatedColumnFormula>
    </tableColumn>
    <tableColumn id="9" name="Closeness Centrality Bin" dataDxfId="412"/>
    <tableColumn id="10" name="Closeness Centrality Frequency" dataDxfId="411">
      <calculatedColumnFormula>COUNTIF(Vertices[Closeness Centrality], "&gt;= " &amp; L2) - COUNTIF(Vertices[Closeness Centrality], "&gt;=" &amp; L3)</calculatedColumnFormula>
    </tableColumn>
    <tableColumn id="11" name="Eigenvector Centrality Bin" dataDxfId="410"/>
    <tableColumn id="12" name="Eigenvector Centrality Frequency" dataDxfId="409">
      <calculatedColumnFormula>COUNTIF(Vertices[Eigenvector Centrality], "&gt;= " &amp; N2) - COUNTIF(Vertices[Eigenvector Centrality], "&gt;=" &amp; N3)</calculatedColumnFormula>
    </tableColumn>
    <tableColumn id="18" name="PageRank Bin" dataDxfId="408"/>
    <tableColumn id="17" name="PageRank Frequency" dataDxfId="407">
      <calculatedColumnFormula>COUNTIF(Vertices[Eigenvector Centrality], "&gt;= " &amp; P2) - COUNTIF(Vertices[Eigenvector Centrality], "&gt;=" &amp; P3)</calculatedColumnFormula>
    </tableColumn>
    <tableColumn id="13" name="Clustering Coefficient Bin" dataDxfId="406"/>
    <tableColumn id="14" name="Clustering Coefficient Frequency" dataDxfId="405">
      <calculatedColumnFormula>COUNTIF(Vertices[Clustering Coefficient], "&gt;= " &amp; R2) - COUNTIF(Vertices[Clustering Coefficient], "&gt;=" &amp; R3)</calculatedColumnFormula>
    </tableColumn>
    <tableColumn id="15" name="Dynamic Filter Bin" dataDxfId="404"/>
    <tableColumn id="16" name="Dynamic Filter Frequency" dataDxfId="40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gel-med.com/2019/03/11/mar-11-2019-press-release/" TargetMode="External" /><Relationship Id="rId2" Type="http://schemas.openxmlformats.org/officeDocument/2006/relationships/hyperlink" Target="https://twitter.com/BethHillDO/status/1105905258411155456" TargetMode="External" /><Relationship Id="rId3" Type="http://schemas.openxmlformats.org/officeDocument/2006/relationships/hyperlink" Target="https://twitter.com/BethHillDO/status/1105905258411155456" TargetMode="External" /><Relationship Id="rId4" Type="http://schemas.openxmlformats.org/officeDocument/2006/relationships/hyperlink" Target="https://twitter.com/BethHillDO/status/1105905258411155456" TargetMode="External" /><Relationship Id="rId5" Type="http://schemas.openxmlformats.org/officeDocument/2006/relationships/hyperlink" Target="https://twitter.com/BethHillDO/status/1105905258411155456" TargetMode="External" /><Relationship Id="rId6" Type="http://schemas.openxmlformats.org/officeDocument/2006/relationships/hyperlink" Target="https://twitter.com/BethHillDO/status/1105905258411155456" TargetMode="External" /><Relationship Id="rId7" Type="http://schemas.openxmlformats.org/officeDocument/2006/relationships/hyperlink" Target="https://twitter.com/BethHillDO/status/1105905258411155456" TargetMode="External" /><Relationship Id="rId8" Type="http://schemas.openxmlformats.org/officeDocument/2006/relationships/hyperlink" Target="https://twitter.com/BethHillDO/status/1105905258411155456" TargetMode="External" /><Relationship Id="rId9" Type="http://schemas.openxmlformats.org/officeDocument/2006/relationships/hyperlink" Target="https://twitter.com/BethHillDO/status/1105905258411155456" TargetMode="External" /><Relationship Id="rId10" Type="http://schemas.openxmlformats.org/officeDocument/2006/relationships/hyperlink" Target="https://twitter.com/BethHillDO/status/1105905258411155456" TargetMode="External" /><Relationship Id="rId11" Type="http://schemas.openxmlformats.org/officeDocument/2006/relationships/hyperlink" Target="https://twitter.com/BethHillDO/status/1105905258411155456" TargetMode="External" /><Relationship Id="rId12" Type="http://schemas.openxmlformats.org/officeDocument/2006/relationships/hyperlink" Target="https://www.tctmd.com/news/acc-2019-smartwatch-low-risk-tavr-and-bempedoic-acid-are-hoping-luck-saint-paddys-day-weekend" TargetMode="External" /><Relationship Id="rId13" Type="http://schemas.openxmlformats.org/officeDocument/2006/relationships/hyperlink" Target="https://www.tctmd.com/news/acc-2019-smartwatch-low-risk-tavr-and-bempedoic-acid-are-hoping-luck-saint-paddys-day-weekend" TargetMode="External" /><Relationship Id="rId14" Type="http://schemas.openxmlformats.org/officeDocument/2006/relationships/hyperlink" Target="https://www.tctmd.com/news/acc-2019-smartwatch-low-risk-tavr-and-bempedoic-acid-are-hoping-luck-saint-paddys-day-weekend" TargetMode="External" /><Relationship Id="rId15" Type="http://schemas.openxmlformats.org/officeDocument/2006/relationships/hyperlink" Target="https://www.tctmd.com/news/acc-2019-smartwatch-low-risk-tavr-and-bempedoic-acid-are-hoping-luck-saint-paddys-day-weekend" TargetMode="External" /><Relationship Id="rId16" Type="http://schemas.openxmlformats.org/officeDocument/2006/relationships/hyperlink" Target="https://www.tctmd.com/news/acc-2019-smartwatch-low-risk-tavr-and-bempedoic-acid-are-hoping-luck-saint-paddys-day-weekend" TargetMode="External" /><Relationship Id="rId17" Type="http://schemas.openxmlformats.org/officeDocument/2006/relationships/hyperlink" Target="https://www.tctmd.com/news/acc-2019-smartwatch-low-risk-tavr-and-bempedoic-acid-are-hoping-luck-saint-paddys-day-weekend" TargetMode="External" /><Relationship Id="rId18" Type="http://schemas.openxmlformats.org/officeDocument/2006/relationships/hyperlink" Target="https://www.tctmd.com/news/acc-2019-smartwatch-low-risk-tavr-and-bempedoic-acid-are-hoping-luck-saint-paddys-day-weekend" TargetMode="External" /><Relationship Id="rId19" Type="http://schemas.openxmlformats.org/officeDocument/2006/relationships/hyperlink" Target="https://www.tctmd.com/news/acc-2019-smartwatch-low-risk-tavr-and-bempedoic-acid-are-hoping-luck-saint-paddys-day-weekend" TargetMode="External" /><Relationship Id="rId20" Type="http://schemas.openxmlformats.org/officeDocument/2006/relationships/hyperlink" Target="https://www.tctmd.com/news/acc-2019-smartwatch-low-risk-tavr-and-bempedoic-acid-are-hoping-luck-saint-paddys-day-weekend" TargetMode="External" /><Relationship Id="rId21" Type="http://schemas.openxmlformats.org/officeDocument/2006/relationships/hyperlink" Target="https://www.tctmd.com/news/acc-2019-smartwatch-low-risk-tavr-and-bempedoic-acid-are-hoping-luck-saint-paddys-day-weekend" TargetMode="External" /><Relationship Id="rId22" Type="http://schemas.openxmlformats.org/officeDocument/2006/relationships/hyperlink" Target="https://www.tctmd.com/news/acc-2019-smartwatch-low-risk-tavr-and-bempedoic-acid-are-hoping-luck-saint-paddys-day-weekend" TargetMode="External" /><Relationship Id="rId23" Type="http://schemas.openxmlformats.org/officeDocument/2006/relationships/hyperlink" Target="https://soundcloud.com/bmjpodcasts/obesity-and-atrial-fibrillation" TargetMode="External" /><Relationship Id="rId24" Type="http://schemas.openxmlformats.org/officeDocument/2006/relationships/hyperlink" Target="https://twitter.com/CMichaelGibson/status/1106322344958746624" TargetMode="External" /><Relationship Id="rId25" Type="http://schemas.openxmlformats.org/officeDocument/2006/relationships/hyperlink" Target="https://pbs.twimg.com/media/D1inBBTW0AAqpRt.jpg" TargetMode="External" /><Relationship Id="rId26" Type="http://schemas.openxmlformats.org/officeDocument/2006/relationships/hyperlink" Target="https://pbs.twimg.com/media/D1inBBTW0AAqpRt.jpg" TargetMode="External" /><Relationship Id="rId27" Type="http://schemas.openxmlformats.org/officeDocument/2006/relationships/hyperlink" Target="https://pbs.twimg.com/media/D1pbAkBXgAAtob0.jpg" TargetMode="External" /><Relationship Id="rId28" Type="http://schemas.openxmlformats.org/officeDocument/2006/relationships/hyperlink" Target="https://pbs.twimg.com/media/D1pbAkBXgAAtob0.jpg" TargetMode="External" /><Relationship Id="rId29" Type="http://schemas.openxmlformats.org/officeDocument/2006/relationships/hyperlink" Target="https://pbs.twimg.com/media/D1pbAkBXgAAtob0.jpg" TargetMode="External" /><Relationship Id="rId30" Type="http://schemas.openxmlformats.org/officeDocument/2006/relationships/hyperlink" Target="https://pbs.twimg.com/media/D1pbAkBXgAAtob0.jpg" TargetMode="External" /><Relationship Id="rId31" Type="http://schemas.openxmlformats.org/officeDocument/2006/relationships/hyperlink" Target="https://pbs.twimg.com/media/D1pbAkBXgAAtob0.jpg" TargetMode="External" /><Relationship Id="rId32" Type="http://schemas.openxmlformats.org/officeDocument/2006/relationships/hyperlink" Target="https://pbs.twimg.com/media/D1pbAkBXgAAtob0.jpg" TargetMode="External" /><Relationship Id="rId33" Type="http://schemas.openxmlformats.org/officeDocument/2006/relationships/hyperlink" Target="https://pbs.twimg.com/media/D1pbAkBXgAAtob0.jpg" TargetMode="External" /><Relationship Id="rId34" Type="http://schemas.openxmlformats.org/officeDocument/2006/relationships/hyperlink" Target="https://pbs.twimg.com/media/D1pbAkBXgAAtob0.jpg" TargetMode="External" /><Relationship Id="rId35" Type="http://schemas.openxmlformats.org/officeDocument/2006/relationships/hyperlink" Target="https://pbs.twimg.com/media/D1pbAkBXgAAtob0.jpg" TargetMode="External" /><Relationship Id="rId36" Type="http://schemas.openxmlformats.org/officeDocument/2006/relationships/hyperlink" Target="https://pbs.twimg.com/media/D1pbAkBXgAAtob0.jpg" TargetMode="External" /><Relationship Id="rId37" Type="http://schemas.openxmlformats.org/officeDocument/2006/relationships/hyperlink" Target="https://pbs.twimg.com/media/D1pbAkBXgAAtob0.jpg" TargetMode="External" /><Relationship Id="rId38" Type="http://schemas.openxmlformats.org/officeDocument/2006/relationships/hyperlink" Target="https://pbs.twimg.com/media/D1pbAkBXgAAtob0.jpg" TargetMode="External" /><Relationship Id="rId39" Type="http://schemas.openxmlformats.org/officeDocument/2006/relationships/hyperlink" Target="https://pbs.twimg.com/media/D1pbAkBXgAAtob0.jpg" TargetMode="External" /><Relationship Id="rId40" Type="http://schemas.openxmlformats.org/officeDocument/2006/relationships/hyperlink" Target="https://pbs.twimg.com/media/D1pbAkBXgAAtob0.jpg" TargetMode="External" /><Relationship Id="rId41" Type="http://schemas.openxmlformats.org/officeDocument/2006/relationships/hyperlink" Target="https://pbs.twimg.com/media/D1pbAkBXgAAtob0.jpg" TargetMode="External" /><Relationship Id="rId42" Type="http://schemas.openxmlformats.org/officeDocument/2006/relationships/hyperlink" Target="https://pbs.twimg.com/media/D1pbAkBXgAAtob0.jpg" TargetMode="External" /><Relationship Id="rId43" Type="http://schemas.openxmlformats.org/officeDocument/2006/relationships/hyperlink" Target="https://pbs.twimg.com/media/D1pbAkBXgAAtob0.jpg" TargetMode="External" /><Relationship Id="rId44" Type="http://schemas.openxmlformats.org/officeDocument/2006/relationships/hyperlink" Target="https://pbs.twimg.com/media/D1pbAkBXgAAtob0.jpg" TargetMode="External" /><Relationship Id="rId45" Type="http://schemas.openxmlformats.org/officeDocument/2006/relationships/hyperlink" Target="https://pbs.twimg.com/media/D1pbAkBXgAAtob0.jpg" TargetMode="External" /><Relationship Id="rId46" Type="http://schemas.openxmlformats.org/officeDocument/2006/relationships/hyperlink" Target="https://pbs.twimg.com/media/D1pbAkBXgAAtob0.jpg" TargetMode="External" /><Relationship Id="rId47" Type="http://schemas.openxmlformats.org/officeDocument/2006/relationships/hyperlink" Target="https://pbs.twimg.com/media/D1fhK7LXQAAR5cw.jpg" TargetMode="External" /><Relationship Id="rId48" Type="http://schemas.openxmlformats.org/officeDocument/2006/relationships/hyperlink" Target="https://pbs.twimg.com/media/D1fhK7LXQAAR5cw.jpg" TargetMode="External" /><Relationship Id="rId49" Type="http://schemas.openxmlformats.org/officeDocument/2006/relationships/hyperlink" Target="https://pbs.twimg.com/media/D1fhK7LXQAAR5cw.jpg" TargetMode="External" /><Relationship Id="rId50" Type="http://schemas.openxmlformats.org/officeDocument/2006/relationships/hyperlink" Target="https://pbs.twimg.com/media/D1fhK7LXQAAR5cw.jpg" TargetMode="External" /><Relationship Id="rId51" Type="http://schemas.openxmlformats.org/officeDocument/2006/relationships/hyperlink" Target="https://pbs.twimg.com/media/D1fhK7LXQAAR5cw.jpg" TargetMode="External" /><Relationship Id="rId52" Type="http://schemas.openxmlformats.org/officeDocument/2006/relationships/hyperlink" Target="https://pbs.twimg.com/media/D1inBBTW0AAqpRt.jpg" TargetMode="External" /><Relationship Id="rId53" Type="http://schemas.openxmlformats.org/officeDocument/2006/relationships/hyperlink" Target="https://pbs.twimg.com/media/D1inBBTW0AAqpRt.jpg" TargetMode="External" /><Relationship Id="rId54" Type="http://schemas.openxmlformats.org/officeDocument/2006/relationships/hyperlink" Target="https://pbs.twimg.com/media/D1oUOy9W0AAxW1S.jpg" TargetMode="External" /><Relationship Id="rId55" Type="http://schemas.openxmlformats.org/officeDocument/2006/relationships/hyperlink" Target="https://pbs.twimg.com/media/D1oUOy9W0AAxW1S.jpg" TargetMode="External" /><Relationship Id="rId56" Type="http://schemas.openxmlformats.org/officeDocument/2006/relationships/hyperlink" Target="https://pbs.twimg.com/media/D1pbAkBXgAAtob0.jpg" TargetMode="External" /><Relationship Id="rId57" Type="http://schemas.openxmlformats.org/officeDocument/2006/relationships/hyperlink" Target="https://pbs.twimg.com/media/D1pbAkBXgAAtob0.jpg" TargetMode="External" /><Relationship Id="rId58" Type="http://schemas.openxmlformats.org/officeDocument/2006/relationships/hyperlink" Target="https://pbs.twimg.com/media/D1pbAkBXgAAtob0.jpg" TargetMode="External" /><Relationship Id="rId59" Type="http://schemas.openxmlformats.org/officeDocument/2006/relationships/hyperlink" Target="https://pbs.twimg.com/media/D1pbAkBXgAAtob0.jpg" TargetMode="External" /><Relationship Id="rId60" Type="http://schemas.openxmlformats.org/officeDocument/2006/relationships/hyperlink" Target="https://pbs.twimg.com/media/D1s8QK_X4AIGJFV.jpg" TargetMode="External" /><Relationship Id="rId61" Type="http://schemas.openxmlformats.org/officeDocument/2006/relationships/hyperlink" Target="https://pbs.twimg.com/media/D1s8QK_X4AIGJFV.jpg" TargetMode="External" /><Relationship Id="rId62" Type="http://schemas.openxmlformats.org/officeDocument/2006/relationships/hyperlink" Target="https://pbs.twimg.com/media/D1s8QK_X4AIGJFV.jpg" TargetMode="External" /><Relationship Id="rId63" Type="http://schemas.openxmlformats.org/officeDocument/2006/relationships/hyperlink" Target="https://pbs.twimg.com/media/D1s8QK_X4AIGJFV.jpg" TargetMode="External" /><Relationship Id="rId64" Type="http://schemas.openxmlformats.org/officeDocument/2006/relationships/hyperlink" Target="https://pbs.twimg.com/media/D1s8QK_X4AIGJFV.jpg" TargetMode="External" /><Relationship Id="rId65" Type="http://schemas.openxmlformats.org/officeDocument/2006/relationships/hyperlink" Target="https://pbs.twimg.com/media/D1tqVhyWsAE2BTO.jpg" TargetMode="External" /><Relationship Id="rId66" Type="http://schemas.openxmlformats.org/officeDocument/2006/relationships/hyperlink" Target="https://pbs.twimg.com/media/D1tqVhyWsAE2BTO.jpg" TargetMode="External" /><Relationship Id="rId67" Type="http://schemas.openxmlformats.org/officeDocument/2006/relationships/hyperlink" Target="https://pbs.twimg.com/media/D1s7M62WwAAbavF.jpg" TargetMode="External" /><Relationship Id="rId68" Type="http://schemas.openxmlformats.org/officeDocument/2006/relationships/hyperlink" Target="https://pbs.twimg.com/media/D1s7M62WwAAbavF.jpg" TargetMode="External" /><Relationship Id="rId69" Type="http://schemas.openxmlformats.org/officeDocument/2006/relationships/hyperlink" Target="https://pbs.twimg.com/media/D1s7M62WwAAbavF.jpg" TargetMode="External" /><Relationship Id="rId70" Type="http://schemas.openxmlformats.org/officeDocument/2006/relationships/hyperlink" Target="https://pbs.twimg.com/media/D1s7M62WwAAbavF.jpg" TargetMode="External" /><Relationship Id="rId71" Type="http://schemas.openxmlformats.org/officeDocument/2006/relationships/hyperlink" Target="https://pbs.twimg.com/media/D1s7M62WwAAbavF.jpg" TargetMode="External" /><Relationship Id="rId72" Type="http://schemas.openxmlformats.org/officeDocument/2006/relationships/hyperlink" Target="https://pbs.twimg.com/media/D1s7M62WwAAbavF.jpg" TargetMode="External" /><Relationship Id="rId73" Type="http://schemas.openxmlformats.org/officeDocument/2006/relationships/hyperlink" Target="https://pbs.twimg.com/media/D1inBBTW0AAqpRt.jpg" TargetMode="External" /><Relationship Id="rId74" Type="http://schemas.openxmlformats.org/officeDocument/2006/relationships/hyperlink" Target="https://pbs.twimg.com/media/D1inBBTW0AAqpRt.jpg" TargetMode="External" /><Relationship Id="rId75" Type="http://schemas.openxmlformats.org/officeDocument/2006/relationships/hyperlink" Target="http://pbs.twimg.com/profile_images/2097087963/Libby_face_April_2009_normal.JPG" TargetMode="External" /><Relationship Id="rId76" Type="http://schemas.openxmlformats.org/officeDocument/2006/relationships/hyperlink" Target="http://pbs.twimg.com/profile_images/983093161231831041/OGtWe_t3_normal.jpg" TargetMode="External" /><Relationship Id="rId77" Type="http://schemas.openxmlformats.org/officeDocument/2006/relationships/hyperlink" Target="http://pbs.twimg.com/profile_images/1092314272200220672/TSGUnba5_normal.jpg" TargetMode="External" /><Relationship Id="rId78" Type="http://schemas.openxmlformats.org/officeDocument/2006/relationships/hyperlink" Target="http://pbs.twimg.com/profile_images/1104661116985188352/wfSJooze_normal.jpg" TargetMode="External" /><Relationship Id="rId79" Type="http://schemas.openxmlformats.org/officeDocument/2006/relationships/hyperlink" Target="http://pbs.twimg.com/profile_images/1053714100184932353/70dkdIbn_normal.jpg" TargetMode="External" /><Relationship Id="rId80" Type="http://schemas.openxmlformats.org/officeDocument/2006/relationships/hyperlink" Target="http://pbs.twimg.com/profile_images/930906480819261445/TAd74nHM_normal.jpg" TargetMode="External" /><Relationship Id="rId81" Type="http://schemas.openxmlformats.org/officeDocument/2006/relationships/hyperlink" Target="http://pbs.twimg.com/profile_images/660066246033960960/xhvajBqq_normal.jpg" TargetMode="External" /><Relationship Id="rId82" Type="http://schemas.openxmlformats.org/officeDocument/2006/relationships/hyperlink" Target="http://pbs.twimg.com/profile_images/915435540555714560/SRm4ILbN_normal.jpg" TargetMode="External" /><Relationship Id="rId83" Type="http://schemas.openxmlformats.org/officeDocument/2006/relationships/hyperlink" Target="http://pbs.twimg.com/profile_images/856884337085755393/uNJ89D_e_normal.jpg" TargetMode="External" /><Relationship Id="rId84" Type="http://schemas.openxmlformats.org/officeDocument/2006/relationships/hyperlink" Target="http://pbs.twimg.com/profile_images/418451376054611968/1nTdrpI2_normal.jpeg" TargetMode="External" /><Relationship Id="rId85" Type="http://schemas.openxmlformats.org/officeDocument/2006/relationships/hyperlink" Target="https://pbs.twimg.com/media/D1pbAkBXgAAtob0.jpg" TargetMode="External" /><Relationship Id="rId86" Type="http://schemas.openxmlformats.org/officeDocument/2006/relationships/hyperlink" Target="https://pbs.twimg.com/media/D1pbAkBXgAAtob0.jpg" TargetMode="External" /><Relationship Id="rId87" Type="http://schemas.openxmlformats.org/officeDocument/2006/relationships/hyperlink" Target="https://pbs.twimg.com/media/D1pbAkBXgAAtob0.jpg" TargetMode="External" /><Relationship Id="rId88" Type="http://schemas.openxmlformats.org/officeDocument/2006/relationships/hyperlink" Target="https://pbs.twimg.com/media/D1pbAkBXgAAtob0.jpg" TargetMode="External" /><Relationship Id="rId89" Type="http://schemas.openxmlformats.org/officeDocument/2006/relationships/hyperlink" Target="https://pbs.twimg.com/media/D1pbAkBXgAAtob0.jpg" TargetMode="External" /><Relationship Id="rId90" Type="http://schemas.openxmlformats.org/officeDocument/2006/relationships/hyperlink" Target="https://pbs.twimg.com/media/D1pbAkBXgAAtob0.jpg" TargetMode="External" /><Relationship Id="rId91" Type="http://schemas.openxmlformats.org/officeDocument/2006/relationships/hyperlink" Target="https://pbs.twimg.com/media/D1pbAkBXgAAtob0.jpg" TargetMode="External" /><Relationship Id="rId92" Type="http://schemas.openxmlformats.org/officeDocument/2006/relationships/hyperlink" Target="https://pbs.twimg.com/media/D1pbAkBXgAAtob0.jpg" TargetMode="External" /><Relationship Id="rId93" Type="http://schemas.openxmlformats.org/officeDocument/2006/relationships/hyperlink" Target="https://pbs.twimg.com/media/D1pbAkBXgAAtob0.jpg" TargetMode="External" /><Relationship Id="rId94" Type="http://schemas.openxmlformats.org/officeDocument/2006/relationships/hyperlink" Target="https://pbs.twimg.com/media/D1pbAkBXgAAtob0.jpg" TargetMode="External" /><Relationship Id="rId95" Type="http://schemas.openxmlformats.org/officeDocument/2006/relationships/hyperlink" Target="http://pbs.twimg.com/profile_images/1091496447529213952/uf76HTVb_normal.jpg" TargetMode="External" /><Relationship Id="rId96" Type="http://schemas.openxmlformats.org/officeDocument/2006/relationships/hyperlink" Target="https://pbs.twimg.com/media/D1pbAkBXgAAtob0.jpg" TargetMode="External" /><Relationship Id="rId97" Type="http://schemas.openxmlformats.org/officeDocument/2006/relationships/hyperlink" Target="https://pbs.twimg.com/media/D1pbAkBXgAAtob0.jpg" TargetMode="External" /><Relationship Id="rId98" Type="http://schemas.openxmlformats.org/officeDocument/2006/relationships/hyperlink" Target="http://pbs.twimg.com/profile_images/1081251797593964544/BzcfU_fv_normal.jpg" TargetMode="External" /><Relationship Id="rId99" Type="http://schemas.openxmlformats.org/officeDocument/2006/relationships/hyperlink" Target="http://pbs.twimg.com/profile_images/991797438099968000/WGSN2x4i_normal.jpg" TargetMode="External" /><Relationship Id="rId100" Type="http://schemas.openxmlformats.org/officeDocument/2006/relationships/hyperlink" Target="https://pbs.twimg.com/media/D1pbAkBXgAAtob0.jpg" TargetMode="External" /><Relationship Id="rId101" Type="http://schemas.openxmlformats.org/officeDocument/2006/relationships/hyperlink" Target="https://pbs.twimg.com/media/D1pbAkBXgAAtob0.jpg" TargetMode="External" /><Relationship Id="rId102" Type="http://schemas.openxmlformats.org/officeDocument/2006/relationships/hyperlink" Target="http://pbs.twimg.com/profile_images/478361708273336320/Xw9Y-X0t_normal.jpeg" TargetMode="External" /><Relationship Id="rId103" Type="http://schemas.openxmlformats.org/officeDocument/2006/relationships/hyperlink" Target="http://pbs.twimg.com/profile_images/955626507011018752/GB0myCIF_normal.jpg" TargetMode="External" /><Relationship Id="rId104" Type="http://schemas.openxmlformats.org/officeDocument/2006/relationships/hyperlink" Target="http://pbs.twimg.com/profile_images/1014483180773105666/GfS6B9fC_normal.jpg" TargetMode="External" /><Relationship Id="rId105" Type="http://schemas.openxmlformats.org/officeDocument/2006/relationships/hyperlink" Target="https://pbs.twimg.com/media/D1pbAkBXgAAtob0.jpg" TargetMode="External" /><Relationship Id="rId106" Type="http://schemas.openxmlformats.org/officeDocument/2006/relationships/hyperlink" Target="https://pbs.twimg.com/media/D1pbAkBXgAAtob0.jpg" TargetMode="External" /><Relationship Id="rId107" Type="http://schemas.openxmlformats.org/officeDocument/2006/relationships/hyperlink" Target="http://pbs.twimg.com/profile_images/1012146554709344256/N7FMSGo1_normal.jpg" TargetMode="External" /><Relationship Id="rId108" Type="http://schemas.openxmlformats.org/officeDocument/2006/relationships/hyperlink" Target="http://pbs.twimg.com/profile_images/1037007852794257410/sZXlKCJH_normal.jpg" TargetMode="External" /><Relationship Id="rId109" Type="http://schemas.openxmlformats.org/officeDocument/2006/relationships/hyperlink" Target="http://pbs.twimg.com/profile_images/1036089302646644737/RGXDMCYY_normal.jpg" TargetMode="External" /><Relationship Id="rId110" Type="http://schemas.openxmlformats.org/officeDocument/2006/relationships/hyperlink" Target="http://pbs.twimg.com/profile_images/1014129844580421632/QcqV-H7f_normal.jpg" TargetMode="External" /><Relationship Id="rId111" Type="http://schemas.openxmlformats.org/officeDocument/2006/relationships/hyperlink" Target="http://pbs.twimg.com/profile_images/1086546344200859648/J9tHXYj6_normal.jpg" TargetMode="External" /><Relationship Id="rId112" Type="http://schemas.openxmlformats.org/officeDocument/2006/relationships/hyperlink" Target="http://pbs.twimg.com/profile_images/1001542788897374208/Rup44rHF_normal.jpg" TargetMode="External" /><Relationship Id="rId113" Type="http://schemas.openxmlformats.org/officeDocument/2006/relationships/hyperlink" Target="http://pbs.twimg.com/profile_images/1045471052573290496/Z4PlotVt_normal.jpg" TargetMode="External" /><Relationship Id="rId114" Type="http://schemas.openxmlformats.org/officeDocument/2006/relationships/hyperlink" Target="http://pbs.twimg.com/profile_images/601857998475141120/OKkcVUTH_normal.jpg" TargetMode="External" /><Relationship Id="rId115" Type="http://schemas.openxmlformats.org/officeDocument/2006/relationships/hyperlink" Target="http://pbs.twimg.com/profile_images/539643431601987585/3kwYyE1n_normal.jpeg" TargetMode="External" /><Relationship Id="rId116" Type="http://schemas.openxmlformats.org/officeDocument/2006/relationships/hyperlink" Target="http://pbs.twimg.com/profile_images/858856589092155392/WVs0454r_normal.jpg" TargetMode="External" /><Relationship Id="rId117" Type="http://schemas.openxmlformats.org/officeDocument/2006/relationships/hyperlink" Target="http://pbs.twimg.com/profile_images/880819854315585537/s4YwwjCZ_normal.jpg" TargetMode="External" /><Relationship Id="rId118" Type="http://schemas.openxmlformats.org/officeDocument/2006/relationships/hyperlink" Target="http://pbs.twimg.com/profile_images/1032615542845304832/V92RDj6D_normal.jpg" TargetMode="External" /><Relationship Id="rId119" Type="http://schemas.openxmlformats.org/officeDocument/2006/relationships/hyperlink" Target="https://pbs.twimg.com/media/D1pbAkBXgAAtob0.jpg" TargetMode="External" /><Relationship Id="rId120" Type="http://schemas.openxmlformats.org/officeDocument/2006/relationships/hyperlink" Target="https://pbs.twimg.com/media/D1pbAkBXgAAtob0.jpg" TargetMode="External" /><Relationship Id="rId121" Type="http://schemas.openxmlformats.org/officeDocument/2006/relationships/hyperlink" Target="http://pbs.twimg.com/profile_images/985991473429561344/E_FdwcSN_normal.jpg" TargetMode="External" /><Relationship Id="rId122" Type="http://schemas.openxmlformats.org/officeDocument/2006/relationships/hyperlink" Target="http://pbs.twimg.com/profile_images/3504036752/eb7812a6102162faaf84747be7706603_normal.png" TargetMode="External" /><Relationship Id="rId123" Type="http://schemas.openxmlformats.org/officeDocument/2006/relationships/hyperlink" Target="http://pbs.twimg.com/profile_images/3504036752/eb7812a6102162faaf84747be7706603_normal.png" TargetMode="External" /><Relationship Id="rId124" Type="http://schemas.openxmlformats.org/officeDocument/2006/relationships/hyperlink" Target="http://pbs.twimg.com/profile_images/3504036752/eb7812a6102162faaf84747be7706603_normal.png" TargetMode="External" /><Relationship Id="rId125" Type="http://schemas.openxmlformats.org/officeDocument/2006/relationships/hyperlink" Target="http://pbs.twimg.com/profile_images/3504036752/eb7812a6102162faaf84747be7706603_normal.png" TargetMode="External" /><Relationship Id="rId126" Type="http://schemas.openxmlformats.org/officeDocument/2006/relationships/hyperlink" Target="http://pbs.twimg.com/profile_images/3504036752/eb7812a6102162faaf84747be7706603_normal.png" TargetMode="External" /><Relationship Id="rId127" Type="http://schemas.openxmlformats.org/officeDocument/2006/relationships/hyperlink" Target="http://pbs.twimg.com/profile_images/3504036752/eb7812a6102162faaf84747be7706603_normal.png" TargetMode="External" /><Relationship Id="rId128" Type="http://schemas.openxmlformats.org/officeDocument/2006/relationships/hyperlink" Target="http://pbs.twimg.com/profile_images/3504036752/eb7812a6102162faaf84747be7706603_normal.png" TargetMode="External" /><Relationship Id="rId129" Type="http://schemas.openxmlformats.org/officeDocument/2006/relationships/hyperlink" Target="http://pbs.twimg.com/profile_images/3504036752/eb7812a6102162faaf84747be7706603_normal.png" TargetMode="External" /><Relationship Id="rId130" Type="http://schemas.openxmlformats.org/officeDocument/2006/relationships/hyperlink" Target="http://pbs.twimg.com/profile_images/1054104631402512386/jKQF1v7S_normal.jpg" TargetMode="External" /><Relationship Id="rId131" Type="http://schemas.openxmlformats.org/officeDocument/2006/relationships/hyperlink" Target="http://pbs.twimg.com/profile_images/1070643944038510594/mxLNdlfZ_normal.jpg" TargetMode="External" /><Relationship Id="rId132" Type="http://schemas.openxmlformats.org/officeDocument/2006/relationships/hyperlink" Target="http://pbs.twimg.com/profile_images/1070643944038510594/mxLNdlfZ_normal.jpg" TargetMode="External" /><Relationship Id="rId133" Type="http://schemas.openxmlformats.org/officeDocument/2006/relationships/hyperlink" Target="http://pbs.twimg.com/profile_images/461269145703559169/8kCuZrPZ_normal.png" TargetMode="External" /><Relationship Id="rId134" Type="http://schemas.openxmlformats.org/officeDocument/2006/relationships/hyperlink" Target="http://pbs.twimg.com/profile_images/1070643944038510594/mxLNdlfZ_normal.jpg" TargetMode="External" /><Relationship Id="rId135" Type="http://schemas.openxmlformats.org/officeDocument/2006/relationships/hyperlink" Target="http://pbs.twimg.com/profile_images/1063492758768369664/fEgCA3_-_normal.jpg" TargetMode="External" /><Relationship Id="rId136" Type="http://schemas.openxmlformats.org/officeDocument/2006/relationships/hyperlink" Target="http://pbs.twimg.com/profile_images/1070643944038510594/mxLNdlfZ_normal.jpg" TargetMode="External" /><Relationship Id="rId137" Type="http://schemas.openxmlformats.org/officeDocument/2006/relationships/hyperlink" Target="http://pbs.twimg.com/profile_images/1070643944038510594/mxLNdlfZ_normal.jpg" TargetMode="External" /><Relationship Id="rId138" Type="http://schemas.openxmlformats.org/officeDocument/2006/relationships/hyperlink" Target="http://pbs.twimg.com/profile_images/1070643944038510594/mxLNdlfZ_normal.jpg" TargetMode="External" /><Relationship Id="rId139" Type="http://schemas.openxmlformats.org/officeDocument/2006/relationships/hyperlink" Target="http://pbs.twimg.com/profile_images/838755623667822593/Upnxby-I_normal.jpg" TargetMode="External" /><Relationship Id="rId140" Type="http://schemas.openxmlformats.org/officeDocument/2006/relationships/hyperlink" Target="http://pbs.twimg.com/profile_images/1057628453833490432/_rSbedVi_normal.jpg" TargetMode="External" /><Relationship Id="rId141" Type="http://schemas.openxmlformats.org/officeDocument/2006/relationships/hyperlink" Target="http://pbs.twimg.com/profile_images/1057628453833490432/_rSbedVi_normal.jpg" TargetMode="External" /><Relationship Id="rId142" Type="http://schemas.openxmlformats.org/officeDocument/2006/relationships/hyperlink" Target="http://pbs.twimg.com/profile_images/1057628453833490432/_rSbedVi_normal.jpg" TargetMode="External" /><Relationship Id="rId143" Type="http://schemas.openxmlformats.org/officeDocument/2006/relationships/hyperlink" Target="http://pbs.twimg.com/profile_images/1057628453833490432/_rSbedVi_normal.jpg" TargetMode="External" /><Relationship Id="rId144" Type="http://schemas.openxmlformats.org/officeDocument/2006/relationships/hyperlink" Target="http://pbs.twimg.com/profile_images/1057628453833490432/_rSbedVi_normal.jpg" TargetMode="External" /><Relationship Id="rId145" Type="http://schemas.openxmlformats.org/officeDocument/2006/relationships/hyperlink" Target="http://pbs.twimg.com/profile_images/1057628453833490432/_rSbedVi_normal.jpg" TargetMode="External" /><Relationship Id="rId146" Type="http://schemas.openxmlformats.org/officeDocument/2006/relationships/hyperlink" Target="http://pbs.twimg.com/profile_images/1057628453833490432/_rSbedVi_normal.jpg" TargetMode="External" /><Relationship Id="rId147" Type="http://schemas.openxmlformats.org/officeDocument/2006/relationships/hyperlink" Target="http://pbs.twimg.com/profile_images/1074207056528322560/KiG76Cz0_normal.jpg" TargetMode="External" /><Relationship Id="rId148" Type="http://schemas.openxmlformats.org/officeDocument/2006/relationships/hyperlink" Target="http://pbs.twimg.com/profile_images/1074207056528322560/KiG76Cz0_normal.jpg" TargetMode="External" /><Relationship Id="rId149" Type="http://schemas.openxmlformats.org/officeDocument/2006/relationships/hyperlink" Target="http://pbs.twimg.com/profile_images/1074207056528322560/KiG76Cz0_normal.jpg" TargetMode="External" /><Relationship Id="rId150" Type="http://schemas.openxmlformats.org/officeDocument/2006/relationships/hyperlink" Target="http://pbs.twimg.com/profile_images/1074207056528322560/KiG76Cz0_normal.jpg" TargetMode="External" /><Relationship Id="rId151" Type="http://schemas.openxmlformats.org/officeDocument/2006/relationships/hyperlink" Target="http://pbs.twimg.com/profile_images/1074207056528322560/KiG76Cz0_normal.jpg" TargetMode="External" /><Relationship Id="rId152" Type="http://schemas.openxmlformats.org/officeDocument/2006/relationships/hyperlink" Target="http://pbs.twimg.com/profile_images/1074207056528322560/KiG76Cz0_normal.jpg" TargetMode="External" /><Relationship Id="rId153" Type="http://schemas.openxmlformats.org/officeDocument/2006/relationships/hyperlink" Target="http://pbs.twimg.com/profile_images/1074207056528322560/KiG76Cz0_normal.jpg" TargetMode="External" /><Relationship Id="rId154" Type="http://schemas.openxmlformats.org/officeDocument/2006/relationships/hyperlink" Target="http://pbs.twimg.com/profile_images/1074207056528322560/KiG76Cz0_normal.jpg" TargetMode="External" /><Relationship Id="rId155" Type="http://schemas.openxmlformats.org/officeDocument/2006/relationships/hyperlink" Target="http://pbs.twimg.com/profile_images/901477422251618304/jQYTtEz4_normal.jpg" TargetMode="External" /><Relationship Id="rId156" Type="http://schemas.openxmlformats.org/officeDocument/2006/relationships/hyperlink" Target="http://pbs.twimg.com/profile_images/901477422251618304/jQYTtEz4_normal.jpg" TargetMode="External" /><Relationship Id="rId157" Type="http://schemas.openxmlformats.org/officeDocument/2006/relationships/hyperlink" Target="http://pbs.twimg.com/profile_images/901477422251618304/jQYTtEz4_normal.jpg" TargetMode="External" /><Relationship Id="rId158" Type="http://schemas.openxmlformats.org/officeDocument/2006/relationships/hyperlink" Target="http://pbs.twimg.com/profile_images/901477422251618304/jQYTtEz4_normal.jpg" TargetMode="External" /><Relationship Id="rId159" Type="http://schemas.openxmlformats.org/officeDocument/2006/relationships/hyperlink" Target="http://pbs.twimg.com/profile_images/901477422251618304/jQYTtEz4_normal.jpg" TargetMode="External" /><Relationship Id="rId160" Type="http://schemas.openxmlformats.org/officeDocument/2006/relationships/hyperlink" Target="http://pbs.twimg.com/profile_images/901477422251618304/jQYTtEz4_normal.jpg" TargetMode="External" /><Relationship Id="rId161" Type="http://schemas.openxmlformats.org/officeDocument/2006/relationships/hyperlink" Target="http://pbs.twimg.com/profile_images/901477422251618304/jQYTtEz4_normal.jpg" TargetMode="External" /><Relationship Id="rId162" Type="http://schemas.openxmlformats.org/officeDocument/2006/relationships/hyperlink" Target="http://pbs.twimg.com/profile_images/846738433036992512/Lzo6b-_v_normal.jpg" TargetMode="External" /><Relationship Id="rId163" Type="http://schemas.openxmlformats.org/officeDocument/2006/relationships/hyperlink" Target="http://pbs.twimg.com/profile_images/953070275775619074/dskPye8e_normal.jpg" TargetMode="External" /><Relationship Id="rId164" Type="http://schemas.openxmlformats.org/officeDocument/2006/relationships/hyperlink" Target="http://pbs.twimg.com/profile_images/636091365210898432/4sTYrEjp_normal.jpg" TargetMode="External" /><Relationship Id="rId165" Type="http://schemas.openxmlformats.org/officeDocument/2006/relationships/hyperlink" Target="http://pbs.twimg.com/profile_images/917464868663582720/PMFCqusG_normal.jpg" TargetMode="External" /><Relationship Id="rId166" Type="http://schemas.openxmlformats.org/officeDocument/2006/relationships/hyperlink" Target="http://pbs.twimg.com/profile_images/917464868663582720/PMFCqusG_normal.jpg" TargetMode="External" /><Relationship Id="rId167" Type="http://schemas.openxmlformats.org/officeDocument/2006/relationships/hyperlink" Target="http://pbs.twimg.com/profile_images/917464868663582720/PMFCqusG_normal.jpg" TargetMode="External" /><Relationship Id="rId168" Type="http://schemas.openxmlformats.org/officeDocument/2006/relationships/hyperlink" Target="http://pbs.twimg.com/profile_images/917464868663582720/PMFCqusG_normal.jpg" TargetMode="External" /><Relationship Id="rId169" Type="http://schemas.openxmlformats.org/officeDocument/2006/relationships/hyperlink" Target="http://pbs.twimg.com/profile_images/917464868663582720/PMFCqusG_normal.jpg" TargetMode="External" /><Relationship Id="rId170" Type="http://schemas.openxmlformats.org/officeDocument/2006/relationships/hyperlink" Target="http://pbs.twimg.com/profile_images/917464868663582720/PMFCqusG_normal.jpg" TargetMode="External" /><Relationship Id="rId171" Type="http://schemas.openxmlformats.org/officeDocument/2006/relationships/hyperlink" Target="http://pbs.twimg.com/profile_images/917464868663582720/PMFCqusG_normal.jpg" TargetMode="External" /><Relationship Id="rId172" Type="http://schemas.openxmlformats.org/officeDocument/2006/relationships/hyperlink" Target="http://pbs.twimg.com/profile_images/643485933770285056/dsgL2pH-_normal.png" TargetMode="External" /><Relationship Id="rId173" Type="http://schemas.openxmlformats.org/officeDocument/2006/relationships/hyperlink" Target="http://pbs.twimg.com/profile_images/643485933770285056/dsgL2pH-_normal.png" TargetMode="External" /><Relationship Id="rId174" Type="http://schemas.openxmlformats.org/officeDocument/2006/relationships/hyperlink" Target="http://pbs.twimg.com/profile_images/643485933770285056/dsgL2pH-_normal.png" TargetMode="External" /><Relationship Id="rId175" Type="http://schemas.openxmlformats.org/officeDocument/2006/relationships/hyperlink" Target="http://pbs.twimg.com/profile_images/643485933770285056/dsgL2pH-_normal.png" TargetMode="External" /><Relationship Id="rId176" Type="http://schemas.openxmlformats.org/officeDocument/2006/relationships/hyperlink" Target="http://pbs.twimg.com/profile_images/643485933770285056/dsgL2pH-_normal.png" TargetMode="External" /><Relationship Id="rId177" Type="http://schemas.openxmlformats.org/officeDocument/2006/relationships/hyperlink" Target="http://pbs.twimg.com/profile_images/643485933770285056/dsgL2pH-_normal.png" TargetMode="External" /><Relationship Id="rId178" Type="http://schemas.openxmlformats.org/officeDocument/2006/relationships/hyperlink" Target="http://pbs.twimg.com/profile_images/643485933770285056/dsgL2pH-_normal.png" TargetMode="External" /><Relationship Id="rId179" Type="http://schemas.openxmlformats.org/officeDocument/2006/relationships/hyperlink" Target="http://pbs.twimg.com/profile_images/643485933770285056/dsgL2pH-_normal.png" TargetMode="External" /><Relationship Id="rId180" Type="http://schemas.openxmlformats.org/officeDocument/2006/relationships/hyperlink" Target="http://pbs.twimg.com/profile_images/643485933770285056/dsgL2pH-_normal.png" TargetMode="External" /><Relationship Id="rId181" Type="http://schemas.openxmlformats.org/officeDocument/2006/relationships/hyperlink" Target="http://pbs.twimg.com/profile_images/643485933770285056/dsgL2pH-_normal.png" TargetMode="External" /><Relationship Id="rId182" Type="http://schemas.openxmlformats.org/officeDocument/2006/relationships/hyperlink" Target="http://pbs.twimg.com/profile_images/964983674293882880/JQy6T4LX_normal.jpg" TargetMode="External" /><Relationship Id="rId183" Type="http://schemas.openxmlformats.org/officeDocument/2006/relationships/hyperlink" Target="http://pbs.twimg.com/profile_images/964983674293882880/JQy6T4LX_normal.jpg" TargetMode="External" /><Relationship Id="rId184" Type="http://schemas.openxmlformats.org/officeDocument/2006/relationships/hyperlink" Target="http://pbs.twimg.com/profile_images/964983674293882880/JQy6T4LX_normal.jpg" TargetMode="External" /><Relationship Id="rId185" Type="http://schemas.openxmlformats.org/officeDocument/2006/relationships/hyperlink" Target="http://pbs.twimg.com/profile_images/964983674293882880/JQy6T4LX_normal.jpg" TargetMode="External" /><Relationship Id="rId186" Type="http://schemas.openxmlformats.org/officeDocument/2006/relationships/hyperlink" Target="http://pbs.twimg.com/profile_images/964983674293882880/JQy6T4LX_normal.jpg" TargetMode="External" /><Relationship Id="rId187" Type="http://schemas.openxmlformats.org/officeDocument/2006/relationships/hyperlink" Target="http://pbs.twimg.com/profile_images/964983674293882880/JQy6T4LX_normal.jpg" TargetMode="External" /><Relationship Id="rId188" Type="http://schemas.openxmlformats.org/officeDocument/2006/relationships/hyperlink" Target="http://pbs.twimg.com/profile_images/964983674293882880/JQy6T4LX_normal.jpg" TargetMode="External" /><Relationship Id="rId189" Type="http://schemas.openxmlformats.org/officeDocument/2006/relationships/hyperlink" Target="http://pbs.twimg.com/profile_images/964983674293882880/JQy6T4LX_normal.jpg" TargetMode="External" /><Relationship Id="rId190" Type="http://schemas.openxmlformats.org/officeDocument/2006/relationships/hyperlink" Target="http://pbs.twimg.com/profile_images/964983674293882880/JQy6T4LX_normal.jpg" TargetMode="External" /><Relationship Id="rId191" Type="http://schemas.openxmlformats.org/officeDocument/2006/relationships/hyperlink" Target="http://pbs.twimg.com/profile_images/964983674293882880/JQy6T4LX_normal.jpg" TargetMode="External" /><Relationship Id="rId192" Type="http://schemas.openxmlformats.org/officeDocument/2006/relationships/hyperlink" Target="https://pbs.twimg.com/media/D1pbAkBXgAAtob0.jpg" TargetMode="External" /><Relationship Id="rId193" Type="http://schemas.openxmlformats.org/officeDocument/2006/relationships/hyperlink" Target="https://pbs.twimg.com/media/D1pbAkBXgAAtob0.jpg" TargetMode="External" /><Relationship Id="rId194" Type="http://schemas.openxmlformats.org/officeDocument/2006/relationships/hyperlink" Target="http://pbs.twimg.com/profile_images/703927208528748544/-4eEARUB_normal.jpg" TargetMode="External" /><Relationship Id="rId195" Type="http://schemas.openxmlformats.org/officeDocument/2006/relationships/hyperlink" Target="http://pbs.twimg.com/profile_images/703927208528748544/-4eEARUB_normal.jpg" TargetMode="External" /><Relationship Id="rId196" Type="http://schemas.openxmlformats.org/officeDocument/2006/relationships/hyperlink" Target="http://pbs.twimg.com/profile_images/703927208528748544/-4eEARUB_normal.jpg" TargetMode="External" /><Relationship Id="rId197" Type="http://schemas.openxmlformats.org/officeDocument/2006/relationships/hyperlink" Target="http://pbs.twimg.com/profile_images/703927208528748544/-4eEARUB_normal.jpg" TargetMode="External" /><Relationship Id="rId198" Type="http://schemas.openxmlformats.org/officeDocument/2006/relationships/hyperlink" Target="http://pbs.twimg.com/profile_images/703927208528748544/-4eEARUB_normal.jpg" TargetMode="External" /><Relationship Id="rId199" Type="http://schemas.openxmlformats.org/officeDocument/2006/relationships/hyperlink" Target="http://pbs.twimg.com/profile_images/703927208528748544/-4eEARUB_normal.jpg" TargetMode="External" /><Relationship Id="rId200" Type="http://schemas.openxmlformats.org/officeDocument/2006/relationships/hyperlink" Target="http://pbs.twimg.com/profile_images/703927208528748544/-4eEARUB_normal.jpg" TargetMode="External" /><Relationship Id="rId201" Type="http://schemas.openxmlformats.org/officeDocument/2006/relationships/hyperlink" Target="http://pbs.twimg.com/profile_images/613674327062376448/daZlbt6Y_normal.jpg" TargetMode="External" /><Relationship Id="rId202" Type="http://schemas.openxmlformats.org/officeDocument/2006/relationships/hyperlink" Target="https://pbs.twimg.com/media/D1fhK7LXQAAR5cw.jpg" TargetMode="External" /><Relationship Id="rId203" Type="http://schemas.openxmlformats.org/officeDocument/2006/relationships/hyperlink" Target="https://pbs.twimg.com/media/D1fhK7LXQAAR5cw.jpg" TargetMode="External" /><Relationship Id="rId204" Type="http://schemas.openxmlformats.org/officeDocument/2006/relationships/hyperlink" Target="https://pbs.twimg.com/media/D1fhK7LXQAAR5cw.jpg" TargetMode="External" /><Relationship Id="rId205" Type="http://schemas.openxmlformats.org/officeDocument/2006/relationships/hyperlink" Target="https://pbs.twimg.com/media/D1fhK7LXQAAR5cw.jpg" TargetMode="External" /><Relationship Id="rId206" Type="http://schemas.openxmlformats.org/officeDocument/2006/relationships/hyperlink" Target="https://pbs.twimg.com/media/D1fhK7LXQAAR5cw.jpg" TargetMode="External" /><Relationship Id="rId207" Type="http://schemas.openxmlformats.org/officeDocument/2006/relationships/hyperlink" Target="http://pbs.twimg.com/profile_images/985608032775106560/GFnP03BC_normal.jpg" TargetMode="External" /><Relationship Id="rId208" Type="http://schemas.openxmlformats.org/officeDocument/2006/relationships/hyperlink" Target="http://pbs.twimg.com/profile_images/985608032775106560/GFnP03BC_normal.jpg" TargetMode="External" /><Relationship Id="rId209" Type="http://schemas.openxmlformats.org/officeDocument/2006/relationships/hyperlink" Target="http://pbs.twimg.com/profile_images/985608032775106560/GFnP03BC_normal.jpg" TargetMode="External" /><Relationship Id="rId210" Type="http://schemas.openxmlformats.org/officeDocument/2006/relationships/hyperlink" Target="http://pbs.twimg.com/profile_images/985608032775106560/GFnP03BC_normal.jpg" TargetMode="External" /><Relationship Id="rId211" Type="http://schemas.openxmlformats.org/officeDocument/2006/relationships/hyperlink" Target="https://pbs.twimg.com/media/D1inBBTW0AAqpRt.jpg" TargetMode="External" /><Relationship Id="rId212" Type="http://schemas.openxmlformats.org/officeDocument/2006/relationships/hyperlink" Target="https://pbs.twimg.com/media/D1inBBTW0AAqpRt.jpg" TargetMode="External" /><Relationship Id="rId213" Type="http://schemas.openxmlformats.org/officeDocument/2006/relationships/hyperlink" Target="https://pbs.twimg.com/media/D1oUOy9W0AAxW1S.jpg" TargetMode="External" /><Relationship Id="rId214" Type="http://schemas.openxmlformats.org/officeDocument/2006/relationships/hyperlink" Target="https://pbs.twimg.com/media/D1oUOy9W0AAxW1S.jpg" TargetMode="External" /><Relationship Id="rId215" Type="http://schemas.openxmlformats.org/officeDocument/2006/relationships/hyperlink" Target="http://pbs.twimg.com/profile_images/985608032775106560/GFnP03BC_normal.jpg" TargetMode="External" /><Relationship Id="rId216" Type="http://schemas.openxmlformats.org/officeDocument/2006/relationships/hyperlink" Target="http://pbs.twimg.com/profile_images/985608032775106560/GFnP03BC_normal.jpg" TargetMode="External" /><Relationship Id="rId217" Type="http://schemas.openxmlformats.org/officeDocument/2006/relationships/hyperlink" Target="http://pbs.twimg.com/profile_images/912404538543439872/0qKS49pP_normal.jpg" TargetMode="External" /><Relationship Id="rId218" Type="http://schemas.openxmlformats.org/officeDocument/2006/relationships/hyperlink" Target="http://pbs.twimg.com/profile_images/1034332246306697216/-uLcqSOv_normal.jpg" TargetMode="External" /><Relationship Id="rId219" Type="http://schemas.openxmlformats.org/officeDocument/2006/relationships/hyperlink" Target="http://pbs.twimg.com/profile_images/985608032775106560/GFnP03BC_normal.jpg" TargetMode="External" /><Relationship Id="rId220" Type="http://schemas.openxmlformats.org/officeDocument/2006/relationships/hyperlink" Target="http://pbs.twimg.com/profile_images/985608032775106560/GFnP03BC_normal.jpg" TargetMode="External" /><Relationship Id="rId221" Type="http://schemas.openxmlformats.org/officeDocument/2006/relationships/hyperlink" Target="https://pbs.twimg.com/media/D1pbAkBXgAAtob0.jpg" TargetMode="External" /><Relationship Id="rId222" Type="http://schemas.openxmlformats.org/officeDocument/2006/relationships/hyperlink" Target="https://pbs.twimg.com/media/D1pbAkBXgAAtob0.jpg" TargetMode="External" /><Relationship Id="rId223" Type="http://schemas.openxmlformats.org/officeDocument/2006/relationships/hyperlink" Target="https://pbs.twimg.com/media/D1pbAkBXgAAtob0.jpg" TargetMode="External" /><Relationship Id="rId224" Type="http://schemas.openxmlformats.org/officeDocument/2006/relationships/hyperlink" Target="https://pbs.twimg.com/media/D1pbAkBXgAAtob0.jpg" TargetMode="External" /><Relationship Id="rId225" Type="http://schemas.openxmlformats.org/officeDocument/2006/relationships/hyperlink" Target="https://pbs.twimg.com/media/D1s8QK_X4AIGJFV.jpg" TargetMode="External" /><Relationship Id="rId226" Type="http://schemas.openxmlformats.org/officeDocument/2006/relationships/hyperlink" Target="https://pbs.twimg.com/media/D1s8QK_X4AIGJFV.jpg" TargetMode="External" /><Relationship Id="rId227" Type="http://schemas.openxmlformats.org/officeDocument/2006/relationships/hyperlink" Target="https://pbs.twimg.com/media/D1s8QK_X4AIGJFV.jpg" TargetMode="External" /><Relationship Id="rId228" Type="http://schemas.openxmlformats.org/officeDocument/2006/relationships/hyperlink" Target="https://pbs.twimg.com/media/D1s8QK_X4AIGJFV.jpg" TargetMode="External" /><Relationship Id="rId229" Type="http://schemas.openxmlformats.org/officeDocument/2006/relationships/hyperlink" Target="https://pbs.twimg.com/media/D1s8QK_X4AIGJFV.jpg" TargetMode="External" /><Relationship Id="rId230" Type="http://schemas.openxmlformats.org/officeDocument/2006/relationships/hyperlink" Target="http://pbs.twimg.com/profile_images/985608032775106560/GFnP03BC_normal.jpg" TargetMode="External" /><Relationship Id="rId231" Type="http://schemas.openxmlformats.org/officeDocument/2006/relationships/hyperlink" Target="http://pbs.twimg.com/profile_images/985608032775106560/GFnP03BC_normal.jpg" TargetMode="External" /><Relationship Id="rId232" Type="http://schemas.openxmlformats.org/officeDocument/2006/relationships/hyperlink" Target="http://pbs.twimg.com/profile_images/985608032775106560/GFnP03BC_normal.jpg" TargetMode="External" /><Relationship Id="rId233" Type="http://schemas.openxmlformats.org/officeDocument/2006/relationships/hyperlink" Target="http://pbs.twimg.com/profile_images/985608032775106560/GFnP03BC_normal.jpg" TargetMode="External" /><Relationship Id="rId234" Type="http://schemas.openxmlformats.org/officeDocument/2006/relationships/hyperlink" Target="http://pbs.twimg.com/profile_images/985608032775106560/GFnP03BC_normal.jpg" TargetMode="External" /><Relationship Id="rId235" Type="http://schemas.openxmlformats.org/officeDocument/2006/relationships/hyperlink" Target="http://pbs.twimg.com/profile_images/985608032775106560/GFnP03BC_normal.jpg" TargetMode="External" /><Relationship Id="rId236" Type="http://schemas.openxmlformats.org/officeDocument/2006/relationships/hyperlink" Target="http://pbs.twimg.com/profile_images/985608032775106560/GFnP03BC_normal.jpg" TargetMode="External" /><Relationship Id="rId237" Type="http://schemas.openxmlformats.org/officeDocument/2006/relationships/hyperlink" Target="http://pbs.twimg.com/profile_images/985608032775106560/GFnP03BC_normal.jpg" TargetMode="External" /><Relationship Id="rId238" Type="http://schemas.openxmlformats.org/officeDocument/2006/relationships/hyperlink" Target="http://pbs.twimg.com/profile_images/985608032775106560/GFnP03BC_normal.jpg" TargetMode="External" /><Relationship Id="rId239" Type="http://schemas.openxmlformats.org/officeDocument/2006/relationships/hyperlink" Target="http://pbs.twimg.com/profile_images/985608032775106560/GFnP03BC_normal.jpg" TargetMode="External" /><Relationship Id="rId240" Type="http://schemas.openxmlformats.org/officeDocument/2006/relationships/hyperlink" Target="http://pbs.twimg.com/profile_images/985608032775106560/GFnP03BC_normal.jpg" TargetMode="External" /><Relationship Id="rId241" Type="http://schemas.openxmlformats.org/officeDocument/2006/relationships/hyperlink" Target="http://pbs.twimg.com/profile_images/985608032775106560/GFnP03BC_normal.jpg" TargetMode="External" /><Relationship Id="rId242" Type="http://schemas.openxmlformats.org/officeDocument/2006/relationships/hyperlink" Target="http://pbs.twimg.com/profile_images/949731229942931457/i3afL9iC_normal.jpg" TargetMode="External" /><Relationship Id="rId243" Type="http://schemas.openxmlformats.org/officeDocument/2006/relationships/hyperlink" Target="https://pbs.twimg.com/media/D1tqVhyWsAE2BTO.jpg" TargetMode="External" /><Relationship Id="rId244" Type="http://schemas.openxmlformats.org/officeDocument/2006/relationships/hyperlink" Target="https://pbs.twimg.com/media/D1tqVhyWsAE2BTO.jpg" TargetMode="External" /><Relationship Id="rId245" Type="http://schemas.openxmlformats.org/officeDocument/2006/relationships/hyperlink" Target="http://pbs.twimg.com/profile_images/899798964999946240/AjnEh8jo_normal.jpg" TargetMode="External" /><Relationship Id="rId246" Type="http://schemas.openxmlformats.org/officeDocument/2006/relationships/hyperlink" Target="http://pbs.twimg.com/profile_images/774105860272365568/ZYvq2qHY_normal.jpg" TargetMode="External" /><Relationship Id="rId247" Type="http://schemas.openxmlformats.org/officeDocument/2006/relationships/hyperlink" Target="http://pbs.twimg.com/profile_images/899798964999946240/AjnEh8jo_normal.jpg" TargetMode="External" /><Relationship Id="rId248" Type="http://schemas.openxmlformats.org/officeDocument/2006/relationships/hyperlink" Target="http://pbs.twimg.com/profile_images/774105860272365568/ZYvq2qHY_normal.jpg" TargetMode="External" /><Relationship Id="rId249" Type="http://schemas.openxmlformats.org/officeDocument/2006/relationships/hyperlink" Target="http://pbs.twimg.com/profile_images/774105860272365568/ZYvq2qHY_normal.jpg" TargetMode="External" /><Relationship Id="rId250" Type="http://schemas.openxmlformats.org/officeDocument/2006/relationships/hyperlink" Target="http://pbs.twimg.com/profile_images/975119992785027072/WFsn4Mu3_normal.jpg" TargetMode="External" /><Relationship Id="rId251" Type="http://schemas.openxmlformats.org/officeDocument/2006/relationships/hyperlink" Target="http://pbs.twimg.com/profile_images/1105325696996569089/n36lPbxV_normal.png" TargetMode="External" /><Relationship Id="rId252" Type="http://schemas.openxmlformats.org/officeDocument/2006/relationships/hyperlink" Target="http://pbs.twimg.com/profile_images/1068268808853426176/wwHOVPQ0_normal.jpg" TargetMode="External" /><Relationship Id="rId253" Type="http://schemas.openxmlformats.org/officeDocument/2006/relationships/hyperlink" Target="http://pbs.twimg.com/profile_images/771365855816982528/Aml4tdFE_normal.jpg" TargetMode="External" /><Relationship Id="rId254" Type="http://schemas.openxmlformats.org/officeDocument/2006/relationships/hyperlink" Target="http://pbs.twimg.com/profile_images/1024950501748686848/0zQAhpwx_normal.jpg" TargetMode="External" /><Relationship Id="rId255" Type="http://schemas.openxmlformats.org/officeDocument/2006/relationships/hyperlink" Target="http://pbs.twimg.com/profile_images/950806064878047239/jnInvLiN_normal.jpg" TargetMode="External" /><Relationship Id="rId256" Type="http://schemas.openxmlformats.org/officeDocument/2006/relationships/hyperlink" Target="http://pbs.twimg.com/profile_images/1034332246306697216/-uLcqSOv_normal.jpg" TargetMode="External" /><Relationship Id="rId257" Type="http://schemas.openxmlformats.org/officeDocument/2006/relationships/hyperlink" Target="http://pbs.twimg.com/profile_images/950083811433381889/m1_uGC-3_normal.jpg" TargetMode="External" /><Relationship Id="rId258" Type="http://schemas.openxmlformats.org/officeDocument/2006/relationships/hyperlink" Target="https://pbs.twimg.com/media/D1s7M62WwAAbavF.jpg" TargetMode="External" /><Relationship Id="rId259" Type="http://schemas.openxmlformats.org/officeDocument/2006/relationships/hyperlink" Target="https://pbs.twimg.com/media/D1s7M62WwAAbavF.jpg" TargetMode="External" /><Relationship Id="rId260" Type="http://schemas.openxmlformats.org/officeDocument/2006/relationships/hyperlink" Target="https://pbs.twimg.com/media/D1s7M62WwAAbavF.jpg" TargetMode="External" /><Relationship Id="rId261" Type="http://schemas.openxmlformats.org/officeDocument/2006/relationships/hyperlink" Target="https://pbs.twimg.com/media/D1s7M62WwAAbavF.jpg" TargetMode="External" /><Relationship Id="rId262" Type="http://schemas.openxmlformats.org/officeDocument/2006/relationships/hyperlink" Target="https://pbs.twimg.com/media/D1s7M62WwAAbavF.jpg" TargetMode="External" /><Relationship Id="rId263" Type="http://schemas.openxmlformats.org/officeDocument/2006/relationships/hyperlink" Target="https://pbs.twimg.com/media/D1s7M62WwAAbavF.jpg" TargetMode="External" /><Relationship Id="rId264" Type="http://schemas.openxmlformats.org/officeDocument/2006/relationships/hyperlink" Target="http://pbs.twimg.com/profile_images/601502742662766593/0zbt8put_normal.jpg" TargetMode="External" /><Relationship Id="rId265" Type="http://schemas.openxmlformats.org/officeDocument/2006/relationships/hyperlink" Target="http://pbs.twimg.com/profile_images/1055249246105022464/a_EUtmz-_normal.jpg" TargetMode="External" /><Relationship Id="rId266" Type="http://schemas.openxmlformats.org/officeDocument/2006/relationships/hyperlink" Target="http://pbs.twimg.com/profile_images/1027348692095782912/u7_t5zkR_normal.jpg" TargetMode="External" /><Relationship Id="rId267" Type="http://schemas.openxmlformats.org/officeDocument/2006/relationships/hyperlink" Target="http://pbs.twimg.com/profile_images/601502742662766593/0zbt8put_normal.jpg" TargetMode="External" /><Relationship Id="rId268" Type="http://schemas.openxmlformats.org/officeDocument/2006/relationships/hyperlink" Target="http://pbs.twimg.com/profile_images/601502742662766593/0zbt8put_normal.jpg" TargetMode="External" /><Relationship Id="rId269" Type="http://schemas.openxmlformats.org/officeDocument/2006/relationships/hyperlink" Target="http://pbs.twimg.com/profile_images/601502742662766593/0zbt8put_normal.jpg" TargetMode="External" /><Relationship Id="rId270" Type="http://schemas.openxmlformats.org/officeDocument/2006/relationships/hyperlink" Target="http://pbs.twimg.com/profile_images/601502742662766593/0zbt8put_normal.jpg" TargetMode="External" /><Relationship Id="rId271" Type="http://schemas.openxmlformats.org/officeDocument/2006/relationships/hyperlink" Target="http://pbs.twimg.com/profile_images/601502742662766593/0zbt8put_normal.jpg" TargetMode="External" /><Relationship Id="rId272" Type="http://schemas.openxmlformats.org/officeDocument/2006/relationships/hyperlink" Target="http://pbs.twimg.com/profile_images/1055249246105022464/a_EUtmz-_normal.jpg" TargetMode="External" /><Relationship Id="rId273" Type="http://schemas.openxmlformats.org/officeDocument/2006/relationships/hyperlink" Target="http://pbs.twimg.com/profile_images/1027348692095782912/u7_t5zkR_normal.jpg" TargetMode="External" /><Relationship Id="rId274" Type="http://schemas.openxmlformats.org/officeDocument/2006/relationships/hyperlink" Target="http://pbs.twimg.com/profile_images/1055249246105022464/a_EUtmz-_normal.jpg" TargetMode="External" /><Relationship Id="rId275" Type="http://schemas.openxmlformats.org/officeDocument/2006/relationships/hyperlink" Target="http://pbs.twimg.com/profile_images/1027348692095782912/u7_t5zkR_normal.jpg" TargetMode="External" /><Relationship Id="rId276" Type="http://schemas.openxmlformats.org/officeDocument/2006/relationships/hyperlink" Target="http://pbs.twimg.com/profile_images/1055249246105022464/a_EUtmz-_normal.jpg" TargetMode="External" /><Relationship Id="rId277" Type="http://schemas.openxmlformats.org/officeDocument/2006/relationships/hyperlink" Target="http://pbs.twimg.com/profile_images/1027348692095782912/u7_t5zkR_normal.jpg" TargetMode="External" /><Relationship Id="rId278" Type="http://schemas.openxmlformats.org/officeDocument/2006/relationships/hyperlink" Target="http://pbs.twimg.com/profile_images/1055249246105022464/a_EUtmz-_normal.jpg" TargetMode="External" /><Relationship Id="rId279" Type="http://schemas.openxmlformats.org/officeDocument/2006/relationships/hyperlink" Target="http://pbs.twimg.com/profile_images/1027348692095782912/u7_t5zkR_normal.jpg" TargetMode="External" /><Relationship Id="rId280" Type="http://schemas.openxmlformats.org/officeDocument/2006/relationships/hyperlink" Target="http://pbs.twimg.com/profile_images/1055249246105022464/a_EUtmz-_normal.jpg" TargetMode="External" /><Relationship Id="rId281" Type="http://schemas.openxmlformats.org/officeDocument/2006/relationships/hyperlink" Target="http://pbs.twimg.com/profile_images/1027348692095782912/u7_t5zkR_normal.jpg" TargetMode="External" /><Relationship Id="rId282" Type="http://schemas.openxmlformats.org/officeDocument/2006/relationships/hyperlink" Target="http://pbs.twimg.com/profile_images/1027348692095782912/u7_t5zkR_normal.jpg" TargetMode="External" /><Relationship Id="rId283" Type="http://schemas.openxmlformats.org/officeDocument/2006/relationships/hyperlink" Target="https://twitter.com/drksafwan/status/1105834709446213634" TargetMode="External" /><Relationship Id="rId284" Type="http://schemas.openxmlformats.org/officeDocument/2006/relationships/hyperlink" Target="https://twitter.com/jamesknellermd/status/1106026104869928960" TargetMode="External" /><Relationship Id="rId285" Type="http://schemas.openxmlformats.org/officeDocument/2006/relationships/hyperlink" Target="https://twitter.com/libbyextra/status/1106167521953177600" TargetMode="External" /><Relationship Id="rId286" Type="http://schemas.openxmlformats.org/officeDocument/2006/relationships/hyperlink" Target="https://twitter.com/chapermann/status/1106195066228559873" TargetMode="External" /><Relationship Id="rId287" Type="http://schemas.openxmlformats.org/officeDocument/2006/relationships/hyperlink" Target="https://twitter.com/purviparwani/status/1106211761915551745" TargetMode="External" /><Relationship Id="rId288" Type="http://schemas.openxmlformats.org/officeDocument/2006/relationships/hyperlink" Target="https://twitter.com/sawsanbashier/status/1106232247185784833" TargetMode="External" /><Relationship Id="rId289" Type="http://schemas.openxmlformats.org/officeDocument/2006/relationships/hyperlink" Target="https://twitter.com/rsingh46143/status/1106247486367252483" TargetMode="External" /><Relationship Id="rId290" Type="http://schemas.openxmlformats.org/officeDocument/2006/relationships/hyperlink" Target="https://twitter.com/kbalakumaranmd/status/1106250177848008707" TargetMode="External" /><Relationship Id="rId291" Type="http://schemas.openxmlformats.org/officeDocument/2006/relationships/hyperlink" Target="https://twitter.com/amrelkhatib_ph/status/1106255542383755265" TargetMode="External" /><Relationship Id="rId292" Type="http://schemas.openxmlformats.org/officeDocument/2006/relationships/hyperlink" Target="https://twitter.com/jasonwasfy/status/1106259072905547777" TargetMode="External" /><Relationship Id="rId293" Type="http://schemas.openxmlformats.org/officeDocument/2006/relationships/hyperlink" Target="https://twitter.com/rebeccaortega30/status/1106261065241894912" TargetMode="External" /><Relationship Id="rId294" Type="http://schemas.openxmlformats.org/officeDocument/2006/relationships/hyperlink" Target="https://twitter.com/nmetinyurt/status/1106273197421445120" TargetMode="External" /><Relationship Id="rId295" Type="http://schemas.openxmlformats.org/officeDocument/2006/relationships/hyperlink" Target="https://twitter.com/pushpashivaram/status/1106302731575283718" TargetMode="External" /><Relationship Id="rId296" Type="http://schemas.openxmlformats.org/officeDocument/2006/relationships/hyperlink" Target="https://twitter.com/pushpashivaram/status/1106302731575283718" TargetMode="External" /><Relationship Id="rId297" Type="http://schemas.openxmlformats.org/officeDocument/2006/relationships/hyperlink" Target="https://twitter.com/malamo512/status/1106305105211650049" TargetMode="External" /><Relationship Id="rId298" Type="http://schemas.openxmlformats.org/officeDocument/2006/relationships/hyperlink" Target="https://twitter.com/malamo512/status/1106305105211650049" TargetMode="External" /><Relationship Id="rId299" Type="http://schemas.openxmlformats.org/officeDocument/2006/relationships/hyperlink" Target="https://twitter.com/rastogi_md/status/1106307906834784258" TargetMode="External" /><Relationship Id="rId300" Type="http://schemas.openxmlformats.org/officeDocument/2006/relationships/hyperlink" Target="https://twitter.com/rastogi_md/status/1106307906834784258" TargetMode="External" /><Relationship Id="rId301" Type="http://schemas.openxmlformats.org/officeDocument/2006/relationships/hyperlink" Target="https://twitter.com/kberlacher/status/1106309816400732161" TargetMode="External" /><Relationship Id="rId302" Type="http://schemas.openxmlformats.org/officeDocument/2006/relationships/hyperlink" Target="https://twitter.com/kberlacher/status/1106309816400732161" TargetMode="External" /><Relationship Id="rId303" Type="http://schemas.openxmlformats.org/officeDocument/2006/relationships/hyperlink" Target="https://twitter.com/jelevenson/status/1106311208238567425" TargetMode="External" /><Relationship Id="rId304" Type="http://schemas.openxmlformats.org/officeDocument/2006/relationships/hyperlink" Target="https://twitter.com/jelevenson/status/1106311208238567425" TargetMode="External" /><Relationship Id="rId305" Type="http://schemas.openxmlformats.org/officeDocument/2006/relationships/hyperlink" Target="https://twitter.com/anastasiasmihai/status/1106328780921028608" TargetMode="External" /><Relationship Id="rId306" Type="http://schemas.openxmlformats.org/officeDocument/2006/relationships/hyperlink" Target="https://twitter.com/anumsaeedmd/status/1106330623357190144" TargetMode="External" /><Relationship Id="rId307" Type="http://schemas.openxmlformats.org/officeDocument/2006/relationships/hyperlink" Target="https://twitter.com/anumsaeedmd/status/1106330623357190144" TargetMode="External" /><Relationship Id="rId308" Type="http://schemas.openxmlformats.org/officeDocument/2006/relationships/hyperlink" Target="https://twitter.com/lookaleaks/status/1106339793565302790" TargetMode="External" /><Relationship Id="rId309" Type="http://schemas.openxmlformats.org/officeDocument/2006/relationships/hyperlink" Target="https://twitter.com/drtoniyasingh/status/1106341212007682048" TargetMode="External" /><Relationship Id="rId310" Type="http://schemas.openxmlformats.org/officeDocument/2006/relationships/hyperlink" Target="https://twitter.com/drtoniyasingh/status/1106341385530159106" TargetMode="External" /><Relationship Id="rId311" Type="http://schemas.openxmlformats.org/officeDocument/2006/relationships/hyperlink" Target="https://twitter.com/drtoniyasingh/status/1106341385530159106" TargetMode="External" /><Relationship Id="rId312" Type="http://schemas.openxmlformats.org/officeDocument/2006/relationships/hyperlink" Target="https://twitter.com/jamus_marcelo/status/1106344698162176002" TargetMode="External" /><Relationship Id="rId313" Type="http://schemas.openxmlformats.org/officeDocument/2006/relationships/hyperlink" Target="https://twitter.com/dan_soffer/status/1106344951439339520" TargetMode="External" /><Relationship Id="rId314" Type="http://schemas.openxmlformats.org/officeDocument/2006/relationships/hyperlink" Target="https://twitter.com/sanchris999/status/1106352525467369473" TargetMode="External" /><Relationship Id="rId315" Type="http://schemas.openxmlformats.org/officeDocument/2006/relationships/hyperlink" Target="https://twitter.com/masriahmadmd/status/1106354475638419456" TargetMode="External" /><Relationship Id="rId316" Type="http://schemas.openxmlformats.org/officeDocument/2006/relationships/hyperlink" Target="https://twitter.com/masriahmadmd/status/1106354475638419456" TargetMode="External" /><Relationship Id="rId317" Type="http://schemas.openxmlformats.org/officeDocument/2006/relationships/hyperlink" Target="https://twitter.com/samrrazamd/status/1106367424851517440" TargetMode="External" /><Relationship Id="rId318" Type="http://schemas.openxmlformats.org/officeDocument/2006/relationships/hyperlink" Target="https://twitter.com/bujaj49/status/1106367767966638081" TargetMode="External" /><Relationship Id="rId319" Type="http://schemas.openxmlformats.org/officeDocument/2006/relationships/hyperlink" Target="https://twitter.com/jenine_j/status/1106370979494793219" TargetMode="External" /><Relationship Id="rId320" Type="http://schemas.openxmlformats.org/officeDocument/2006/relationships/hyperlink" Target="https://twitter.com/avolgman/status/1106377209672019969" TargetMode="External" /><Relationship Id="rId321" Type="http://schemas.openxmlformats.org/officeDocument/2006/relationships/hyperlink" Target="https://twitter.com/nouranraafat/status/1106389392946536449" TargetMode="External" /><Relationship Id="rId322" Type="http://schemas.openxmlformats.org/officeDocument/2006/relationships/hyperlink" Target="https://twitter.com/nycpropoker/status/1106396073852129281" TargetMode="External" /><Relationship Id="rId323" Type="http://schemas.openxmlformats.org/officeDocument/2006/relationships/hyperlink" Target="https://twitter.com/johnsoncardio/status/1106402352804724736" TargetMode="External" /><Relationship Id="rId324" Type="http://schemas.openxmlformats.org/officeDocument/2006/relationships/hyperlink" Target="https://twitter.com/evapiccon/status/1106414184626044928" TargetMode="External" /><Relationship Id="rId325" Type="http://schemas.openxmlformats.org/officeDocument/2006/relationships/hyperlink" Target="https://twitter.com/tomvarghesejr/status/1106443887785041920" TargetMode="External" /><Relationship Id="rId326" Type="http://schemas.openxmlformats.org/officeDocument/2006/relationships/hyperlink" Target="https://twitter.com/daniellep_md/status/1106446500278747136" TargetMode="External" /><Relationship Id="rId327" Type="http://schemas.openxmlformats.org/officeDocument/2006/relationships/hyperlink" Target="https://twitter.com/jabeenahmad01/status/1106451813329502209" TargetMode="External" /><Relationship Id="rId328" Type="http://schemas.openxmlformats.org/officeDocument/2006/relationships/hyperlink" Target="https://twitter.com/rnsian8/status/1106489714457104385" TargetMode="External" /><Relationship Id="rId329" Type="http://schemas.openxmlformats.org/officeDocument/2006/relationships/hyperlink" Target="https://twitter.com/zou_richard/status/1106519011389526016" TargetMode="External" /><Relationship Id="rId330" Type="http://schemas.openxmlformats.org/officeDocument/2006/relationships/hyperlink" Target="https://twitter.com/zou_richard/status/1106519011389526016" TargetMode="External" /><Relationship Id="rId331" Type="http://schemas.openxmlformats.org/officeDocument/2006/relationships/hyperlink" Target="https://twitter.com/angelmedsystems/status/1106531801139478529" TargetMode="External" /><Relationship Id="rId332" Type="http://schemas.openxmlformats.org/officeDocument/2006/relationships/hyperlink" Target="https://twitter.com/mihaitrofenciuc/status/1106441444288401408" TargetMode="External" /><Relationship Id="rId333" Type="http://schemas.openxmlformats.org/officeDocument/2006/relationships/hyperlink" Target="https://twitter.com/mihaitrofenciuc/status/1106543318828105728" TargetMode="External" /><Relationship Id="rId334" Type="http://schemas.openxmlformats.org/officeDocument/2006/relationships/hyperlink" Target="https://twitter.com/mihaitrofenciuc/status/1106543318828105728" TargetMode="External" /><Relationship Id="rId335" Type="http://schemas.openxmlformats.org/officeDocument/2006/relationships/hyperlink" Target="https://twitter.com/mihaitrofenciuc/status/1106543318828105728" TargetMode="External" /><Relationship Id="rId336" Type="http://schemas.openxmlformats.org/officeDocument/2006/relationships/hyperlink" Target="https://twitter.com/mihaitrofenciuc/status/1106543318828105728" TargetMode="External" /><Relationship Id="rId337" Type="http://schemas.openxmlformats.org/officeDocument/2006/relationships/hyperlink" Target="https://twitter.com/mihaitrofenciuc/status/1106543318828105728" TargetMode="External" /><Relationship Id="rId338" Type="http://schemas.openxmlformats.org/officeDocument/2006/relationships/hyperlink" Target="https://twitter.com/mihaitrofenciuc/status/1106543318828105728" TargetMode="External" /><Relationship Id="rId339" Type="http://schemas.openxmlformats.org/officeDocument/2006/relationships/hyperlink" Target="https://twitter.com/mihaitrofenciuc/status/1106543318828105728" TargetMode="External" /><Relationship Id="rId340" Type="http://schemas.openxmlformats.org/officeDocument/2006/relationships/hyperlink" Target="https://twitter.com/drasifqasim/status/1106378663317114881" TargetMode="External" /><Relationship Id="rId341" Type="http://schemas.openxmlformats.org/officeDocument/2006/relationships/hyperlink" Target="https://twitter.com/bigalkim/status/1106552214594686976" TargetMode="External" /><Relationship Id="rId342" Type="http://schemas.openxmlformats.org/officeDocument/2006/relationships/hyperlink" Target="https://twitter.com/bigalkim/status/1106552214594686976" TargetMode="External" /><Relationship Id="rId343" Type="http://schemas.openxmlformats.org/officeDocument/2006/relationships/hyperlink" Target="https://twitter.com/willsuh76/status/1106249809789222912" TargetMode="External" /><Relationship Id="rId344" Type="http://schemas.openxmlformats.org/officeDocument/2006/relationships/hyperlink" Target="https://twitter.com/bigalkim/status/1106552214594686976" TargetMode="External" /><Relationship Id="rId345" Type="http://schemas.openxmlformats.org/officeDocument/2006/relationships/hyperlink" Target="https://twitter.com/mmamas1973/status/1106350730519216129" TargetMode="External" /><Relationship Id="rId346" Type="http://schemas.openxmlformats.org/officeDocument/2006/relationships/hyperlink" Target="https://twitter.com/bigalkim/status/1106552214594686976" TargetMode="External" /><Relationship Id="rId347" Type="http://schemas.openxmlformats.org/officeDocument/2006/relationships/hyperlink" Target="https://twitter.com/bigalkim/status/1106552214594686976" TargetMode="External" /><Relationship Id="rId348" Type="http://schemas.openxmlformats.org/officeDocument/2006/relationships/hyperlink" Target="https://twitter.com/bigalkim/status/1106552214594686976" TargetMode="External" /><Relationship Id="rId349" Type="http://schemas.openxmlformats.org/officeDocument/2006/relationships/hyperlink" Target="https://twitter.com/weikang517/status/1106555349484503040" TargetMode="External" /><Relationship Id="rId350" Type="http://schemas.openxmlformats.org/officeDocument/2006/relationships/hyperlink" Target="https://twitter.com/alielzieny/status/1106558571569917953" TargetMode="External" /><Relationship Id="rId351" Type="http://schemas.openxmlformats.org/officeDocument/2006/relationships/hyperlink" Target="https://twitter.com/alielzieny/status/1106558571569917953" TargetMode="External" /><Relationship Id="rId352" Type="http://schemas.openxmlformats.org/officeDocument/2006/relationships/hyperlink" Target="https://twitter.com/alielzieny/status/1106558571569917953" TargetMode="External" /><Relationship Id="rId353" Type="http://schemas.openxmlformats.org/officeDocument/2006/relationships/hyperlink" Target="https://twitter.com/alielzieny/status/1106558571569917953" TargetMode="External" /><Relationship Id="rId354" Type="http://schemas.openxmlformats.org/officeDocument/2006/relationships/hyperlink" Target="https://twitter.com/alielzieny/status/1106558571569917953" TargetMode="External" /><Relationship Id="rId355" Type="http://schemas.openxmlformats.org/officeDocument/2006/relationships/hyperlink" Target="https://twitter.com/alielzieny/status/1106558571569917953" TargetMode="External" /><Relationship Id="rId356" Type="http://schemas.openxmlformats.org/officeDocument/2006/relationships/hyperlink" Target="https://twitter.com/alielzieny/status/1106558571569917953" TargetMode="External" /><Relationship Id="rId357" Type="http://schemas.openxmlformats.org/officeDocument/2006/relationships/hyperlink" Target="https://twitter.com/sarah_moharem/status/1106560539780616193" TargetMode="External" /><Relationship Id="rId358" Type="http://schemas.openxmlformats.org/officeDocument/2006/relationships/hyperlink" Target="https://twitter.com/sarah_moharem/status/1106560539780616193" TargetMode="External" /><Relationship Id="rId359" Type="http://schemas.openxmlformats.org/officeDocument/2006/relationships/hyperlink" Target="https://twitter.com/sarah_moharem/status/1106560539780616193" TargetMode="External" /><Relationship Id="rId360" Type="http://schemas.openxmlformats.org/officeDocument/2006/relationships/hyperlink" Target="https://twitter.com/sarah_moharem/status/1106560539780616193" TargetMode="External" /><Relationship Id="rId361" Type="http://schemas.openxmlformats.org/officeDocument/2006/relationships/hyperlink" Target="https://twitter.com/sarah_moharem/status/1106560539780616193" TargetMode="External" /><Relationship Id="rId362" Type="http://schemas.openxmlformats.org/officeDocument/2006/relationships/hyperlink" Target="https://twitter.com/sarah_moharem/status/1106560539780616193" TargetMode="External" /><Relationship Id="rId363" Type="http://schemas.openxmlformats.org/officeDocument/2006/relationships/hyperlink" Target="https://twitter.com/sarah_moharem/status/1106560539780616193" TargetMode="External" /><Relationship Id="rId364" Type="http://schemas.openxmlformats.org/officeDocument/2006/relationships/hyperlink" Target="https://twitter.com/sarah_moharem/status/1106560777039855616" TargetMode="External" /><Relationship Id="rId365" Type="http://schemas.openxmlformats.org/officeDocument/2006/relationships/hyperlink" Target="https://twitter.com/ekaterinil/status/1106573248836366336" TargetMode="External" /><Relationship Id="rId366" Type="http://schemas.openxmlformats.org/officeDocument/2006/relationships/hyperlink" Target="https://twitter.com/ekaterinil/status/1106573248836366336" TargetMode="External" /><Relationship Id="rId367" Type="http://schemas.openxmlformats.org/officeDocument/2006/relationships/hyperlink" Target="https://twitter.com/ekaterinil/status/1106573248836366336" TargetMode="External" /><Relationship Id="rId368" Type="http://schemas.openxmlformats.org/officeDocument/2006/relationships/hyperlink" Target="https://twitter.com/ekaterinil/status/1106573248836366336" TargetMode="External" /><Relationship Id="rId369" Type="http://schemas.openxmlformats.org/officeDocument/2006/relationships/hyperlink" Target="https://twitter.com/ekaterinil/status/1106573248836366336" TargetMode="External" /><Relationship Id="rId370" Type="http://schemas.openxmlformats.org/officeDocument/2006/relationships/hyperlink" Target="https://twitter.com/ekaterinil/status/1106573248836366336" TargetMode="External" /><Relationship Id="rId371" Type="http://schemas.openxmlformats.org/officeDocument/2006/relationships/hyperlink" Target="https://twitter.com/ekaterinil/status/1106573248836366336" TargetMode="External" /><Relationship Id="rId372" Type="http://schemas.openxmlformats.org/officeDocument/2006/relationships/hyperlink" Target="https://twitter.com/jhfrudd/status/1106573762948935681" TargetMode="External" /><Relationship Id="rId373" Type="http://schemas.openxmlformats.org/officeDocument/2006/relationships/hyperlink" Target="https://twitter.com/mitominder/status/1106574376017776646" TargetMode="External" /><Relationship Id="rId374" Type="http://schemas.openxmlformats.org/officeDocument/2006/relationships/hyperlink" Target="https://twitter.com/kghnhslibrary/status/1106574469945012229" TargetMode="External" /><Relationship Id="rId375" Type="http://schemas.openxmlformats.org/officeDocument/2006/relationships/hyperlink" Target="https://twitter.com/krychtiukmd/status/1106577175954800640" TargetMode="External" /><Relationship Id="rId376" Type="http://schemas.openxmlformats.org/officeDocument/2006/relationships/hyperlink" Target="https://twitter.com/krychtiukmd/status/1106577175954800640" TargetMode="External" /><Relationship Id="rId377" Type="http://schemas.openxmlformats.org/officeDocument/2006/relationships/hyperlink" Target="https://twitter.com/krychtiukmd/status/1106577175954800640" TargetMode="External" /><Relationship Id="rId378" Type="http://schemas.openxmlformats.org/officeDocument/2006/relationships/hyperlink" Target="https://twitter.com/krychtiukmd/status/1106577175954800640" TargetMode="External" /><Relationship Id="rId379" Type="http://schemas.openxmlformats.org/officeDocument/2006/relationships/hyperlink" Target="https://twitter.com/krychtiukmd/status/1106577175954800640" TargetMode="External" /><Relationship Id="rId380" Type="http://schemas.openxmlformats.org/officeDocument/2006/relationships/hyperlink" Target="https://twitter.com/krychtiukmd/status/1106577175954800640" TargetMode="External" /><Relationship Id="rId381" Type="http://schemas.openxmlformats.org/officeDocument/2006/relationships/hyperlink" Target="https://twitter.com/krychtiukmd/status/1106577175954800640" TargetMode="External" /><Relationship Id="rId382" Type="http://schemas.openxmlformats.org/officeDocument/2006/relationships/hyperlink" Target="https://twitter.com/icorvilud/status/1106572847684685824" TargetMode="External" /><Relationship Id="rId383" Type="http://schemas.openxmlformats.org/officeDocument/2006/relationships/hyperlink" Target="https://twitter.com/icorvilud/status/1106572847684685824" TargetMode="External" /><Relationship Id="rId384" Type="http://schemas.openxmlformats.org/officeDocument/2006/relationships/hyperlink" Target="https://twitter.com/icorvilud/status/1106572847684685824" TargetMode="External" /><Relationship Id="rId385" Type="http://schemas.openxmlformats.org/officeDocument/2006/relationships/hyperlink" Target="https://twitter.com/icorvilud/status/1106572847684685824" TargetMode="External" /><Relationship Id="rId386" Type="http://schemas.openxmlformats.org/officeDocument/2006/relationships/hyperlink" Target="https://twitter.com/icorvilud/status/1106572847684685824" TargetMode="External" /><Relationship Id="rId387" Type="http://schemas.openxmlformats.org/officeDocument/2006/relationships/hyperlink" Target="https://twitter.com/icorvilud/status/1106572847684685824" TargetMode="External" /><Relationship Id="rId388" Type="http://schemas.openxmlformats.org/officeDocument/2006/relationships/hyperlink" Target="https://twitter.com/icorvilud/status/1106572847684685824" TargetMode="External" /><Relationship Id="rId389" Type="http://schemas.openxmlformats.org/officeDocument/2006/relationships/hyperlink" Target="https://twitter.com/icorvilud/status/1106572847684685824" TargetMode="External" /><Relationship Id="rId390" Type="http://schemas.openxmlformats.org/officeDocument/2006/relationships/hyperlink" Target="https://twitter.com/icorvilud/status/1106572847684685824" TargetMode="External" /><Relationship Id="rId391" Type="http://schemas.openxmlformats.org/officeDocument/2006/relationships/hyperlink" Target="https://twitter.com/icorvilud/status/1106572847684685824" TargetMode="External" /><Relationship Id="rId392" Type="http://schemas.openxmlformats.org/officeDocument/2006/relationships/hyperlink" Target="https://twitter.com/gurukowlgi/status/1106579242056409089" TargetMode="External" /><Relationship Id="rId393" Type="http://schemas.openxmlformats.org/officeDocument/2006/relationships/hyperlink" Target="https://twitter.com/gurukowlgi/status/1106579242056409089" TargetMode="External" /><Relationship Id="rId394" Type="http://schemas.openxmlformats.org/officeDocument/2006/relationships/hyperlink" Target="https://twitter.com/gurukowlgi/status/1106579242056409089" TargetMode="External" /><Relationship Id="rId395" Type="http://schemas.openxmlformats.org/officeDocument/2006/relationships/hyperlink" Target="https://twitter.com/gurukowlgi/status/1106579242056409089" TargetMode="External" /><Relationship Id="rId396" Type="http://schemas.openxmlformats.org/officeDocument/2006/relationships/hyperlink" Target="https://twitter.com/gurukowlgi/status/1106579242056409089" TargetMode="External" /><Relationship Id="rId397" Type="http://schemas.openxmlformats.org/officeDocument/2006/relationships/hyperlink" Target="https://twitter.com/gurukowlgi/status/1106579242056409089" TargetMode="External" /><Relationship Id="rId398" Type="http://schemas.openxmlformats.org/officeDocument/2006/relationships/hyperlink" Target="https://twitter.com/gurukowlgi/status/1106579242056409089" TargetMode="External" /><Relationship Id="rId399" Type="http://schemas.openxmlformats.org/officeDocument/2006/relationships/hyperlink" Target="https://twitter.com/gurukowlgi/status/1106579242056409089" TargetMode="External" /><Relationship Id="rId400" Type="http://schemas.openxmlformats.org/officeDocument/2006/relationships/hyperlink" Target="https://twitter.com/gurukowlgi/status/1106579242056409089" TargetMode="External" /><Relationship Id="rId401" Type="http://schemas.openxmlformats.org/officeDocument/2006/relationships/hyperlink" Target="https://twitter.com/gurukowlgi/status/1106579242056409089" TargetMode="External" /><Relationship Id="rId402" Type="http://schemas.openxmlformats.org/officeDocument/2006/relationships/hyperlink" Target="https://twitter.com/akohlimd/status/1106584151002701824" TargetMode="External" /><Relationship Id="rId403" Type="http://schemas.openxmlformats.org/officeDocument/2006/relationships/hyperlink" Target="https://twitter.com/akohlimd/status/1106584151002701824" TargetMode="External" /><Relationship Id="rId404" Type="http://schemas.openxmlformats.org/officeDocument/2006/relationships/hyperlink" Target="https://twitter.com/docvikrama/status/1106589111987724290" TargetMode="External" /><Relationship Id="rId405" Type="http://schemas.openxmlformats.org/officeDocument/2006/relationships/hyperlink" Target="https://twitter.com/docvikrama/status/1106589111987724290" TargetMode="External" /><Relationship Id="rId406" Type="http://schemas.openxmlformats.org/officeDocument/2006/relationships/hyperlink" Target="https://twitter.com/docvikrama/status/1106589111987724290" TargetMode="External" /><Relationship Id="rId407" Type="http://schemas.openxmlformats.org/officeDocument/2006/relationships/hyperlink" Target="https://twitter.com/docvikrama/status/1106589111987724290" TargetMode="External" /><Relationship Id="rId408" Type="http://schemas.openxmlformats.org/officeDocument/2006/relationships/hyperlink" Target="https://twitter.com/docvikrama/status/1106589111987724290" TargetMode="External" /><Relationship Id="rId409" Type="http://schemas.openxmlformats.org/officeDocument/2006/relationships/hyperlink" Target="https://twitter.com/docvikrama/status/1106589111987724290" TargetMode="External" /><Relationship Id="rId410" Type="http://schemas.openxmlformats.org/officeDocument/2006/relationships/hyperlink" Target="https://twitter.com/docvikrama/status/1106589111987724290" TargetMode="External" /><Relationship Id="rId411" Type="http://schemas.openxmlformats.org/officeDocument/2006/relationships/hyperlink" Target="https://twitter.com/acc_georgia/status/1106595068096512002" TargetMode="External" /><Relationship Id="rId412" Type="http://schemas.openxmlformats.org/officeDocument/2006/relationships/hyperlink" Target="https://twitter.com/yndigegny/status/1105599816783093760" TargetMode="External" /><Relationship Id="rId413" Type="http://schemas.openxmlformats.org/officeDocument/2006/relationships/hyperlink" Target="https://twitter.com/yndigegny/status/1105599816783093760" TargetMode="External" /><Relationship Id="rId414" Type="http://schemas.openxmlformats.org/officeDocument/2006/relationships/hyperlink" Target="https://twitter.com/yndigegny/status/1105599816783093760" TargetMode="External" /><Relationship Id="rId415" Type="http://schemas.openxmlformats.org/officeDocument/2006/relationships/hyperlink" Target="https://twitter.com/yndigegny/status/1105599816783093760" TargetMode="External" /><Relationship Id="rId416" Type="http://schemas.openxmlformats.org/officeDocument/2006/relationships/hyperlink" Target="https://twitter.com/yndigegny/status/1105599816783093760" TargetMode="External" /><Relationship Id="rId417" Type="http://schemas.openxmlformats.org/officeDocument/2006/relationships/hyperlink" Target="https://twitter.com/epeeps_bot/status/1105602525875617793" TargetMode="External" /><Relationship Id="rId418" Type="http://schemas.openxmlformats.org/officeDocument/2006/relationships/hyperlink" Target="https://twitter.com/epeeps_bot/status/1105602525875617793" TargetMode="External" /><Relationship Id="rId419" Type="http://schemas.openxmlformats.org/officeDocument/2006/relationships/hyperlink" Target="https://twitter.com/epeeps_bot/status/1105602525875617793" TargetMode="External" /><Relationship Id="rId420" Type="http://schemas.openxmlformats.org/officeDocument/2006/relationships/hyperlink" Target="https://twitter.com/epeeps_bot/status/1105602525875617793" TargetMode="External" /><Relationship Id="rId421" Type="http://schemas.openxmlformats.org/officeDocument/2006/relationships/hyperlink" Target="https://twitter.com/hollygheartmed/status/1105817348450209792" TargetMode="External" /><Relationship Id="rId422" Type="http://schemas.openxmlformats.org/officeDocument/2006/relationships/hyperlink" Target="https://twitter.com/epeeps_bot/status/1105817813804089344" TargetMode="External" /><Relationship Id="rId423" Type="http://schemas.openxmlformats.org/officeDocument/2006/relationships/hyperlink" Target="https://twitter.com/epocrates/status/1106218905092136960" TargetMode="External" /><Relationship Id="rId424" Type="http://schemas.openxmlformats.org/officeDocument/2006/relationships/hyperlink" Target="https://twitter.com/epocrates/status/1106218905092136960" TargetMode="External" /><Relationship Id="rId425" Type="http://schemas.openxmlformats.org/officeDocument/2006/relationships/hyperlink" Target="https://twitter.com/epeeps_bot/status/1106221606282690560" TargetMode="External" /><Relationship Id="rId426" Type="http://schemas.openxmlformats.org/officeDocument/2006/relationships/hyperlink" Target="https://twitter.com/epeeps_bot/status/1106221606282690560" TargetMode="External" /><Relationship Id="rId427" Type="http://schemas.openxmlformats.org/officeDocument/2006/relationships/hyperlink" Target="https://twitter.com/cmichaelgibson/status/1106241363467735041" TargetMode="External" /><Relationship Id="rId428" Type="http://schemas.openxmlformats.org/officeDocument/2006/relationships/hyperlink" Target="https://twitter.com/hragy/status/1106310106659151873" TargetMode="External" /><Relationship Id="rId429" Type="http://schemas.openxmlformats.org/officeDocument/2006/relationships/hyperlink" Target="https://twitter.com/epeeps_bot/status/1105602525875617793" TargetMode="External" /><Relationship Id="rId430" Type="http://schemas.openxmlformats.org/officeDocument/2006/relationships/hyperlink" Target="https://twitter.com/epeeps_bot/status/1106244255339696128" TargetMode="External" /><Relationship Id="rId431" Type="http://schemas.openxmlformats.org/officeDocument/2006/relationships/hyperlink" Target="https://twitter.com/emilyguhl/status/1106296729236852736" TargetMode="External" /><Relationship Id="rId432" Type="http://schemas.openxmlformats.org/officeDocument/2006/relationships/hyperlink" Target="https://twitter.com/pittcardiology/status/1106310808227774464" TargetMode="External" /><Relationship Id="rId433" Type="http://schemas.openxmlformats.org/officeDocument/2006/relationships/hyperlink" Target="https://twitter.com/epeeps_bot/status/1106297187410104320" TargetMode="External" /><Relationship Id="rId434" Type="http://schemas.openxmlformats.org/officeDocument/2006/relationships/hyperlink" Target="https://twitter.com/epeeps_bot/status/1106297187410104320" TargetMode="External" /><Relationship Id="rId435" Type="http://schemas.openxmlformats.org/officeDocument/2006/relationships/hyperlink" Target="https://twitter.com/drankitkpatel/status/1106544388161916928" TargetMode="External" /><Relationship Id="rId436" Type="http://schemas.openxmlformats.org/officeDocument/2006/relationships/hyperlink" Target="https://twitter.com/drankitkpatel/status/1106544388161916928" TargetMode="External" /><Relationship Id="rId437" Type="http://schemas.openxmlformats.org/officeDocument/2006/relationships/hyperlink" Target="https://twitter.com/drankitkpatel/status/1106544388161916928" TargetMode="External" /><Relationship Id="rId438" Type="http://schemas.openxmlformats.org/officeDocument/2006/relationships/hyperlink" Target="https://twitter.com/drankitkpatel/status/1106544388161916928" TargetMode="External" /><Relationship Id="rId439" Type="http://schemas.openxmlformats.org/officeDocument/2006/relationships/hyperlink" Target="https://twitter.com/drankitkpatel/status/1106544388161916928" TargetMode="External" /><Relationship Id="rId440" Type="http://schemas.openxmlformats.org/officeDocument/2006/relationships/hyperlink" Target="https://twitter.com/epeeps_bot/status/1106546244527239168" TargetMode="External" /><Relationship Id="rId441" Type="http://schemas.openxmlformats.org/officeDocument/2006/relationships/hyperlink" Target="https://twitter.com/epeeps_bot/status/1106546244527239168" TargetMode="External" /><Relationship Id="rId442" Type="http://schemas.openxmlformats.org/officeDocument/2006/relationships/hyperlink" Target="https://twitter.com/epeeps_bot/status/1106546244527239168" TargetMode="External" /><Relationship Id="rId443" Type="http://schemas.openxmlformats.org/officeDocument/2006/relationships/hyperlink" Target="https://twitter.com/epeeps_bot/status/1106546244527239168" TargetMode="External" /><Relationship Id="rId444" Type="http://schemas.openxmlformats.org/officeDocument/2006/relationships/hyperlink" Target="https://twitter.com/epeeps_bot/status/1106546244527239168" TargetMode="External" /><Relationship Id="rId445" Type="http://schemas.openxmlformats.org/officeDocument/2006/relationships/hyperlink" Target="https://twitter.com/epeeps_bot/status/1106546244527239168" TargetMode="External" /><Relationship Id="rId446" Type="http://schemas.openxmlformats.org/officeDocument/2006/relationships/hyperlink" Target="https://twitter.com/epeeps_bot/status/1105602525875617793" TargetMode="External" /><Relationship Id="rId447" Type="http://schemas.openxmlformats.org/officeDocument/2006/relationships/hyperlink" Target="https://twitter.com/epeeps_bot/status/1106138558572777472" TargetMode="External" /><Relationship Id="rId448" Type="http://schemas.openxmlformats.org/officeDocument/2006/relationships/hyperlink" Target="https://twitter.com/epeeps_bot/status/1106221606282690560" TargetMode="External" /><Relationship Id="rId449" Type="http://schemas.openxmlformats.org/officeDocument/2006/relationships/hyperlink" Target="https://twitter.com/epeeps_bot/status/1106595396082696193" TargetMode="External" /><Relationship Id="rId450" Type="http://schemas.openxmlformats.org/officeDocument/2006/relationships/hyperlink" Target="https://twitter.com/epeeps_bot/status/1106595396082696193" TargetMode="External" /><Relationship Id="rId451" Type="http://schemas.openxmlformats.org/officeDocument/2006/relationships/hyperlink" Target="https://twitter.com/epeeps_bot/status/1106595396082696193" TargetMode="External" /><Relationship Id="rId452" Type="http://schemas.openxmlformats.org/officeDocument/2006/relationships/hyperlink" Target="https://twitter.com/jorartu/status/1106609039859838976" TargetMode="External" /><Relationship Id="rId453" Type="http://schemas.openxmlformats.org/officeDocument/2006/relationships/hyperlink" Target="https://twitter.com/sanjum/status/1106595052523008003" TargetMode="External" /><Relationship Id="rId454" Type="http://schemas.openxmlformats.org/officeDocument/2006/relationships/hyperlink" Target="https://twitter.com/sanjum/status/1106595052523008003" TargetMode="External" /><Relationship Id="rId455" Type="http://schemas.openxmlformats.org/officeDocument/2006/relationships/hyperlink" Target="https://twitter.com/ericsecemskymd/status/1106595191488696320" TargetMode="External" /><Relationship Id="rId456" Type="http://schemas.openxmlformats.org/officeDocument/2006/relationships/hyperlink" Target="https://twitter.com/yevgeniybr/status/1106612864985583621" TargetMode="External" /><Relationship Id="rId457" Type="http://schemas.openxmlformats.org/officeDocument/2006/relationships/hyperlink" Target="https://twitter.com/ericsecemskymd/status/1106595191488696320" TargetMode="External" /><Relationship Id="rId458" Type="http://schemas.openxmlformats.org/officeDocument/2006/relationships/hyperlink" Target="https://twitter.com/yevgeniybr/status/1106612864985583621" TargetMode="External" /><Relationship Id="rId459" Type="http://schemas.openxmlformats.org/officeDocument/2006/relationships/hyperlink" Target="https://twitter.com/yevgeniybr/status/1106612864985583621" TargetMode="External" /><Relationship Id="rId460" Type="http://schemas.openxmlformats.org/officeDocument/2006/relationships/hyperlink" Target="https://twitter.com/cardioimageninc/status/1106635660008611840" TargetMode="External" /><Relationship Id="rId461" Type="http://schemas.openxmlformats.org/officeDocument/2006/relationships/hyperlink" Target="https://twitter.com/andreadmorgan/status/1106638354009985025" TargetMode="External" /><Relationship Id="rId462" Type="http://schemas.openxmlformats.org/officeDocument/2006/relationships/hyperlink" Target="https://twitter.com/proftomquinn/status/1106641904832315392" TargetMode="External" /><Relationship Id="rId463" Type="http://schemas.openxmlformats.org/officeDocument/2006/relationships/hyperlink" Target="https://twitter.com/heart_bmj/status/1106572940399775744" TargetMode="External" /><Relationship Id="rId464" Type="http://schemas.openxmlformats.org/officeDocument/2006/relationships/hyperlink" Target="https://twitter.com/cardiacjoshi/status/1106665595527970819" TargetMode="External" /><Relationship Id="rId465" Type="http://schemas.openxmlformats.org/officeDocument/2006/relationships/hyperlink" Target="https://twitter.com/slavikken/status/1106670956834144256" TargetMode="External" /><Relationship Id="rId466" Type="http://schemas.openxmlformats.org/officeDocument/2006/relationships/hyperlink" Target="https://twitter.com/hragy/status/1106137209500061696" TargetMode="External" /><Relationship Id="rId467" Type="http://schemas.openxmlformats.org/officeDocument/2006/relationships/hyperlink" Target="https://twitter.com/cpgale3/status/1106685058667159554" TargetMode="External" /><Relationship Id="rId468" Type="http://schemas.openxmlformats.org/officeDocument/2006/relationships/hyperlink" Target="https://twitter.com/jgrapsa/status/1106543230269747200" TargetMode="External" /><Relationship Id="rId469" Type="http://schemas.openxmlformats.org/officeDocument/2006/relationships/hyperlink" Target="https://twitter.com/jgrapsa/status/1106543230269747200" TargetMode="External" /><Relationship Id="rId470" Type="http://schemas.openxmlformats.org/officeDocument/2006/relationships/hyperlink" Target="https://twitter.com/jgrapsa/status/1106543230269747200" TargetMode="External" /><Relationship Id="rId471" Type="http://schemas.openxmlformats.org/officeDocument/2006/relationships/hyperlink" Target="https://twitter.com/jgrapsa/status/1106543230269747200" TargetMode="External" /><Relationship Id="rId472" Type="http://schemas.openxmlformats.org/officeDocument/2006/relationships/hyperlink" Target="https://twitter.com/jgrapsa/status/1106543230269747200" TargetMode="External" /><Relationship Id="rId473" Type="http://schemas.openxmlformats.org/officeDocument/2006/relationships/hyperlink" Target="https://twitter.com/jgrapsa/status/1106543230269747200" TargetMode="External" /><Relationship Id="rId474" Type="http://schemas.openxmlformats.org/officeDocument/2006/relationships/hyperlink" Target="https://twitter.com/rafavidalperez/status/1106567080705445888" TargetMode="External" /><Relationship Id="rId475" Type="http://schemas.openxmlformats.org/officeDocument/2006/relationships/hyperlink" Target="https://twitter.com/argulian/status/1106577853100052481" TargetMode="External" /><Relationship Id="rId476" Type="http://schemas.openxmlformats.org/officeDocument/2006/relationships/hyperlink" Target="https://twitter.com/dradastefanescu/status/1106704364905943042" TargetMode="External" /><Relationship Id="rId477" Type="http://schemas.openxmlformats.org/officeDocument/2006/relationships/hyperlink" Target="https://twitter.com/rafavidalperez/status/1106567080705445888" TargetMode="External" /><Relationship Id="rId478" Type="http://schemas.openxmlformats.org/officeDocument/2006/relationships/hyperlink" Target="https://twitter.com/rafavidalperez/status/1106567080705445888" TargetMode="External" /><Relationship Id="rId479" Type="http://schemas.openxmlformats.org/officeDocument/2006/relationships/hyperlink" Target="https://twitter.com/rafavidalperez/status/1106567080705445888" TargetMode="External" /><Relationship Id="rId480" Type="http://schemas.openxmlformats.org/officeDocument/2006/relationships/hyperlink" Target="https://twitter.com/rafavidalperez/status/1106567080705445888" TargetMode="External" /><Relationship Id="rId481" Type="http://schemas.openxmlformats.org/officeDocument/2006/relationships/hyperlink" Target="https://twitter.com/rafavidalperez/status/1106567080705445888" TargetMode="External" /><Relationship Id="rId482" Type="http://schemas.openxmlformats.org/officeDocument/2006/relationships/hyperlink" Target="https://twitter.com/argulian/status/1106577853100052481" TargetMode="External" /><Relationship Id="rId483" Type="http://schemas.openxmlformats.org/officeDocument/2006/relationships/hyperlink" Target="https://twitter.com/dradastefanescu/status/1106704364905943042" TargetMode="External" /><Relationship Id="rId484" Type="http://schemas.openxmlformats.org/officeDocument/2006/relationships/hyperlink" Target="https://twitter.com/argulian/status/1106577853100052481" TargetMode="External" /><Relationship Id="rId485" Type="http://schemas.openxmlformats.org/officeDocument/2006/relationships/hyperlink" Target="https://twitter.com/dradastefanescu/status/1106704364905943042" TargetMode="External" /><Relationship Id="rId486" Type="http://schemas.openxmlformats.org/officeDocument/2006/relationships/hyperlink" Target="https://twitter.com/argulian/status/1106577853100052481" TargetMode="External" /><Relationship Id="rId487" Type="http://schemas.openxmlformats.org/officeDocument/2006/relationships/hyperlink" Target="https://twitter.com/dradastefanescu/status/1106704364905943042" TargetMode="External" /><Relationship Id="rId488" Type="http://schemas.openxmlformats.org/officeDocument/2006/relationships/hyperlink" Target="https://twitter.com/argulian/status/1106577853100052481" TargetMode="External" /><Relationship Id="rId489" Type="http://schemas.openxmlformats.org/officeDocument/2006/relationships/hyperlink" Target="https://twitter.com/dradastefanescu/status/1106704364905943042" TargetMode="External" /><Relationship Id="rId490" Type="http://schemas.openxmlformats.org/officeDocument/2006/relationships/hyperlink" Target="https://twitter.com/argulian/status/1106577853100052481" TargetMode="External" /><Relationship Id="rId491" Type="http://schemas.openxmlformats.org/officeDocument/2006/relationships/hyperlink" Target="https://twitter.com/dradastefanescu/status/1106704364905943042" TargetMode="External" /><Relationship Id="rId492" Type="http://schemas.openxmlformats.org/officeDocument/2006/relationships/hyperlink" Target="https://twitter.com/dradastefanescu/status/1106704364905943042" TargetMode="External" /><Relationship Id="rId493" Type="http://schemas.openxmlformats.org/officeDocument/2006/relationships/hyperlink" Target="https://api.twitter.com/1.1/geo/id/01d0cd182297354e.json" TargetMode="External" /><Relationship Id="rId494" Type="http://schemas.openxmlformats.org/officeDocument/2006/relationships/comments" Target="../comments1.xml" /><Relationship Id="rId495" Type="http://schemas.openxmlformats.org/officeDocument/2006/relationships/vmlDrawing" Target="../drawings/vmlDrawing1.vml" /><Relationship Id="rId496" Type="http://schemas.openxmlformats.org/officeDocument/2006/relationships/table" Target="../tables/table1.xml" /><Relationship Id="rId4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8V8mWN8sH" TargetMode="External" /><Relationship Id="rId2" Type="http://schemas.openxmlformats.org/officeDocument/2006/relationships/hyperlink" Target="https://t.co/oayA6W3skr" TargetMode="External" /><Relationship Id="rId3" Type="http://schemas.openxmlformats.org/officeDocument/2006/relationships/hyperlink" Target="https://t.co/sUuQ6wNDK2" TargetMode="External" /><Relationship Id="rId4" Type="http://schemas.openxmlformats.org/officeDocument/2006/relationships/hyperlink" Target="https://t.co/j4RTWqLLLb" TargetMode="External" /><Relationship Id="rId5" Type="http://schemas.openxmlformats.org/officeDocument/2006/relationships/hyperlink" Target="https://t.co/Zb5goQq7V7" TargetMode="External" /><Relationship Id="rId6" Type="http://schemas.openxmlformats.org/officeDocument/2006/relationships/hyperlink" Target="https://t.co/nWyaKyo9uN" TargetMode="External" /><Relationship Id="rId7" Type="http://schemas.openxmlformats.org/officeDocument/2006/relationships/hyperlink" Target="https://t.co/5LZ6wJvf2s" TargetMode="External" /><Relationship Id="rId8" Type="http://schemas.openxmlformats.org/officeDocument/2006/relationships/hyperlink" Target="https://t.co/FLt6BNZa8p" TargetMode="External" /><Relationship Id="rId9" Type="http://schemas.openxmlformats.org/officeDocument/2006/relationships/hyperlink" Target="https://t.co/tRfZVHk5lZ" TargetMode="External" /><Relationship Id="rId10" Type="http://schemas.openxmlformats.org/officeDocument/2006/relationships/hyperlink" Target="https://t.co/RKf97DbO19" TargetMode="External" /><Relationship Id="rId11" Type="http://schemas.openxmlformats.org/officeDocument/2006/relationships/hyperlink" Target="https://t.co/4ptK7g1Ve5" TargetMode="External" /><Relationship Id="rId12" Type="http://schemas.openxmlformats.org/officeDocument/2006/relationships/hyperlink" Target="https://t.co/m57SAVjXRV" TargetMode="External" /><Relationship Id="rId13" Type="http://schemas.openxmlformats.org/officeDocument/2006/relationships/hyperlink" Target="https://t.co/reKQzEHdXC" TargetMode="External" /><Relationship Id="rId14" Type="http://schemas.openxmlformats.org/officeDocument/2006/relationships/hyperlink" Target="https://t.co/XntotJzFde" TargetMode="External" /><Relationship Id="rId15" Type="http://schemas.openxmlformats.org/officeDocument/2006/relationships/hyperlink" Target="https://t.co/LVMbON1BnH" TargetMode="External" /><Relationship Id="rId16" Type="http://schemas.openxmlformats.org/officeDocument/2006/relationships/hyperlink" Target="http://t.co/CPYcHWLls4" TargetMode="External" /><Relationship Id="rId17" Type="http://schemas.openxmlformats.org/officeDocument/2006/relationships/hyperlink" Target="https://t.co/yeDP9n8nZX" TargetMode="External" /><Relationship Id="rId18" Type="http://schemas.openxmlformats.org/officeDocument/2006/relationships/hyperlink" Target="https://t.co/bg6E7t7Rot" TargetMode="External" /><Relationship Id="rId19" Type="http://schemas.openxmlformats.org/officeDocument/2006/relationships/hyperlink" Target="https://t.co/O3epPwFvfm" TargetMode="External" /><Relationship Id="rId20" Type="http://schemas.openxmlformats.org/officeDocument/2006/relationships/hyperlink" Target="http://t.co/RX4mHwGgMa" TargetMode="External" /><Relationship Id="rId21" Type="http://schemas.openxmlformats.org/officeDocument/2006/relationships/hyperlink" Target="https://t.co/1ljcJdNTxZ" TargetMode="External" /><Relationship Id="rId22" Type="http://schemas.openxmlformats.org/officeDocument/2006/relationships/hyperlink" Target="https://t.co/cZgfKbZqnh" TargetMode="External" /><Relationship Id="rId23" Type="http://schemas.openxmlformats.org/officeDocument/2006/relationships/hyperlink" Target="https://t.co/ItBigo9fuv" TargetMode="External" /><Relationship Id="rId24" Type="http://schemas.openxmlformats.org/officeDocument/2006/relationships/hyperlink" Target="https://t.co/RUeJ71zK7w" TargetMode="External" /><Relationship Id="rId25" Type="http://schemas.openxmlformats.org/officeDocument/2006/relationships/hyperlink" Target="https://t.co/YXqszNElAX" TargetMode="External" /><Relationship Id="rId26" Type="http://schemas.openxmlformats.org/officeDocument/2006/relationships/hyperlink" Target="https://t.co/bb3NQ93ng8" TargetMode="External" /><Relationship Id="rId27" Type="http://schemas.openxmlformats.org/officeDocument/2006/relationships/hyperlink" Target="https://t.co/aNOAguFgTY" TargetMode="External" /><Relationship Id="rId28" Type="http://schemas.openxmlformats.org/officeDocument/2006/relationships/hyperlink" Target="http://t.co/HfgYqcHeK9" TargetMode="External" /><Relationship Id="rId29" Type="http://schemas.openxmlformats.org/officeDocument/2006/relationships/hyperlink" Target="http://t.co/XKUjb997TA" TargetMode="External" /><Relationship Id="rId30" Type="http://schemas.openxmlformats.org/officeDocument/2006/relationships/hyperlink" Target="https://t.co/D8P7gnLXIX" TargetMode="External" /><Relationship Id="rId31" Type="http://schemas.openxmlformats.org/officeDocument/2006/relationships/hyperlink" Target="https://t.co/qDoMv6gjYo" TargetMode="External" /><Relationship Id="rId32" Type="http://schemas.openxmlformats.org/officeDocument/2006/relationships/hyperlink" Target="https://t.co/gDbNiB3wkl" TargetMode="External" /><Relationship Id="rId33" Type="http://schemas.openxmlformats.org/officeDocument/2006/relationships/hyperlink" Target="https://t.co/hbCyWLWC6S" TargetMode="External" /><Relationship Id="rId34" Type="http://schemas.openxmlformats.org/officeDocument/2006/relationships/hyperlink" Target="https://t.co/CtaWf0AQIG" TargetMode="External" /><Relationship Id="rId35" Type="http://schemas.openxmlformats.org/officeDocument/2006/relationships/hyperlink" Target="https://t.co/OGMzwNBALl" TargetMode="External" /><Relationship Id="rId36" Type="http://schemas.openxmlformats.org/officeDocument/2006/relationships/hyperlink" Target="https://t.co/VPN0CafEYh" TargetMode="External" /><Relationship Id="rId37" Type="http://schemas.openxmlformats.org/officeDocument/2006/relationships/hyperlink" Target="http://t.co/MIesx6WE6h" TargetMode="External" /><Relationship Id="rId38" Type="http://schemas.openxmlformats.org/officeDocument/2006/relationships/hyperlink" Target="https://t.co/JFvJqzIV6J" TargetMode="External" /><Relationship Id="rId39" Type="http://schemas.openxmlformats.org/officeDocument/2006/relationships/hyperlink" Target="https://t.co/HwSxXDez5U" TargetMode="External" /><Relationship Id="rId40" Type="http://schemas.openxmlformats.org/officeDocument/2006/relationships/hyperlink" Target="http://t.co/5trMc0gwbn" TargetMode="External" /><Relationship Id="rId41" Type="http://schemas.openxmlformats.org/officeDocument/2006/relationships/hyperlink" Target="https://t.co/VfsXUanO9d" TargetMode="External" /><Relationship Id="rId42" Type="http://schemas.openxmlformats.org/officeDocument/2006/relationships/hyperlink" Target="https://t.co/IsIOEbmGYK" TargetMode="External" /><Relationship Id="rId43" Type="http://schemas.openxmlformats.org/officeDocument/2006/relationships/hyperlink" Target="https://t.co/3Ifg3AnLxO" TargetMode="External" /><Relationship Id="rId44" Type="http://schemas.openxmlformats.org/officeDocument/2006/relationships/hyperlink" Target="https://t.co/h79rI89Siu" TargetMode="External" /><Relationship Id="rId45" Type="http://schemas.openxmlformats.org/officeDocument/2006/relationships/hyperlink" Target="https://t.co/hYYkjF3uY8" TargetMode="External" /><Relationship Id="rId46" Type="http://schemas.openxmlformats.org/officeDocument/2006/relationships/hyperlink" Target="https://t.co/WayQvZhdHw" TargetMode="External" /><Relationship Id="rId47" Type="http://schemas.openxmlformats.org/officeDocument/2006/relationships/hyperlink" Target="https://t.co/qJMAFHROXw" TargetMode="External" /><Relationship Id="rId48" Type="http://schemas.openxmlformats.org/officeDocument/2006/relationships/hyperlink" Target="https://t.co/8atbZxO9hu" TargetMode="External" /><Relationship Id="rId49" Type="http://schemas.openxmlformats.org/officeDocument/2006/relationships/hyperlink" Target="https://t.co/AlDRHli4Wq" TargetMode="External" /><Relationship Id="rId50" Type="http://schemas.openxmlformats.org/officeDocument/2006/relationships/hyperlink" Target="https://pbs.twimg.com/profile_banners/256679070/1486646164" TargetMode="External" /><Relationship Id="rId51" Type="http://schemas.openxmlformats.org/officeDocument/2006/relationships/hyperlink" Target="https://pbs.twimg.com/profile_banners/2381130865/1538101436" TargetMode="External" /><Relationship Id="rId52" Type="http://schemas.openxmlformats.org/officeDocument/2006/relationships/hyperlink" Target="https://pbs.twimg.com/profile_banners/1478756371/1488485165" TargetMode="External" /><Relationship Id="rId53" Type="http://schemas.openxmlformats.org/officeDocument/2006/relationships/hyperlink" Target="https://pbs.twimg.com/profile_banners/20785386/1536330668" TargetMode="External" /><Relationship Id="rId54" Type="http://schemas.openxmlformats.org/officeDocument/2006/relationships/hyperlink" Target="https://pbs.twimg.com/profile_banners/23335457/1524134263" TargetMode="External" /><Relationship Id="rId55" Type="http://schemas.openxmlformats.org/officeDocument/2006/relationships/hyperlink" Target="https://pbs.twimg.com/profile_banners/152411579/1552632093" TargetMode="External" /><Relationship Id="rId56" Type="http://schemas.openxmlformats.org/officeDocument/2006/relationships/hyperlink" Target="https://pbs.twimg.com/profile_banners/418731150/1552206657" TargetMode="External" /><Relationship Id="rId57" Type="http://schemas.openxmlformats.org/officeDocument/2006/relationships/hyperlink" Target="https://pbs.twimg.com/profile_banners/930885060475146240/1531858891" TargetMode="External" /><Relationship Id="rId58" Type="http://schemas.openxmlformats.org/officeDocument/2006/relationships/hyperlink" Target="https://pbs.twimg.com/profile_banners/1413891942/1517704931" TargetMode="External" /><Relationship Id="rId59" Type="http://schemas.openxmlformats.org/officeDocument/2006/relationships/hyperlink" Target="https://pbs.twimg.com/profile_banners/2883129597/1509231833" TargetMode="External" /><Relationship Id="rId60" Type="http://schemas.openxmlformats.org/officeDocument/2006/relationships/hyperlink" Target="https://pbs.twimg.com/profile_banners/1418835816/1398296282" TargetMode="External" /><Relationship Id="rId61" Type="http://schemas.openxmlformats.org/officeDocument/2006/relationships/hyperlink" Target="https://pbs.twimg.com/profile_banners/879161563/1506373914" TargetMode="External" /><Relationship Id="rId62" Type="http://schemas.openxmlformats.org/officeDocument/2006/relationships/hyperlink" Target="https://pbs.twimg.com/profile_banners/1024731195115008000/1535290963" TargetMode="External" /><Relationship Id="rId63" Type="http://schemas.openxmlformats.org/officeDocument/2006/relationships/hyperlink" Target="https://pbs.twimg.com/profile_banners/1963245992/1545423089" TargetMode="External" /><Relationship Id="rId64" Type="http://schemas.openxmlformats.org/officeDocument/2006/relationships/hyperlink" Target="https://pbs.twimg.com/profile_banners/2493169926/1508354681" TargetMode="External" /><Relationship Id="rId65" Type="http://schemas.openxmlformats.org/officeDocument/2006/relationships/hyperlink" Target="https://pbs.twimg.com/profile_banners/850460796282957826/1491601150" TargetMode="External" /><Relationship Id="rId66" Type="http://schemas.openxmlformats.org/officeDocument/2006/relationships/hyperlink" Target="https://pbs.twimg.com/profile_banners/817861137647697920/1546845668" TargetMode="External" /><Relationship Id="rId67" Type="http://schemas.openxmlformats.org/officeDocument/2006/relationships/hyperlink" Target="https://pbs.twimg.com/profile_banners/1260102624/1481852580" TargetMode="External" /><Relationship Id="rId68" Type="http://schemas.openxmlformats.org/officeDocument/2006/relationships/hyperlink" Target="https://pbs.twimg.com/profile_banners/3020589255/1491526330" TargetMode="External" /><Relationship Id="rId69" Type="http://schemas.openxmlformats.org/officeDocument/2006/relationships/hyperlink" Target="https://pbs.twimg.com/profile_banners/4700114665/1537862830" TargetMode="External" /><Relationship Id="rId70" Type="http://schemas.openxmlformats.org/officeDocument/2006/relationships/hyperlink" Target="https://pbs.twimg.com/profile_banners/852333202274476032/1545886868" TargetMode="External" /><Relationship Id="rId71" Type="http://schemas.openxmlformats.org/officeDocument/2006/relationships/hyperlink" Target="https://pbs.twimg.com/profile_banners/1005385290402467841/1546625841" TargetMode="External" /><Relationship Id="rId72" Type="http://schemas.openxmlformats.org/officeDocument/2006/relationships/hyperlink" Target="https://pbs.twimg.com/profile_banners/715302869436473344/1532205852" TargetMode="External" /><Relationship Id="rId73" Type="http://schemas.openxmlformats.org/officeDocument/2006/relationships/hyperlink" Target="https://pbs.twimg.com/profile_banners/531825607/1402885294" TargetMode="External" /><Relationship Id="rId74" Type="http://schemas.openxmlformats.org/officeDocument/2006/relationships/hyperlink" Target="https://pbs.twimg.com/profile_banners/959821223378157568/1530810500" TargetMode="External" /><Relationship Id="rId75" Type="http://schemas.openxmlformats.org/officeDocument/2006/relationships/hyperlink" Target="https://pbs.twimg.com/profile_banners/2456288524/1538535503" TargetMode="External" /><Relationship Id="rId76" Type="http://schemas.openxmlformats.org/officeDocument/2006/relationships/hyperlink" Target="https://pbs.twimg.com/profile_banners/716725652313903104/1473761548" TargetMode="External" /><Relationship Id="rId77" Type="http://schemas.openxmlformats.org/officeDocument/2006/relationships/hyperlink" Target="https://pbs.twimg.com/profile_banners/1037007165305827328/1536076954" TargetMode="External" /><Relationship Id="rId78" Type="http://schemas.openxmlformats.org/officeDocument/2006/relationships/hyperlink" Target="https://pbs.twimg.com/profile_banners/193422240/1551653655" TargetMode="External" /><Relationship Id="rId79" Type="http://schemas.openxmlformats.org/officeDocument/2006/relationships/hyperlink" Target="https://pbs.twimg.com/profile_banners/269236021/1518535377" TargetMode="External" /><Relationship Id="rId80" Type="http://schemas.openxmlformats.org/officeDocument/2006/relationships/hyperlink" Target="https://pbs.twimg.com/profile_banners/1001535292816412672/1527622026" TargetMode="External" /><Relationship Id="rId81" Type="http://schemas.openxmlformats.org/officeDocument/2006/relationships/hyperlink" Target="https://pbs.twimg.com/profile_banners/3383587455/1483730603" TargetMode="External" /><Relationship Id="rId82" Type="http://schemas.openxmlformats.org/officeDocument/2006/relationships/hyperlink" Target="https://pbs.twimg.com/profile_banners/1045470825262997505/1549208403" TargetMode="External" /><Relationship Id="rId83" Type="http://schemas.openxmlformats.org/officeDocument/2006/relationships/hyperlink" Target="https://pbs.twimg.com/profile_banners/487638824/1551096097" TargetMode="External" /><Relationship Id="rId84" Type="http://schemas.openxmlformats.org/officeDocument/2006/relationships/hyperlink" Target="https://pbs.twimg.com/profile_banners/1323379315/1493609321" TargetMode="External" /><Relationship Id="rId85" Type="http://schemas.openxmlformats.org/officeDocument/2006/relationships/hyperlink" Target="https://pbs.twimg.com/profile_banners/858763752707022848/1493602837" TargetMode="External" /><Relationship Id="rId86" Type="http://schemas.openxmlformats.org/officeDocument/2006/relationships/hyperlink" Target="https://pbs.twimg.com/profile_banners/872931416274862080/1546112697" TargetMode="External" /><Relationship Id="rId87" Type="http://schemas.openxmlformats.org/officeDocument/2006/relationships/hyperlink" Target="https://pbs.twimg.com/profile_banners/881163512487321603/1515970453" TargetMode="External" /><Relationship Id="rId88" Type="http://schemas.openxmlformats.org/officeDocument/2006/relationships/hyperlink" Target="https://pbs.twimg.com/profile_banners/470712663/1527304844" TargetMode="External" /><Relationship Id="rId89" Type="http://schemas.openxmlformats.org/officeDocument/2006/relationships/hyperlink" Target="https://pbs.twimg.com/profile_banners/41379569/1523926695" TargetMode="External" /><Relationship Id="rId90" Type="http://schemas.openxmlformats.org/officeDocument/2006/relationships/hyperlink" Target="https://pbs.twimg.com/profile_banners/22630611/1366816461" TargetMode="External" /><Relationship Id="rId91" Type="http://schemas.openxmlformats.org/officeDocument/2006/relationships/hyperlink" Target="https://pbs.twimg.com/profile_banners/3180083620/1552844130" TargetMode="External" /><Relationship Id="rId92" Type="http://schemas.openxmlformats.org/officeDocument/2006/relationships/hyperlink" Target="https://pbs.twimg.com/profile_banners/283486333/1431534097" TargetMode="External" /><Relationship Id="rId93" Type="http://schemas.openxmlformats.org/officeDocument/2006/relationships/hyperlink" Target="https://pbs.twimg.com/profile_banners/23995096/1467747757" TargetMode="External" /><Relationship Id="rId94" Type="http://schemas.openxmlformats.org/officeDocument/2006/relationships/hyperlink" Target="https://pbs.twimg.com/profile_banners/32463503/1552741004" TargetMode="External" /><Relationship Id="rId95" Type="http://schemas.openxmlformats.org/officeDocument/2006/relationships/hyperlink" Target="https://pbs.twimg.com/profile_banners/3199033990/1531434101" TargetMode="External" /><Relationship Id="rId96" Type="http://schemas.openxmlformats.org/officeDocument/2006/relationships/hyperlink" Target="https://pbs.twimg.com/profile_banners/26087799/1468881565" TargetMode="External" /><Relationship Id="rId97" Type="http://schemas.openxmlformats.org/officeDocument/2006/relationships/hyperlink" Target="https://pbs.twimg.com/profile_banners/2600951416/1532975854" TargetMode="External" /><Relationship Id="rId98" Type="http://schemas.openxmlformats.org/officeDocument/2006/relationships/hyperlink" Target="https://pbs.twimg.com/profile_banners/1070642150566715397/1544191325" TargetMode="External" /><Relationship Id="rId99" Type="http://schemas.openxmlformats.org/officeDocument/2006/relationships/hyperlink" Target="https://pbs.twimg.com/profile_banners/1039252407862157313/1551218924" TargetMode="External" /><Relationship Id="rId100" Type="http://schemas.openxmlformats.org/officeDocument/2006/relationships/hyperlink" Target="https://pbs.twimg.com/profile_banners/2509857567/1542643012" TargetMode="External" /><Relationship Id="rId101" Type="http://schemas.openxmlformats.org/officeDocument/2006/relationships/hyperlink" Target="https://pbs.twimg.com/profile_banners/832003381493432328/1487201579" TargetMode="External" /><Relationship Id="rId102" Type="http://schemas.openxmlformats.org/officeDocument/2006/relationships/hyperlink" Target="https://pbs.twimg.com/profile_banners/2603359631/1534773623" TargetMode="External" /><Relationship Id="rId103" Type="http://schemas.openxmlformats.org/officeDocument/2006/relationships/hyperlink" Target="https://pbs.twimg.com/profile_banners/577020492/1402647481" TargetMode="External" /><Relationship Id="rId104" Type="http://schemas.openxmlformats.org/officeDocument/2006/relationships/hyperlink" Target="https://pbs.twimg.com/profile_banners/1490308340/1541026655" TargetMode="External" /><Relationship Id="rId105" Type="http://schemas.openxmlformats.org/officeDocument/2006/relationships/hyperlink" Target="https://pbs.twimg.com/profile_banners/250766320/1544227617" TargetMode="External" /><Relationship Id="rId106" Type="http://schemas.openxmlformats.org/officeDocument/2006/relationships/hyperlink" Target="https://pbs.twimg.com/profile_banners/4452439762/1507470505" TargetMode="External" /><Relationship Id="rId107" Type="http://schemas.openxmlformats.org/officeDocument/2006/relationships/hyperlink" Target="https://pbs.twimg.com/profile_banners/15984512/1397639613" TargetMode="External" /><Relationship Id="rId108" Type="http://schemas.openxmlformats.org/officeDocument/2006/relationships/hyperlink" Target="https://pbs.twimg.com/profile_banners/41799537/1472742933" TargetMode="External" /><Relationship Id="rId109" Type="http://schemas.openxmlformats.org/officeDocument/2006/relationships/hyperlink" Target="https://pbs.twimg.com/profile_banners/952656096358993924/1516019674" TargetMode="External" /><Relationship Id="rId110" Type="http://schemas.openxmlformats.org/officeDocument/2006/relationships/hyperlink" Target="https://pbs.twimg.com/profile_banners/3438868491/1440491145" TargetMode="External" /><Relationship Id="rId111" Type="http://schemas.openxmlformats.org/officeDocument/2006/relationships/hyperlink" Target="https://pbs.twimg.com/profile_banners/909409723379830787/1507659096" TargetMode="External" /><Relationship Id="rId112" Type="http://schemas.openxmlformats.org/officeDocument/2006/relationships/hyperlink" Target="https://pbs.twimg.com/profile_banners/1288049191/1492377375" TargetMode="External" /><Relationship Id="rId113" Type="http://schemas.openxmlformats.org/officeDocument/2006/relationships/hyperlink" Target="https://pbs.twimg.com/profile_banners/2845417005/1518324354" TargetMode="External" /><Relationship Id="rId114" Type="http://schemas.openxmlformats.org/officeDocument/2006/relationships/hyperlink" Target="https://pbs.twimg.com/profile_banners/831665440195698689/1487119953" TargetMode="External" /><Relationship Id="rId115" Type="http://schemas.openxmlformats.org/officeDocument/2006/relationships/hyperlink" Target="https://pbs.twimg.com/profile_banners/2296322256/1505311885" TargetMode="External" /><Relationship Id="rId116" Type="http://schemas.openxmlformats.org/officeDocument/2006/relationships/hyperlink" Target="https://pbs.twimg.com/profile_banners/3254606287/1435146335" TargetMode="External" /><Relationship Id="rId117" Type="http://schemas.openxmlformats.org/officeDocument/2006/relationships/hyperlink" Target="https://pbs.twimg.com/profile_banners/878610217839316992/1524072068" TargetMode="External" /><Relationship Id="rId118" Type="http://schemas.openxmlformats.org/officeDocument/2006/relationships/hyperlink" Target="https://pbs.twimg.com/profile_banners/812627411401641984/1516703717" TargetMode="External" /><Relationship Id="rId119" Type="http://schemas.openxmlformats.org/officeDocument/2006/relationships/hyperlink" Target="https://pbs.twimg.com/profile_banners/1510470294/1524320220" TargetMode="External" /><Relationship Id="rId120" Type="http://schemas.openxmlformats.org/officeDocument/2006/relationships/hyperlink" Target="https://pbs.twimg.com/profile_banners/1350007314/1522992176" TargetMode="External" /><Relationship Id="rId121" Type="http://schemas.openxmlformats.org/officeDocument/2006/relationships/hyperlink" Target="https://pbs.twimg.com/profile_banners/985536576825442306/1523822509" TargetMode="External" /><Relationship Id="rId122" Type="http://schemas.openxmlformats.org/officeDocument/2006/relationships/hyperlink" Target="https://pbs.twimg.com/profile_banners/14501400/1544051753" TargetMode="External" /><Relationship Id="rId123" Type="http://schemas.openxmlformats.org/officeDocument/2006/relationships/hyperlink" Target="https://pbs.twimg.com/profile_banners/21934849/1546449348" TargetMode="External" /><Relationship Id="rId124" Type="http://schemas.openxmlformats.org/officeDocument/2006/relationships/hyperlink" Target="https://pbs.twimg.com/profile_banners/2765181027/1464747821" TargetMode="External" /><Relationship Id="rId125" Type="http://schemas.openxmlformats.org/officeDocument/2006/relationships/hyperlink" Target="https://pbs.twimg.com/profile_banners/321436955/1491420524" TargetMode="External" /><Relationship Id="rId126" Type="http://schemas.openxmlformats.org/officeDocument/2006/relationships/hyperlink" Target="https://pbs.twimg.com/profile_banners/731855394121879552/1525573259" TargetMode="External" /><Relationship Id="rId127" Type="http://schemas.openxmlformats.org/officeDocument/2006/relationships/hyperlink" Target="https://pbs.twimg.com/profile_banners/23637451/1481696493" TargetMode="External" /><Relationship Id="rId128" Type="http://schemas.openxmlformats.org/officeDocument/2006/relationships/hyperlink" Target="https://pbs.twimg.com/profile_banners/899796419900559361/1512623387" TargetMode="External" /><Relationship Id="rId129" Type="http://schemas.openxmlformats.org/officeDocument/2006/relationships/hyperlink" Target="https://pbs.twimg.com/profile_banners/104930217/1359064841" TargetMode="External" /><Relationship Id="rId130" Type="http://schemas.openxmlformats.org/officeDocument/2006/relationships/hyperlink" Target="https://pbs.twimg.com/profile_banners/212491433/1498684801" TargetMode="External" /><Relationship Id="rId131" Type="http://schemas.openxmlformats.org/officeDocument/2006/relationships/hyperlink" Target="https://pbs.twimg.com/profile_banners/2319395432/1541363158" TargetMode="External" /><Relationship Id="rId132" Type="http://schemas.openxmlformats.org/officeDocument/2006/relationships/hyperlink" Target="https://pbs.twimg.com/profile_banners/94709887/1552365107" TargetMode="External" /><Relationship Id="rId133" Type="http://schemas.openxmlformats.org/officeDocument/2006/relationships/hyperlink" Target="https://pbs.twimg.com/profile_banners/259304209/1484962949" TargetMode="External" /><Relationship Id="rId134" Type="http://schemas.openxmlformats.org/officeDocument/2006/relationships/hyperlink" Target="https://pbs.twimg.com/profile_banners/949838793791680513/1519998898" TargetMode="External" /><Relationship Id="rId135" Type="http://schemas.openxmlformats.org/officeDocument/2006/relationships/hyperlink" Target="https://pbs.twimg.com/profile_banners/760436883734147073/1519745160" TargetMode="External" /><Relationship Id="rId136" Type="http://schemas.openxmlformats.org/officeDocument/2006/relationships/hyperlink" Target="https://pbs.twimg.com/profile_banners/1012866552343953409/1533775120"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4/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9/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5/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2/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5/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2/bg.gif" TargetMode="External" /><Relationship Id="rId187" Type="http://schemas.openxmlformats.org/officeDocument/2006/relationships/hyperlink" Target="http://abs.twimg.com/images/themes/theme15/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2/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7/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pbs.twimg.com/profile_images/378800000045222781/98f475a80dfcef3e1079a724e4d10b89_normal.jpeg" TargetMode="External" /><Relationship Id="rId222" Type="http://schemas.openxmlformats.org/officeDocument/2006/relationships/hyperlink" Target="http://pbs.twimg.com/profile_images/1050605174182440960/yTZXTcnc_normal.jpg" TargetMode="External" /><Relationship Id="rId223" Type="http://schemas.openxmlformats.org/officeDocument/2006/relationships/hyperlink" Target="http://pbs.twimg.com/profile_images/844651947592503297/_ZQzzYNG_normal.jpg" TargetMode="External" /><Relationship Id="rId224" Type="http://schemas.openxmlformats.org/officeDocument/2006/relationships/hyperlink" Target="http://pbs.twimg.com/profile_images/2097087963/Libby_face_April_2009_normal.JPG" TargetMode="External" /><Relationship Id="rId225" Type="http://schemas.openxmlformats.org/officeDocument/2006/relationships/hyperlink" Target="http://pbs.twimg.com/profile_images/1034332246306697216/-uLcqSOv_normal.jpg" TargetMode="External" /><Relationship Id="rId226" Type="http://schemas.openxmlformats.org/officeDocument/2006/relationships/hyperlink" Target="http://pbs.twimg.com/profile_images/983093161231831041/OGtWe_t3_normal.jpg" TargetMode="External" /><Relationship Id="rId227" Type="http://schemas.openxmlformats.org/officeDocument/2006/relationships/hyperlink" Target="http://pbs.twimg.com/profile_images/1092314272200220672/TSGUnba5_normal.jpg" TargetMode="External" /><Relationship Id="rId228" Type="http://schemas.openxmlformats.org/officeDocument/2006/relationships/hyperlink" Target="http://pbs.twimg.com/profile_images/1104661116985188352/wfSJooze_normal.jpg" TargetMode="External" /><Relationship Id="rId229" Type="http://schemas.openxmlformats.org/officeDocument/2006/relationships/hyperlink" Target="http://pbs.twimg.com/profile_images/1053714100184932353/70dkdIbn_normal.jpg" TargetMode="External" /><Relationship Id="rId230" Type="http://schemas.openxmlformats.org/officeDocument/2006/relationships/hyperlink" Target="http://pbs.twimg.com/profile_images/930906480819261445/TAd74nHM_normal.jpg" TargetMode="External" /><Relationship Id="rId231" Type="http://schemas.openxmlformats.org/officeDocument/2006/relationships/hyperlink" Target="http://pbs.twimg.com/profile_images/660066246033960960/xhvajBqq_normal.jpg" TargetMode="External" /><Relationship Id="rId232" Type="http://schemas.openxmlformats.org/officeDocument/2006/relationships/hyperlink" Target="http://pbs.twimg.com/profile_images/915435540555714560/SRm4ILbN_normal.jpg" TargetMode="External" /><Relationship Id="rId233" Type="http://schemas.openxmlformats.org/officeDocument/2006/relationships/hyperlink" Target="http://pbs.twimg.com/profile_images/856884337085755393/uNJ89D_e_normal.jpg" TargetMode="External" /><Relationship Id="rId234" Type="http://schemas.openxmlformats.org/officeDocument/2006/relationships/hyperlink" Target="http://pbs.twimg.com/profile_images/418451376054611968/1nTdrpI2_normal.jpeg" TargetMode="External" /><Relationship Id="rId235" Type="http://schemas.openxmlformats.org/officeDocument/2006/relationships/hyperlink" Target="http://pbs.twimg.com/profile_images/912404538543439872/0qKS49pP_normal.jpg" TargetMode="External" /><Relationship Id="rId236" Type="http://schemas.openxmlformats.org/officeDocument/2006/relationships/hyperlink" Target="http://pbs.twimg.com/profile_images/1062794287593742336/GyO-ezaa_normal.jpg" TargetMode="External" /><Relationship Id="rId237" Type="http://schemas.openxmlformats.org/officeDocument/2006/relationships/hyperlink" Target="http://pbs.twimg.com/profile_images/840020557953433600/oYmib1ju_normal.jpg" TargetMode="External" /><Relationship Id="rId238" Type="http://schemas.openxmlformats.org/officeDocument/2006/relationships/hyperlink" Target="http://pbs.twimg.com/profile_images/920732142283485184/PW8OkRd4_normal.jpg" TargetMode="External" /><Relationship Id="rId239" Type="http://schemas.openxmlformats.org/officeDocument/2006/relationships/hyperlink" Target="http://pbs.twimg.com/profile_images/850462705102315520/wKtJObtk_normal.jpg" TargetMode="External" /><Relationship Id="rId240" Type="http://schemas.openxmlformats.org/officeDocument/2006/relationships/hyperlink" Target="http://pbs.twimg.com/profile_images/1082174499137695744/0s_ZBtrJ_normal.jpg" TargetMode="External" /><Relationship Id="rId241" Type="http://schemas.openxmlformats.org/officeDocument/2006/relationships/hyperlink" Target="http://pbs.twimg.com/profile_images/809574400479608832/uy3rzgCy_normal.jpg" TargetMode="External" /><Relationship Id="rId242" Type="http://schemas.openxmlformats.org/officeDocument/2006/relationships/hyperlink" Target="http://pbs.twimg.com/profile_images/786677659212414976/bgwnB4DS_normal.jpg" TargetMode="External" /><Relationship Id="rId243" Type="http://schemas.openxmlformats.org/officeDocument/2006/relationships/hyperlink" Target="http://pbs.twimg.com/profile_images/1091496447529213952/uf76HTVb_normal.jpg" TargetMode="External" /><Relationship Id="rId244" Type="http://schemas.openxmlformats.org/officeDocument/2006/relationships/hyperlink" Target="http://pbs.twimg.com/profile_images/903269253196992513/XvgGlkwT_normal.jpg" TargetMode="External" /><Relationship Id="rId245" Type="http://schemas.openxmlformats.org/officeDocument/2006/relationships/hyperlink" Target="http://pbs.twimg.com/profile_images/1081251797593964544/BzcfU_fv_normal.jpg" TargetMode="External" /><Relationship Id="rId246" Type="http://schemas.openxmlformats.org/officeDocument/2006/relationships/hyperlink" Target="http://pbs.twimg.com/profile_images/991797438099968000/WGSN2x4i_normal.jpg" TargetMode="External" /><Relationship Id="rId247" Type="http://schemas.openxmlformats.org/officeDocument/2006/relationships/hyperlink" Target="http://pbs.twimg.com/profile_images/478361708273336320/Xw9Y-X0t_normal.jpeg" TargetMode="External" /><Relationship Id="rId248" Type="http://schemas.openxmlformats.org/officeDocument/2006/relationships/hyperlink" Target="http://pbs.twimg.com/profile_images/955626507011018752/GB0myCIF_normal.jpg" TargetMode="External" /><Relationship Id="rId249" Type="http://schemas.openxmlformats.org/officeDocument/2006/relationships/hyperlink" Target="http://pbs.twimg.com/profile_images/1014483180773105666/GfS6B9fC_normal.jpg" TargetMode="External" /><Relationship Id="rId250" Type="http://schemas.openxmlformats.org/officeDocument/2006/relationships/hyperlink" Target="http://pbs.twimg.com/profile_images/843155409187815425/J6gge7te_normal.jpg" TargetMode="External" /><Relationship Id="rId251" Type="http://schemas.openxmlformats.org/officeDocument/2006/relationships/hyperlink" Target="http://pbs.twimg.com/profile_images/1012146554709344256/N7FMSGo1_normal.jpg" TargetMode="External" /><Relationship Id="rId252" Type="http://schemas.openxmlformats.org/officeDocument/2006/relationships/hyperlink" Target="http://pbs.twimg.com/profile_images/1037007852794257410/sZXlKCJH_normal.jpg" TargetMode="External" /><Relationship Id="rId253" Type="http://schemas.openxmlformats.org/officeDocument/2006/relationships/hyperlink" Target="http://pbs.twimg.com/profile_images/1036089302646644737/RGXDMCYY_normal.jpg" TargetMode="External" /><Relationship Id="rId254" Type="http://schemas.openxmlformats.org/officeDocument/2006/relationships/hyperlink" Target="http://pbs.twimg.com/profile_images/1014129844580421632/QcqV-H7f_normal.jpg" TargetMode="External" /><Relationship Id="rId255" Type="http://schemas.openxmlformats.org/officeDocument/2006/relationships/hyperlink" Target="http://pbs.twimg.com/profile_images/1086546344200859648/J9tHXYj6_normal.jpg" TargetMode="External" /><Relationship Id="rId256" Type="http://schemas.openxmlformats.org/officeDocument/2006/relationships/hyperlink" Target="http://pbs.twimg.com/profile_images/1001542788897374208/Rup44rHF_normal.jpg" TargetMode="External" /><Relationship Id="rId257" Type="http://schemas.openxmlformats.org/officeDocument/2006/relationships/hyperlink" Target="http://pbs.twimg.com/profile_images/1000437251032088576/XIWCR4Uz_normal.jpg" TargetMode="External" /><Relationship Id="rId258" Type="http://schemas.openxmlformats.org/officeDocument/2006/relationships/hyperlink" Target="http://pbs.twimg.com/profile_images/1045471052573290496/Z4PlotVt_normal.jpg" TargetMode="External" /><Relationship Id="rId259" Type="http://schemas.openxmlformats.org/officeDocument/2006/relationships/hyperlink" Target="http://pbs.twimg.com/profile_images/601857998475141120/OKkcVUTH_normal.jpg" TargetMode="External" /><Relationship Id="rId260" Type="http://schemas.openxmlformats.org/officeDocument/2006/relationships/hyperlink" Target="http://pbs.twimg.com/profile_images/539643431601987585/3kwYyE1n_normal.jpeg" TargetMode="External" /><Relationship Id="rId261" Type="http://schemas.openxmlformats.org/officeDocument/2006/relationships/hyperlink" Target="http://pbs.twimg.com/profile_images/858856589092155392/WVs0454r_normal.jpg" TargetMode="External" /><Relationship Id="rId262" Type="http://schemas.openxmlformats.org/officeDocument/2006/relationships/hyperlink" Target="http://pbs.twimg.com/profile_images/880819854315585537/s4YwwjCZ_normal.jpg" TargetMode="External" /><Relationship Id="rId263" Type="http://schemas.openxmlformats.org/officeDocument/2006/relationships/hyperlink" Target="http://pbs.twimg.com/profile_images/1032615542845304832/V92RDj6D_normal.jpg" TargetMode="External" /><Relationship Id="rId264" Type="http://schemas.openxmlformats.org/officeDocument/2006/relationships/hyperlink" Target="http://pbs.twimg.com/profile_images/1061028223348301825/W7I7awaT_normal.jpg" TargetMode="External" /><Relationship Id="rId265" Type="http://schemas.openxmlformats.org/officeDocument/2006/relationships/hyperlink" Target="http://pbs.twimg.com/profile_images/985991473429561344/E_FdwcSN_normal.jpg" TargetMode="External" /><Relationship Id="rId266" Type="http://schemas.openxmlformats.org/officeDocument/2006/relationships/hyperlink" Target="http://pbs.twimg.com/profile_images/3504036752/eb7812a6102162faaf84747be7706603_normal.png" TargetMode="External" /><Relationship Id="rId267" Type="http://schemas.openxmlformats.org/officeDocument/2006/relationships/hyperlink" Target="http://pbs.twimg.com/profile_images/1099627215619268608/EFSbGgp5_normal.jpg" TargetMode="External" /><Relationship Id="rId268" Type="http://schemas.openxmlformats.org/officeDocument/2006/relationships/hyperlink" Target="http://pbs.twimg.com/profile_images/601502742662766593/0zbt8put_normal.jpg" TargetMode="External" /><Relationship Id="rId269" Type="http://schemas.openxmlformats.org/officeDocument/2006/relationships/hyperlink" Target="http://pbs.twimg.com/profile_images/378800000572048999/2262cfb2cb8e4e6c8ae217256013039f_normal.jpeg" TargetMode="External" /><Relationship Id="rId270" Type="http://schemas.openxmlformats.org/officeDocument/2006/relationships/hyperlink" Target="http://pbs.twimg.com/profile_images/378800000572034987/2262cfb2cb8e4e6c8ae217256013039f_normal.jpeg" TargetMode="External" /><Relationship Id="rId271" Type="http://schemas.openxmlformats.org/officeDocument/2006/relationships/hyperlink" Target="http://pbs.twimg.com/profile_images/591328965341491203/K6BsU6db_normal.png" TargetMode="External" /><Relationship Id="rId272" Type="http://schemas.openxmlformats.org/officeDocument/2006/relationships/hyperlink" Target="http://pbs.twimg.com/profile_images/755061861159165953/2tJKamlH_normal.jpg" TargetMode="External" /><Relationship Id="rId273" Type="http://schemas.openxmlformats.org/officeDocument/2006/relationships/hyperlink" Target="http://pbs.twimg.com/profile_images/1055249246105022464/a_EUtmz-_normal.jpg" TargetMode="External" /><Relationship Id="rId274" Type="http://schemas.openxmlformats.org/officeDocument/2006/relationships/hyperlink" Target="http://pbs.twimg.com/profile_images/1054104631402512386/jKQF1v7S_normal.jpg" TargetMode="External" /><Relationship Id="rId275" Type="http://schemas.openxmlformats.org/officeDocument/2006/relationships/hyperlink" Target="http://pbs.twimg.com/profile_images/1070643944038510594/mxLNdlfZ_normal.jpg" TargetMode="External" /><Relationship Id="rId276" Type="http://schemas.openxmlformats.org/officeDocument/2006/relationships/hyperlink" Target="http://pbs.twimg.com/profile_images/1056544925725143040/SLfLypEP_normal.jpg" TargetMode="External" /><Relationship Id="rId277" Type="http://schemas.openxmlformats.org/officeDocument/2006/relationships/hyperlink" Target="http://pbs.twimg.com/profile_images/461269145703559169/8kCuZrPZ_normal.png" TargetMode="External" /><Relationship Id="rId278" Type="http://schemas.openxmlformats.org/officeDocument/2006/relationships/hyperlink" Target="http://pbs.twimg.com/profile_images/1063492758768369664/fEgCA3_-_normal.jp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pbs.twimg.com/profile_images/1016255267363786753/riYUEyYm_normal.jpg" TargetMode="External" /><Relationship Id="rId281" Type="http://schemas.openxmlformats.org/officeDocument/2006/relationships/hyperlink" Target="http://pbs.twimg.com/profile_images/838755623667822593/Upnxby-I_normal.jpg" TargetMode="External" /><Relationship Id="rId282" Type="http://schemas.openxmlformats.org/officeDocument/2006/relationships/hyperlink" Target="http://pbs.twimg.com/profile_images/1057628453833490432/_rSbedVi_normal.jpg" TargetMode="External" /><Relationship Id="rId283" Type="http://schemas.openxmlformats.org/officeDocument/2006/relationships/hyperlink" Target="http://pbs.twimg.com/profile_images/1074207056528322560/KiG76Cz0_normal.jpg" TargetMode="External" /><Relationship Id="rId284" Type="http://schemas.openxmlformats.org/officeDocument/2006/relationships/hyperlink" Target="http://pbs.twimg.com/profile_images/901477422251618304/jQYTtEz4_normal.jpg" TargetMode="External" /><Relationship Id="rId285" Type="http://schemas.openxmlformats.org/officeDocument/2006/relationships/hyperlink" Target="http://pbs.twimg.com/profile_images/846738433036992512/Lzo6b-_v_normal.jpg" TargetMode="External" /><Relationship Id="rId286" Type="http://schemas.openxmlformats.org/officeDocument/2006/relationships/hyperlink" Target="http://pbs.twimg.com/profile_images/771365855816982528/Aml4tdFE_normal.jpg" TargetMode="External" /><Relationship Id="rId287" Type="http://schemas.openxmlformats.org/officeDocument/2006/relationships/hyperlink" Target="http://pbs.twimg.com/profile_images/953070275775619074/dskPye8e_normal.jpg" TargetMode="External" /><Relationship Id="rId288" Type="http://schemas.openxmlformats.org/officeDocument/2006/relationships/hyperlink" Target="http://pbs.twimg.com/profile_images/636091365210898432/4sTYrEjp_normal.jpg" TargetMode="External" /><Relationship Id="rId289" Type="http://schemas.openxmlformats.org/officeDocument/2006/relationships/hyperlink" Target="http://pbs.twimg.com/profile_images/917464868663582720/PMFCqusG_normal.jpg" TargetMode="External" /><Relationship Id="rId290" Type="http://schemas.openxmlformats.org/officeDocument/2006/relationships/hyperlink" Target="http://pbs.twimg.com/profile_images/643485933770285056/dsgL2pH-_normal.png" TargetMode="External" /><Relationship Id="rId291" Type="http://schemas.openxmlformats.org/officeDocument/2006/relationships/hyperlink" Target="http://pbs.twimg.com/profile_images/964983674293882880/JQy6T4LX_normal.jpg" TargetMode="External" /><Relationship Id="rId292" Type="http://schemas.openxmlformats.org/officeDocument/2006/relationships/hyperlink" Target="http://pbs.twimg.com/profile_images/959240336269824000/5nRhlnvi_normal.jpg" TargetMode="External" /><Relationship Id="rId293" Type="http://schemas.openxmlformats.org/officeDocument/2006/relationships/hyperlink" Target="http://pbs.twimg.com/profile_images/913871842393198592/NYBKXm6W_normal.jpg" TargetMode="External" /><Relationship Id="rId294" Type="http://schemas.openxmlformats.org/officeDocument/2006/relationships/hyperlink" Target="http://pbs.twimg.com/profile_images/1019208135377084416/080PfeRq_normal.jpg" TargetMode="External" /><Relationship Id="rId295" Type="http://schemas.openxmlformats.org/officeDocument/2006/relationships/hyperlink" Target="http://pbs.twimg.com/profile_images/831666889222811648/xuTUTKmg_normal.jpg" TargetMode="External" /><Relationship Id="rId296" Type="http://schemas.openxmlformats.org/officeDocument/2006/relationships/hyperlink" Target="http://abs.twimg.com/sticky/default_profile_images/default_profile_normal.png" TargetMode="External" /><Relationship Id="rId297" Type="http://schemas.openxmlformats.org/officeDocument/2006/relationships/hyperlink" Target="http://pbs.twimg.com/profile_images/1094237176450240513/cajzTQ_m_normal.jpg" TargetMode="External" /><Relationship Id="rId298" Type="http://schemas.openxmlformats.org/officeDocument/2006/relationships/hyperlink" Target="http://pbs.twimg.com/profile_images/958168203364044801/jxf-WLiq_normal.jpg" TargetMode="External" /><Relationship Id="rId299" Type="http://schemas.openxmlformats.org/officeDocument/2006/relationships/hyperlink" Target="http://pbs.twimg.com/profile_images/792384009003204608/SltyfmV0_normal.jpg" TargetMode="External" /><Relationship Id="rId300" Type="http://schemas.openxmlformats.org/officeDocument/2006/relationships/hyperlink" Target="http://pbs.twimg.com/profile_images/606541737201254400/Dks8fNSz_normal.jpg" TargetMode="External" /><Relationship Id="rId301" Type="http://schemas.openxmlformats.org/officeDocument/2006/relationships/hyperlink" Target="http://pbs.twimg.com/profile_images/703927208528748544/-4eEARUB_normal.jpg" TargetMode="External" /><Relationship Id="rId302" Type="http://schemas.openxmlformats.org/officeDocument/2006/relationships/hyperlink" Target="http://pbs.twimg.com/profile_images/613674327062376448/daZlbt6Y_normal.jpg" TargetMode="External" /><Relationship Id="rId303" Type="http://schemas.openxmlformats.org/officeDocument/2006/relationships/hyperlink" Target="http://pbs.twimg.com/profile_images/989557698562838533/pgCO-tx4_normal.jpg" TargetMode="External" /><Relationship Id="rId304" Type="http://schemas.openxmlformats.org/officeDocument/2006/relationships/hyperlink" Target="http://pbs.twimg.com/profile_images/812700392953815040/k6QMR8GI_normal.jpg" TargetMode="External" /><Relationship Id="rId305" Type="http://schemas.openxmlformats.org/officeDocument/2006/relationships/hyperlink" Target="http://pbs.twimg.com/profile_images/977636297392230400/Rhq8424i_normal.jpg" TargetMode="External" /><Relationship Id="rId306" Type="http://schemas.openxmlformats.org/officeDocument/2006/relationships/hyperlink" Target="http://pbs.twimg.com/profile_images/982126161403592705/ufwFc5BP_normal.jpg" TargetMode="External" /><Relationship Id="rId307" Type="http://schemas.openxmlformats.org/officeDocument/2006/relationships/hyperlink" Target="http://pbs.twimg.com/profile_images/985608032775106560/GFnP03BC_normal.jpg" TargetMode="External" /><Relationship Id="rId308" Type="http://schemas.openxmlformats.org/officeDocument/2006/relationships/hyperlink" Target="http://pbs.twimg.com/profile_images/707751833213603841/bayfufRg_normal.jpg" TargetMode="External" /><Relationship Id="rId309" Type="http://schemas.openxmlformats.org/officeDocument/2006/relationships/hyperlink" Target="http://pbs.twimg.com/profile_images/696712440311123968/uWIELLBw_normal.jpg" TargetMode="External" /><Relationship Id="rId310" Type="http://schemas.openxmlformats.org/officeDocument/2006/relationships/hyperlink" Target="http://pbs.twimg.com/profile_images/962846145872519173/z8MaOXtU_normal.jpg" TargetMode="External" /><Relationship Id="rId311" Type="http://schemas.openxmlformats.org/officeDocument/2006/relationships/hyperlink" Target="http://pbs.twimg.com/profile_images/849705285660811264/eXGv5qRk_normal.jpg" TargetMode="External" /><Relationship Id="rId312" Type="http://schemas.openxmlformats.org/officeDocument/2006/relationships/hyperlink" Target="http://pbs.twimg.com/profile_images/1518203395/DSC_0569_normal.JPG" TargetMode="External" /><Relationship Id="rId313" Type="http://schemas.openxmlformats.org/officeDocument/2006/relationships/hyperlink" Target="http://abs.twimg.com/sticky/default_profile_images/default_profile_normal.png" TargetMode="External" /><Relationship Id="rId314" Type="http://schemas.openxmlformats.org/officeDocument/2006/relationships/hyperlink" Target="http://pbs.twimg.com/profile_images/895797812339908608/iFgBGirY_normal.jpg" TargetMode="External" /><Relationship Id="rId315" Type="http://schemas.openxmlformats.org/officeDocument/2006/relationships/hyperlink" Target="http://pbs.twimg.com/profile_images/1013217053837266944/Q6zfr6WB_normal.jpg" TargetMode="External" /><Relationship Id="rId316" Type="http://schemas.openxmlformats.org/officeDocument/2006/relationships/hyperlink" Target="http://pbs.twimg.com/profile_images/808919713766109184/OGfTO5hm_normal.jpg" TargetMode="External" /><Relationship Id="rId317" Type="http://schemas.openxmlformats.org/officeDocument/2006/relationships/hyperlink" Target="http://pbs.twimg.com/profile_images/3362487818/b6959203a62e6abe50e303482f3d9542_normal.png" TargetMode="External" /><Relationship Id="rId318" Type="http://schemas.openxmlformats.org/officeDocument/2006/relationships/hyperlink" Target="http://pbs.twimg.com/profile_images/899798964999946240/AjnEh8jo_normal.jpg" TargetMode="External" /><Relationship Id="rId319" Type="http://schemas.openxmlformats.org/officeDocument/2006/relationships/hyperlink" Target="http://pbs.twimg.com/profile_images/949731229942931457/i3afL9iC_normal.jpg" TargetMode="External" /><Relationship Id="rId320" Type="http://schemas.openxmlformats.org/officeDocument/2006/relationships/hyperlink" Target="http://pbs.twimg.com/profile_images/774105860272365568/ZYvq2qHY_normal.jpg" TargetMode="External" /><Relationship Id="rId321" Type="http://schemas.openxmlformats.org/officeDocument/2006/relationships/hyperlink" Target="http://pbs.twimg.com/profile_images/975119992785027072/WFsn4Mu3_normal.jpg" TargetMode="External" /><Relationship Id="rId322" Type="http://schemas.openxmlformats.org/officeDocument/2006/relationships/hyperlink" Target="http://pbs.twimg.com/profile_images/1105325696996569089/n36lPbxV_normal.png" TargetMode="External" /><Relationship Id="rId323" Type="http://schemas.openxmlformats.org/officeDocument/2006/relationships/hyperlink" Target="http://pbs.twimg.com/profile_images/1068268808853426176/wwHOVPQ0_normal.jpg" TargetMode="External" /><Relationship Id="rId324" Type="http://schemas.openxmlformats.org/officeDocument/2006/relationships/hyperlink" Target="http://pbs.twimg.com/profile_images/1024950501748686848/0zQAhpwx_normal.jpg" TargetMode="External" /><Relationship Id="rId325" Type="http://schemas.openxmlformats.org/officeDocument/2006/relationships/hyperlink" Target="http://pbs.twimg.com/profile_images/950806064878047239/jnInvLiN_normal.jpg" TargetMode="External" /><Relationship Id="rId326" Type="http://schemas.openxmlformats.org/officeDocument/2006/relationships/hyperlink" Target="http://pbs.twimg.com/profile_images/950083811433381889/m1_uGC-3_normal.jpg" TargetMode="External" /><Relationship Id="rId327" Type="http://schemas.openxmlformats.org/officeDocument/2006/relationships/hyperlink" Target="http://pbs.twimg.com/profile_images/1027348692095782912/u7_t5zkR_normal.jpg" TargetMode="External" /><Relationship Id="rId328" Type="http://schemas.openxmlformats.org/officeDocument/2006/relationships/hyperlink" Target="https://twitter.com/drksafwan" TargetMode="External" /><Relationship Id="rId329" Type="http://schemas.openxmlformats.org/officeDocument/2006/relationships/hyperlink" Target="https://twitter.com/hollygheartmed" TargetMode="External" /><Relationship Id="rId330" Type="http://schemas.openxmlformats.org/officeDocument/2006/relationships/hyperlink" Target="https://twitter.com/jamesknellermd" TargetMode="External" /><Relationship Id="rId331" Type="http://schemas.openxmlformats.org/officeDocument/2006/relationships/hyperlink" Target="https://twitter.com/libbyextra" TargetMode="External" /><Relationship Id="rId332" Type="http://schemas.openxmlformats.org/officeDocument/2006/relationships/hyperlink" Target="https://twitter.com/hragy" TargetMode="External" /><Relationship Id="rId333" Type="http://schemas.openxmlformats.org/officeDocument/2006/relationships/hyperlink" Target="https://twitter.com/chapermann" TargetMode="External" /><Relationship Id="rId334" Type="http://schemas.openxmlformats.org/officeDocument/2006/relationships/hyperlink" Target="https://twitter.com/purviparwani" TargetMode="External" /><Relationship Id="rId335" Type="http://schemas.openxmlformats.org/officeDocument/2006/relationships/hyperlink" Target="https://twitter.com/sawsanbashier" TargetMode="External" /><Relationship Id="rId336" Type="http://schemas.openxmlformats.org/officeDocument/2006/relationships/hyperlink" Target="https://twitter.com/rsingh46143" TargetMode="External" /><Relationship Id="rId337" Type="http://schemas.openxmlformats.org/officeDocument/2006/relationships/hyperlink" Target="https://twitter.com/kbalakumaranmd" TargetMode="External" /><Relationship Id="rId338" Type="http://schemas.openxmlformats.org/officeDocument/2006/relationships/hyperlink" Target="https://twitter.com/amrelkhatib_ph" TargetMode="External" /><Relationship Id="rId339" Type="http://schemas.openxmlformats.org/officeDocument/2006/relationships/hyperlink" Target="https://twitter.com/jasonwasfy" TargetMode="External" /><Relationship Id="rId340" Type="http://schemas.openxmlformats.org/officeDocument/2006/relationships/hyperlink" Target="https://twitter.com/rebeccaortega30" TargetMode="External" /><Relationship Id="rId341" Type="http://schemas.openxmlformats.org/officeDocument/2006/relationships/hyperlink" Target="https://twitter.com/nmetinyurt" TargetMode="External" /><Relationship Id="rId342" Type="http://schemas.openxmlformats.org/officeDocument/2006/relationships/hyperlink" Target="https://twitter.com/cmichaelgibson" TargetMode="External" /><Relationship Id="rId343" Type="http://schemas.openxmlformats.org/officeDocument/2006/relationships/hyperlink" Target="https://twitter.com/pushpashivaram" TargetMode="External" /><Relationship Id="rId344" Type="http://schemas.openxmlformats.org/officeDocument/2006/relationships/hyperlink" Target="https://twitter.com/emilyguhl" TargetMode="External" /><Relationship Id="rId345" Type="http://schemas.openxmlformats.org/officeDocument/2006/relationships/hyperlink" Target="https://twitter.com/pittcardiology" TargetMode="External" /><Relationship Id="rId346" Type="http://schemas.openxmlformats.org/officeDocument/2006/relationships/hyperlink" Target="https://twitter.com/malamo512" TargetMode="External" /><Relationship Id="rId347" Type="http://schemas.openxmlformats.org/officeDocument/2006/relationships/hyperlink" Target="https://twitter.com/rastogi_md" TargetMode="External" /><Relationship Id="rId348" Type="http://schemas.openxmlformats.org/officeDocument/2006/relationships/hyperlink" Target="https://twitter.com/kberlacher" TargetMode="External" /><Relationship Id="rId349" Type="http://schemas.openxmlformats.org/officeDocument/2006/relationships/hyperlink" Target="https://twitter.com/jelevenson" TargetMode="External" /><Relationship Id="rId350" Type="http://schemas.openxmlformats.org/officeDocument/2006/relationships/hyperlink" Target="https://twitter.com/anastasiasmihai" TargetMode="External" /><Relationship Id="rId351" Type="http://schemas.openxmlformats.org/officeDocument/2006/relationships/hyperlink" Target="https://twitter.com/anumsaeedmd" TargetMode="External" /><Relationship Id="rId352" Type="http://schemas.openxmlformats.org/officeDocument/2006/relationships/hyperlink" Target="https://twitter.com/lookaleaks" TargetMode="External" /><Relationship Id="rId353" Type="http://schemas.openxmlformats.org/officeDocument/2006/relationships/hyperlink" Target="https://twitter.com/drtoniyasingh" TargetMode="External" /><Relationship Id="rId354" Type="http://schemas.openxmlformats.org/officeDocument/2006/relationships/hyperlink" Target="https://twitter.com/jamus_marcelo" TargetMode="External" /><Relationship Id="rId355" Type="http://schemas.openxmlformats.org/officeDocument/2006/relationships/hyperlink" Target="https://twitter.com/dan_soffer" TargetMode="External" /><Relationship Id="rId356" Type="http://schemas.openxmlformats.org/officeDocument/2006/relationships/hyperlink" Target="https://twitter.com/sanchris999" TargetMode="External" /><Relationship Id="rId357" Type="http://schemas.openxmlformats.org/officeDocument/2006/relationships/hyperlink" Target="https://twitter.com/masriahmadmd" TargetMode="External" /><Relationship Id="rId358" Type="http://schemas.openxmlformats.org/officeDocument/2006/relationships/hyperlink" Target="https://twitter.com/samrrazamd" TargetMode="External" /><Relationship Id="rId359" Type="http://schemas.openxmlformats.org/officeDocument/2006/relationships/hyperlink" Target="https://twitter.com/bujaj49" TargetMode="External" /><Relationship Id="rId360" Type="http://schemas.openxmlformats.org/officeDocument/2006/relationships/hyperlink" Target="https://twitter.com/jenine_j" TargetMode="External" /><Relationship Id="rId361" Type="http://schemas.openxmlformats.org/officeDocument/2006/relationships/hyperlink" Target="https://twitter.com/avolgman" TargetMode="External" /><Relationship Id="rId362" Type="http://schemas.openxmlformats.org/officeDocument/2006/relationships/hyperlink" Target="https://twitter.com/nouranraafat" TargetMode="External" /><Relationship Id="rId363" Type="http://schemas.openxmlformats.org/officeDocument/2006/relationships/hyperlink" Target="https://twitter.com/nycpropoker" TargetMode="External" /><Relationship Id="rId364" Type="http://schemas.openxmlformats.org/officeDocument/2006/relationships/hyperlink" Target="https://twitter.com/zionw32" TargetMode="External" /><Relationship Id="rId365" Type="http://schemas.openxmlformats.org/officeDocument/2006/relationships/hyperlink" Target="https://twitter.com/johnsoncardio" TargetMode="External" /><Relationship Id="rId366" Type="http://schemas.openxmlformats.org/officeDocument/2006/relationships/hyperlink" Target="https://twitter.com/evapiccon" TargetMode="External" /><Relationship Id="rId367" Type="http://schemas.openxmlformats.org/officeDocument/2006/relationships/hyperlink" Target="https://twitter.com/tomvarghesejr" TargetMode="External" /><Relationship Id="rId368" Type="http://schemas.openxmlformats.org/officeDocument/2006/relationships/hyperlink" Target="https://twitter.com/daniellep_md" TargetMode="External" /><Relationship Id="rId369" Type="http://schemas.openxmlformats.org/officeDocument/2006/relationships/hyperlink" Target="https://twitter.com/jabeenahmad01" TargetMode="External" /><Relationship Id="rId370" Type="http://schemas.openxmlformats.org/officeDocument/2006/relationships/hyperlink" Target="https://twitter.com/rnsian8" TargetMode="External" /><Relationship Id="rId371" Type="http://schemas.openxmlformats.org/officeDocument/2006/relationships/hyperlink" Target="https://twitter.com/zou_richard" TargetMode="External" /><Relationship Id="rId372" Type="http://schemas.openxmlformats.org/officeDocument/2006/relationships/hyperlink" Target="https://twitter.com/angelmedsystems" TargetMode="External" /><Relationship Id="rId373" Type="http://schemas.openxmlformats.org/officeDocument/2006/relationships/hyperlink" Target="https://twitter.com/mihaitrofenciuc" TargetMode="External" /><Relationship Id="rId374" Type="http://schemas.openxmlformats.org/officeDocument/2006/relationships/hyperlink" Target="https://twitter.com/jgrapsa" TargetMode="External" /><Relationship Id="rId375" Type="http://schemas.openxmlformats.org/officeDocument/2006/relationships/hyperlink" Target="https://twitter.com/rafavidalperez" TargetMode="External" /><Relationship Id="rId376" Type="http://schemas.openxmlformats.org/officeDocument/2006/relationships/hyperlink" Target="https://twitter.com/accmediacenter" TargetMode="External" /><Relationship Id="rId377" Type="http://schemas.openxmlformats.org/officeDocument/2006/relationships/hyperlink" Target="https://twitter.com/accintouch" TargetMode="External" /><Relationship Id="rId378" Type="http://schemas.openxmlformats.org/officeDocument/2006/relationships/hyperlink" Target="https://twitter.com/jaccjournals" TargetMode="External" /><Relationship Id="rId379" Type="http://schemas.openxmlformats.org/officeDocument/2006/relationships/hyperlink" Target="https://twitter.com/mividovich" TargetMode="External" /><Relationship Id="rId380" Type="http://schemas.openxmlformats.org/officeDocument/2006/relationships/hyperlink" Target="https://twitter.com/argulian" TargetMode="External" /><Relationship Id="rId381" Type="http://schemas.openxmlformats.org/officeDocument/2006/relationships/hyperlink" Target="https://twitter.com/drasifqasim" TargetMode="External" /><Relationship Id="rId382" Type="http://schemas.openxmlformats.org/officeDocument/2006/relationships/hyperlink" Target="https://twitter.com/bigalkim" TargetMode="External" /><Relationship Id="rId383" Type="http://schemas.openxmlformats.org/officeDocument/2006/relationships/hyperlink" Target="https://twitter.com/iamdribrahim" TargetMode="External" /><Relationship Id="rId384" Type="http://schemas.openxmlformats.org/officeDocument/2006/relationships/hyperlink" Target="https://twitter.com/willsuh76" TargetMode="External" /><Relationship Id="rId385" Type="http://schemas.openxmlformats.org/officeDocument/2006/relationships/hyperlink" Target="https://twitter.com/mmamas1973" TargetMode="External" /><Relationship Id="rId386" Type="http://schemas.openxmlformats.org/officeDocument/2006/relationships/hyperlink" Target="https://twitter.com/kishankmedshr" TargetMode="External" /><Relationship Id="rId387" Type="http://schemas.openxmlformats.org/officeDocument/2006/relationships/hyperlink" Target="https://twitter.com/medshronline" TargetMode="External" /><Relationship Id="rId388" Type="http://schemas.openxmlformats.org/officeDocument/2006/relationships/hyperlink" Target="https://twitter.com/weikang517" TargetMode="External" /><Relationship Id="rId389" Type="http://schemas.openxmlformats.org/officeDocument/2006/relationships/hyperlink" Target="https://twitter.com/alielzieny" TargetMode="External" /><Relationship Id="rId390" Type="http://schemas.openxmlformats.org/officeDocument/2006/relationships/hyperlink" Target="https://twitter.com/sarah_moharem" TargetMode="External" /><Relationship Id="rId391" Type="http://schemas.openxmlformats.org/officeDocument/2006/relationships/hyperlink" Target="https://twitter.com/ekaterinil" TargetMode="External" /><Relationship Id="rId392" Type="http://schemas.openxmlformats.org/officeDocument/2006/relationships/hyperlink" Target="https://twitter.com/jhfrudd" TargetMode="External" /><Relationship Id="rId393" Type="http://schemas.openxmlformats.org/officeDocument/2006/relationships/hyperlink" Target="https://twitter.com/heart_bmj" TargetMode="External" /><Relationship Id="rId394" Type="http://schemas.openxmlformats.org/officeDocument/2006/relationships/hyperlink" Target="https://twitter.com/mitominder" TargetMode="External" /><Relationship Id="rId395" Type="http://schemas.openxmlformats.org/officeDocument/2006/relationships/hyperlink" Target="https://twitter.com/kghnhslibrary" TargetMode="External" /><Relationship Id="rId396" Type="http://schemas.openxmlformats.org/officeDocument/2006/relationships/hyperlink" Target="https://twitter.com/krychtiukmd" TargetMode="External" /><Relationship Id="rId397" Type="http://schemas.openxmlformats.org/officeDocument/2006/relationships/hyperlink" Target="https://twitter.com/icorvilud" TargetMode="External" /><Relationship Id="rId398" Type="http://schemas.openxmlformats.org/officeDocument/2006/relationships/hyperlink" Target="https://twitter.com/gurukowlgi" TargetMode="External" /><Relationship Id="rId399" Type="http://schemas.openxmlformats.org/officeDocument/2006/relationships/hyperlink" Target="https://twitter.com/dr_lohitg" TargetMode="External" /><Relationship Id="rId400" Type="http://schemas.openxmlformats.org/officeDocument/2006/relationships/hyperlink" Target="https://twitter.com/bethhilldo" TargetMode="External" /><Relationship Id="rId401" Type="http://schemas.openxmlformats.org/officeDocument/2006/relationships/hyperlink" Target="https://twitter.com/drprao" TargetMode="External" /><Relationship Id="rId402" Type="http://schemas.openxmlformats.org/officeDocument/2006/relationships/hyperlink" Target="https://twitter.com/jeffhsumd" TargetMode="External" /><Relationship Id="rId403" Type="http://schemas.openxmlformats.org/officeDocument/2006/relationships/hyperlink" Target="https://twitter.com/davidshipon" TargetMode="External" /><Relationship Id="rId404" Type="http://schemas.openxmlformats.org/officeDocument/2006/relationships/hyperlink" Target="https://twitter.com/michaelemerymd" TargetMode="External" /><Relationship Id="rId405" Type="http://schemas.openxmlformats.org/officeDocument/2006/relationships/hyperlink" Target="https://twitter.com/eugenechung01" TargetMode="External" /><Relationship Id="rId406" Type="http://schemas.openxmlformats.org/officeDocument/2006/relationships/hyperlink" Target="https://twitter.com/mmartinezheart" TargetMode="External" /><Relationship Id="rId407" Type="http://schemas.openxmlformats.org/officeDocument/2006/relationships/hyperlink" Target="https://twitter.com/akohlimd" TargetMode="External" /><Relationship Id="rId408" Type="http://schemas.openxmlformats.org/officeDocument/2006/relationships/hyperlink" Target="https://twitter.com/docvikrama" TargetMode="External" /><Relationship Id="rId409" Type="http://schemas.openxmlformats.org/officeDocument/2006/relationships/hyperlink" Target="https://twitter.com/acc_georgia" TargetMode="External" /><Relationship Id="rId410" Type="http://schemas.openxmlformats.org/officeDocument/2006/relationships/hyperlink" Target="https://twitter.com/yndigegny" TargetMode="External" /><Relationship Id="rId411" Type="http://schemas.openxmlformats.org/officeDocument/2006/relationships/hyperlink" Target="https://twitter.com/greggwstone" TargetMode="External" /><Relationship Id="rId412" Type="http://schemas.openxmlformats.org/officeDocument/2006/relationships/hyperlink" Target="https://twitter.com/sabouretcardio" TargetMode="External" /><Relationship Id="rId413" Type="http://schemas.openxmlformats.org/officeDocument/2006/relationships/hyperlink" Target="https://twitter.com/mgtberg" TargetMode="External" /><Relationship Id="rId414" Type="http://schemas.openxmlformats.org/officeDocument/2006/relationships/hyperlink" Target="https://twitter.com/epeeps_bot" TargetMode="External" /><Relationship Id="rId415" Type="http://schemas.openxmlformats.org/officeDocument/2006/relationships/hyperlink" Target="https://twitter.com/epocrates" TargetMode="External" /><Relationship Id="rId416" Type="http://schemas.openxmlformats.org/officeDocument/2006/relationships/hyperlink" Target="https://twitter.com/acccardioed" TargetMode="External" /><Relationship Id="rId417" Type="http://schemas.openxmlformats.org/officeDocument/2006/relationships/hyperlink" Target="https://twitter.com/drankitkpatel" TargetMode="External" /><Relationship Id="rId418" Type="http://schemas.openxmlformats.org/officeDocument/2006/relationships/hyperlink" Target="https://twitter.com/mtnsidemedctr" TargetMode="External" /><Relationship Id="rId419" Type="http://schemas.openxmlformats.org/officeDocument/2006/relationships/hyperlink" Target="https://twitter.com/heartdrk" TargetMode="External" /><Relationship Id="rId420" Type="http://schemas.openxmlformats.org/officeDocument/2006/relationships/hyperlink" Target="https://twitter.com/ankitapatelmd" TargetMode="External" /><Relationship Id="rId421" Type="http://schemas.openxmlformats.org/officeDocument/2006/relationships/hyperlink" Target="https://twitter.com/lucysafi" TargetMode="External" /><Relationship Id="rId422" Type="http://schemas.openxmlformats.org/officeDocument/2006/relationships/hyperlink" Target="https://twitter.com/integrative_fnp" TargetMode="External" /><Relationship Id="rId423" Type="http://schemas.openxmlformats.org/officeDocument/2006/relationships/hyperlink" Target="https://twitter.com/sanjum" TargetMode="External" /><Relationship Id="rId424" Type="http://schemas.openxmlformats.org/officeDocument/2006/relationships/hyperlink" Target="https://twitter.com/krosenfieldmd" TargetMode="External" /><Relationship Id="rId425" Type="http://schemas.openxmlformats.org/officeDocument/2006/relationships/hyperlink" Target="https://twitter.com/ericsecemskymd" TargetMode="External" /><Relationship Id="rId426" Type="http://schemas.openxmlformats.org/officeDocument/2006/relationships/hyperlink" Target="https://twitter.com/jorartu" TargetMode="External" /><Relationship Id="rId427" Type="http://schemas.openxmlformats.org/officeDocument/2006/relationships/hyperlink" Target="https://twitter.com/yevgeniybr" TargetMode="External" /><Relationship Id="rId428" Type="http://schemas.openxmlformats.org/officeDocument/2006/relationships/hyperlink" Target="https://twitter.com/cardioimageninc" TargetMode="External" /><Relationship Id="rId429" Type="http://schemas.openxmlformats.org/officeDocument/2006/relationships/hyperlink" Target="https://twitter.com/andreadmorgan" TargetMode="External" /><Relationship Id="rId430" Type="http://schemas.openxmlformats.org/officeDocument/2006/relationships/hyperlink" Target="https://twitter.com/proftomquinn" TargetMode="External" /><Relationship Id="rId431" Type="http://schemas.openxmlformats.org/officeDocument/2006/relationships/hyperlink" Target="https://twitter.com/cardiacjoshi" TargetMode="External" /><Relationship Id="rId432" Type="http://schemas.openxmlformats.org/officeDocument/2006/relationships/hyperlink" Target="https://twitter.com/slavikken" TargetMode="External" /><Relationship Id="rId433" Type="http://schemas.openxmlformats.org/officeDocument/2006/relationships/hyperlink" Target="https://twitter.com/cpgale3" TargetMode="External" /><Relationship Id="rId434" Type="http://schemas.openxmlformats.org/officeDocument/2006/relationships/hyperlink" Target="https://twitter.com/dradastefanescu" TargetMode="External" /><Relationship Id="rId435" Type="http://schemas.openxmlformats.org/officeDocument/2006/relationships/comments" Target="../comments2.xml" /><Relationship Id="rId436" Type="http://schemas.openxmlformats.org/officeDocument/2006/relationships/vmlDrawing" Target="../drawings/vmlDrawing2.vml" /><Relationship Id="rId437" Type="http://schemas.openxmlformats.org/officeDocument/2006/relationships/table" Target="../tables/table2.xml" /><Relationship Id="rId438" Type="http://schemas.openxmlformats.org/officeDocument/2006/relationships/drawing" Target="../drawings/drawing1.xml" /><Relationship Id="rId4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tctmd.com/news/acc-2019-smartwatch-low-risk-tavr-and-bempedoic-acid-are-hoping-luck-saint-paddys-day-weekend" TargetMode="External" /><Relationship Id="rId2" Type="http://schemas.openxmlformats.org/officeDocument/2006/relationships/hyperlink" Target="https://twitter.com/CMichaelGibson/status/1106322344958746624" TargetMode="External" /><Relationship Id="rId3" Type="http://schemas.openxmlformats.org/officeDocument/2006/relationships/hyperlink" Target="https://twitter.com/BethHillDO/status/1105905258411155456" TargetMode="External" /><Relationship Id="rId4" Type="http://schemas.openxmlformats.org/officeDocument/2006/relationships/hyperlink" Target="https://soundcloud.com/bmjpodcasts/obesity-and-atrial-fibrillation" TargetMode="External" /><Relationship Id="rId5" Type="http://schemas.openxmlformats.org/officeDocument/2006/relationships/hyperlink" Target="http://www.angel-med.com/2019/03/11/mar-11-2019-press-release/" TargetMode="External" /><Relationship Id="rId6" Type="http://schemas.openxmlformats.org/officeDocument/2006/relationships/hyperlink" Target="https://www.tctmd.com/news/acc-2019-smartwatch-low-risk-tavr-and-bempedoic-acid-are-hoping-luck-saint-paddys-day-weekend" TargetMode="External" /><Relationship Id="rId7" Type="http://schemas.openxmlformats.org/officeDocument/2006/relationships/hyperlink" Target="http://www.angel-med.com/2019/03/11/mar-11-2019-press-release/" TargetMode="External" /><Relationship Id="rId8" Type="http://schemas.openxmlformats.org/officeDocument/2006/relationships/hyperlink" Target="https://twitter.com/BethHillDO/status/1105905258411155456" TargetMode="External" /><Relationship Id="rId9" Type="http://schemas.openxmlformats.org/officeDocument/2006/relationships/hyperlink" Target="https://soundcloud.com/bmjpodcasts/obesity-and-atrial-fibrillation" TargetMode="External" /><Relationship Id="rId10" Type="http://schemas.openxmlformats.org/officeDocument/2006/relationships/hyperlink" Target="https://twitter.com/CMichaelGibson/status/1106322344958746624" TargetMode="Externa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 Id="rId1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4" width="12.28125" style="0" bestFit="1" customWidth="1"/>
    <col min="26" max="26" width="10.421875" style="0" bestFit="1" customWidth="1"/>
    <col min="27" max="27" width="12.00390625" style="0" bestFit="1" customWidth="1"/>
    <col min="28" max="28" width="11.57421875" style="0" bestFit="1" customWidth="1"/>
    <col min="29" max="29" width="10.00390625" style="0" bestFit="1" customWidth="1"/>
    <col min="31" max="31" width="11.57421875" style="0" bestFit="1" customWidth="1"/>
    <col min="32" max="32" width="9.28125" style="0" bestFit="1" customWidth="1"/>
    <col min="33" max="33" width="10.00390625" style="0" bestFit="1" customWidth="1"/>
    <col min="34" max="34" width="9.421875" style="0" bestFit="1" customWidth="1"/>
    <col min="35" max="35" width="9.57421875" style="0" bestFit="1" customWidth="1"/>
    <col min="36" max="36" width="11.00390625" style="0" bestFit="1" customWidth="1"/>
    <col min="37" max="37" width="9.140625" style="0" bestFit="1" customWidth="1"/>
    <col min="38" max="38" width="11.140625" style="0" bestFit="1" customWidth="1"/>
    <col min="39" max="39" width="8.00390625" style="0" bestFit="1" customWidth="1"/>
    <col min="40" max="40" width="10.421875" style="0" bestFit="1" customWidth="1"/>
    <col min="41" max="41" width="10.28125" style="0" bestFit="1" customWidth="1"/>
    <col min="42" max="42" width="11.421875" style="0" bestFit="1" customWidth="1"/>
    <col min="43" max="43" width="17.57421875" style="0" bestFit="1" customWidth="1"/>
    <col min="44" max="44" width="16.421875" style="0" bestFit="1" customWidth="1"/>
    <col min="45" max="45" width="14.421875" style="0" bestFit="1" customWidth="1"/>
    <col min="47" max="47" width="13.28125" style="0" bestFit="1" customWidth="1"/>
    <col min="48" max="48" width="9.7109375" style="0" bestFit="1" customWidth="1"/>
    <col min="49" max="49" width="8.7109375" style="0" bestFit="1" customWidth="1"/>
    <col min="50" max="50" width="7.421875" style="0" bestFit="1" customWidth="1"/>
    <col min="51" max="51" width="10.7109375" style="0" bestFit="1" customWidth="1"/>
    <col min="52" max="52" width="10.140625" style="0" bestFit="1" customWidth="1"/>
    <col min="53" max="53" width="14.421875" style="0" customWidth="1"/>
    <col min="54" max="55" width="9.421875" style="0" bestFit="1" customWidth="1"/>
    <col min="56" max="56" width="18.421875" style="0" bestFit="1" customWidth="1"/>
    <col min="57" max="57" width="23.28125" style="0" bestFit="1" customWidth="1"/>
    <col min="58" max="58" width="19.421875" style="0" bestFit="1" customWidth="1"/>
    <col min="59" max="59" width="24.00390625" style="0" bestFit="1" customWidth="1"/>
    <col min="60" max="60" width="23.421875" style="0" bestFit="1" customWidth="1"/>
    <col min="61" max="61" width="28.140625" style="0" bestFit="1" customWidth="1"/>
    <col min="62" max="62" width="15.8515625" style="0" bestFit="1" customWidth="1"/>
    <col min="63" max="63" width="19.140625" style="0" bestFit="1" customWidth="1"/>
    <col min="64" max="64" width="13.421875" style="0" bestFit="1" customWidth="1"/>
  </cols>
  <sheetData>
    <row r="1" spans="3:14" ht="15">
      <c r="C1" s="15" t="s">
        <v>39</v>
      </c>
      <c r="D1" s="16"/>
      <c r="E1" s="16"/>
      <c r="F1" s="16"/>
      <c r="G1" s="15"/>
      <c r="H1" s="13" t="s">
        <v>43</v>
      </c>
      <c r="I1" s="45"/>
      <c r="J1" s="45"/>
      <c r="K1" s="31" t="s">
        <v>42</v>
      </c>
      <c r="L1" s="17" t="s">
        <v>40</v>
      </c>
      <c r="M1" s="17"/>
      <c r="N1" s="14"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t="s">
        <v>1384</v>
      </c>
      <c r="BB2" s="7" t="s">
        <v>1406</v>
      </c>
      <c r="BC2" s="7" t="s">
        <v>1407</v>
      </c>
      <c r="BD2" s="46" t="s">
        <v>1801</v>
      </c>
      <c r="BE2" s="46" t="s">
        <v>1802</v>
      </c>
      <c r="BF2" s="46" t="s">
        <v>1803</v>
      </c>
      <c r="BG2" s="46" t="s">
        <v>1804</v>
      </c>
      <c r="BH2" s="46" t="s">
        <v>1805</v>
      </c>
      <c r="BI2" s="46" t="s">
        <v>1806</v>
      </c>
      <c r="BJ2" s="46" t="s">
        <v>1807</v>
      </c>
      <c r="BK2" s="46" t="s">
        <v>1808</v>
      </c>
      <c r="BL2" s="46" t="s">
        <v>1809</v>
      </c>
    </row>
    <row r="3" spans="1:64" ht="15" customHeight="1">
      <c r="A3" s="11" t="s">
        <v>249</v>
      </c>
      <c r="B3" s="11" t="s">
        <v>308</v>
      </c>
      <c r="C3" s="12" t="s">
        <v>1814</v>
      </c>
      <c r="D3" s="61">
        <v>3</v>
      </c>
      <c r="E3" s="62" t="s">
        <v>132</v>
      </c>
      <c r="F3" s="63">
        <v>32</v>
      </c>
      <c r="G3" s="12"/>
      <c r="H3" s="13"/>
      <c r="I3" s="45"/>
      <c r="J3" s="45"/>
      <c r="K3" s="31" t="s">
        <v>65</v>
      </c>
      <c r="L3" s="64">
        <v>3</v>
      </c>
      <c r="M3" s="64"/>
      <c r="N3" s="14"/>
      <c r="O3" t="s">
        <v>356</v>
      </c>
      <c r="P3" s="69">
        <v>43537.59391203704</v>
      </c>
      <c r="Q3" t="s">
        <v>359</v>
      </c>
      <c r="T3" t="s">
        <v>386</v>
      </c>
      <c r="U3" s="70" t="s">
        <v>403</v>
      </c>
      <c r="V3" s="70" t="s">
        <v>403</v>
      </c>
      <c r="W3" s="69">
        <v>43537.59391203704</v>
      </c>
      <c r="X3" s="70" t="s">
        <v>472</v>
      </c>
      <c r="AA3" s="71" t="s">
        <v>564</v>
      </c>
      <c r="AC3" t="b">
        <v>0</v>
      </c>
      <c r="AD3">
        <v>0</v>
      </c>
      <c r="AE3" s="71" t="s">
        <v>656</v>
      </c>
      <c r="AF3" t="b">
        <v>0</v>
      </c>
      <c r="AG3" t="s">
        <v>660</v>
      </c>
      <c r="AI3" s="71" t="s">
        <v>656</v>
      </c>
      <c r="AJ3" t="b">
        <v>0</v>
      </c>
      <c r="AK3">
        <v>4</v>
      </c>
      <c r="AL3" s="71" t="s">
        <v>626</v>
      </c>
      <c r="AM3" t="s">
        <v>664</v>
      </c>
      <c r="AN3" t="b">
        <v>0</v>
      </c>
      <c r="AO3" s="71" t="s">
        <v>626</v>
      </c>
      <c r="AP3" t="s">
        <v>213</v>
      </c>
      <c r="AQ3">
        <v>0</v>
      </c>
      <c r="AR3">
        <v>0</v>
      </c>
      <c r="BA3">
        <v>1</v>
      </c>
      <c r="BB3" t="str">
        <f>REPLACE(INDEX(GroupVertices[Group],MATCH(Edges[[#This Row],[Vertex 1]],GroupVertices[Vertex],0)),1,1,"")</f>
        <v>8</v>
      </c>
      <c r="BC3" t="str">
        <f>REPLACE(INDEX(GroupVertices[Group],MATCH(Edges[[#This Row],[Vertex 2]],GroupVertices[Vertex],0)),1,1,"")</f>
        <v>8</v>
      </c>
      <c r="BD3" s="43">
        <v>1</v>
      </c>
      <c r="BE3" s="44">
        <v>12.5</v>
      </c>
      <c r="BF3" s="43">
        <v>0</v>
      </c>
      <c r="BG3" s="44">
        <v>0</v>
      </c>
      <c r="BH3" s="43">
        <v>0</v>
      </c>
      <c r="BI3" s="44">
        <v>0</v>
      </c>
      <c r="BJ3" s="43">
        <v>7</v>
      </c>
      <c r="BK3" s="44">
        <v>87.5</v>
      </c>
      <c r="BL3" s="43">
        <v>8</v>
      </c>
    </row>
    <row r="4" spans="1:64" ht="15" customHeight="1">
      <c r="A4" s="11" t="s">
        <v>250</v>
      </c>
      <c r="B4" s="11" t="s">
        <v>308</v>
      </c>
      <c r="C4" s="12" t="s">
        <v>1814</v>
      </c>
      <c r="D4" s="61">
        <v>3</v>
      </c>
      <c r="E4" s="62" t="s">
        <v>132</v>
      </c>
      <c r="F4" s="63">
        <v>32</v>
      </c>
      <c r="G4" s="12"/>
      <c r="H4" s="13"/>
      <c r="I4" s="45"/>
      <c r="J4" s="45"/>
      <c r="K4" s="31" t="s">
        <v>65</v>
      </c>
      <c r="L4" s="68">
        <v>4</v>
      </c>
      <c r="M4" s="68"/>
      <c r="N4" s="14"/>
      <c r="O4" t="s">
        <v>356</v>
      </c>
      <c r="P4" s="69">
        <v>43538.12207175926</v>
      </c>
      <c r="Q4" t="s">
        <v>359</v>
      </c>
      <c r="T4" t="s">
        <v>386</v>
      </c>
      <c r="U4" s="70" t="s">
        <v>403</v>
      </c>
      <c r="V4" s="70" t="s">
        <v>403</v>
      </c>
      <c r="W4" s="69">
        <v>43538.12207175926</v>
      </c>
      <c r="X4" s="70" t="s">
        <v>473</v>
      </c>
      <c r="AA4" s="71" t="s">
        <v>565</v>
      </c>
      <c r="AC4" t="b">
        <v>0</v>
      </c>
      <c r="AD4">
        <v>0</v>
      </c>
      <c r="AE4" s="71" t="s">
        <v>656</v>
      </c>
      <c r="AF4" t="b">
        <v>0</v>
      </c>
      <c r="AG4" t="s">
        <v>660</v>
      </c>
      <c r="AI4" s="71" t="s">
        <v>656</v>
      </c>
      <c r="AJ4" t="b">
        <v>0</v>
      </c>
      <c r="AK4">
        <v>4</v>
      </c>
      <c r="AL4" s="71" t="s">
        <v>626</v>
      </c>
      <c r="AM4" t="s">
        <v>664</v>
      </c>
      <c r="AN4" t="b">
        <v>0</v>
      </c>
      <c r="AO4" s="71" t="s">
        <v>626</v>
      </c>
      <c r="AP4" t="s">
        <v>213</v>
      </c>
      <c r="AQ4">
        <v>0</v>
      </c>
      <c r="AR4">
        <v>0</v>
      </c>
      <c r="BA4">
        <v>1</v>
      </c>
      <c r="BB4" t="str">
        <f>REPLACE(INDEX(GroupVertices[Group],MATCH(Edges[[#This Row],[Vertex 1]],GroupVertices[Vertex],0)),1,1,"")</f>
        <v>8</v>
      </c>
      <c r="BC4" t="str">
        <f>REPLACE(INDEX(GroupVertices[Group],MATCH(Edges[[#This Row],[Vertex 2]],GroupVertices[Vertex],0)),1,1,"")</f>
        <v>8</v>
      </c>
      <c r="BD4" s="43">
        <v>1</v>
      </c>
      <c r="BE4" s="44">
        <v>12.5</v>
      </c>
      <c r="BF4" s="43">
        <v>0</v>
      </c>
      <c r="BG4" s="44">
        <v>0</v>
      </c>
      <c r="BH4" s="43">
        <v>0</v>
      </c>
      <c r="BI4" s="44">
        <v>0</v>
      </c>
      <c r="BJ4" s="43">
        <v>7</v>
      </c>
      <c r="BK4" s="44">
        <v>87.5</v>
      </c>
      <c r="BL4" s="43">
        <v>8</v>
      </c>
    </row>
    <row r="5" spans="1:64" ht="15">
      <c r="A5" s="11" t="s">
        <v>251</v>
      </c>
      <c r="B5" s="11" t="s">
        <v>311</v>
      </c>
      <c r="C5" s="12" t="s">
        <v>1814</v>
      </c>
      <c r="D5" s="61">
        <v>3</v>
      </c>
      <c r="E5" s="62" t="s">
        <v>132</v>
      </c>
      <c r="F5" s="63">
        <v>32</v>
      </c>
      <c r="G5" s="12"/>
      <c r="H5" s="13"/>
      <c r="I5" s="45"/>
      <c r="J5" s="45"/>
      <c r="K5" s="31" t="s">
        <v>65</v>
      </c>
      <c r="L5" s="68">
        <v>5</v>
      </c>
      <c r="M5" s="68"/>
      <c r="N5" s="14"/>
      <c r="O5" t="s">
        <v>356</v>
      </c>
      <c r="P5" s="69">
        <v>43538.51230324074</v>
      </c>
      <c r="Q5" t="s">
        <v>360</v>
      </c>
      <c r="T5" t="s">
        <v>386</v>
      </c>
      <c r="V5" s="70" t="s">
        <v>410</v>
      </c>
      <c r="W5" s="69">
        <v>43538.51230324074</v>
      </c>
      <c r="X5" s="70" t="s">
        <v>474</v>
      </c>
      <c r="AA5" s="71" t="s">
        <v>566</v>
      </c>
      <c r="AC5" t="b">
        <v>0</v>
      </c>
      <c r="AD5">
        <v>0</v>
      </c>
      <c r="AE5" s="71" t="s">
        <v>656</v>
      </c>
      <c r="AF5" t="b">
        <v>0</v>
      </c>
      <c r="AG5" t="s">
        <v>660</v>
      </c>
      <c r="AI5" s="71" t="s">
        <v>656</v>
      </c>
      <c r="AJ5" t="b">
        <v>0</v>
      </c>
      <c r="AK5">
        <v>40</v>
      </c>
      <c r="AL5" s="71" t="s">
        <v>650</v>
      </c>
      <c r="AM5" t="s">
        <v>665</v>
      </c>
      <c r="AN5" t="b">
        <v>0</v>
      </c>
      <c r="AO5" s="71" t="s">
        <v>650</v>
      </c>
      <c r="AP5" t="s">
        <v>213</v>
      </c>
      <c r="AQ5">
        <v>0</v>
      </c>
      <c r="AR5">
        <v>0</v>
      </c>
      <c r="BA5">
        <v>1</v>
      </c>
      <c r="BB5" t="str">
        <f>REPLACE(INDEX(GroupVertices[Group],MATCH(Edges[[#This Row],[Vertex 1]],GroupVertices[Vertex],0)),1,1,"")</f>
        <v>1</v>
      </c>
      <c r="BC5" t="str">
        <f>REPLACE(INDEX(GroupVertices[Group],MATCH(Edges[[#This Row],[Vertex 2]],GroupVertices[Vertex],0)),1,1,"")</f>
        <v>1</v>
      </c>
      <c r="BD5" s="43">
        <v>1</v>
      </c>
      <c r="BE5" s="44">
        <v>2.5</v>
      </c>
      <c r="BF5" s="43">
        <v>0</v>
      </c>
      <c r="BG5" s="44">
        <v>0</v>
      </c>
      <c r="BH5" s="43">
        <v>0</v>
      </c>
      <c r="BI5" s="44">
        <v>0</v>
      </c>
      <c r="BJ5" s="43">
        <v>39</v>
      </c>
      <c r="BK5" s="44">
        <v>97.5</v>
      </c>
      <c r="BL5" s="43">
        <v>40</v>
      </c>
    </row>
    <row r="6" spans="1:64" ht="15">
      <c r="A6" s="11" t="s">
        <v>252</v>
      </c>
      <c r="B6" s="11" t="s">
        <v>311</v>
      </c>
      <c r="C6" s="12" t="s">
        <v>1814</v>
      </c>
      <c r="D6" s="61">
        <v>3</v>
      </c>
      <c r="E6" s="62" t="s">
        <v>132</v>
      </c>
      <c r="F6" s="63">
        <v>32</v>
      </c>
      <c r="G6" s="12"/>
      <c r="H6" s="13"/>
      <c r="I6" s="45"/>
      <c r="J6" s="45"/>
      <c r="K6" s="31" t="s">
        <v>65</v>
      </c>
      <c r="L6" s="68">
        <v>6</v>
      </c>
      <c r="M6" s="68"/>
      <c r="N6" s="14"/>
      <c r="O6" t="s">
        <v>356</v>
      </c>
      <c r="P6" s="69">
        <v>43538.58831018519</v>
      </c>
      <c r="Q6" t="s">
        <v>360</v>
      </c>
      <c r="T6" t="s">
        <v>386</v>
      </c>
      <c r="V6" s="70" t="s">
        <v>411</v>
      </c>
      <c r="W6" s="69">
        <v>43538.58831018519</v>
      </c>
      <c r="X6" s="70" t="s">
        <v>475</v>
      </c>
      <c r="AA6" s="71" t="s">
        <v>567</v>
      </c>
      <c r="AC6" t="b">
        <v>0</v>
      </c>
      <c r="AD6">
        <v>0</v>
      </c>
      <c r="AE6" s="71" t="s">
        <v>656</v>
      </c>
      <c r="AF6" t="b">
        <v>0</v>
      </c>
      <c r="AG6" t="s">
        <v>660</v>
      </c>
      <c r="AI6" s="71" t="s">
        <v>656</v>
      </c>
      <c r="AJ6" t="b">
        <v>0</v>
      </c>
      <c r="AK6">
        <v>40</v>
      </c>
      <c r="AL6" s="71" t="s">
        <v>650</v>
      </c>
      <c r="AM6" t="s">
        <v>666</v>
      </c>
      <c r="AN6" t="b">
        <v>0</v>
      </c>
      <c r="AO6" s="71" t="s">
        <v>650</v>
      </c>
      <c r="AP6" t="s">
        <v>213</v>
      </c>
      <c r="AQ6">
        <v>0</v>
      </c>
      <c r="AR6">
        <v>0</v>
      </c>
      <c r="BA6">
        <v>1</v>
      </c>
      <c r="BB6" t="str">
        <f>REPLACE(INDEX(GroupVertices[Group],MATCH(Edges[[#This Row],[Vertex 1]],GroupVertices[Vertex],0)),1,1,"")</f>
        <v>1</v>
      </c>
      <c r="BC6" t="str">
        <f>REPLACE(INDEX(GroupVertices[Group],MATCH(Edges[[#This Row],[Vertex 2]],GroupVertices[Vertex],0)),1,1,"")</f>
        <v>1</v>
      </c>
      <c r="BD6" s="43">
        <v>1</v>
      </c>
      <c r="BE6" s="44">
        <v>2.5</v>
      </c>
      <c r="BF6" s="43">
        <v>0</v>
      </c>
      <c r="BG6" s="44">
        <v>0</v>
      </c>
      <c r="BH6" s="43">
        <v>0</v>
      </c>
      <c r="BI6" s="44">
        <v>0</v>
      </c>
      <c r="BJ6" s="43">
        <v>39</v>
      </c>
      <c r="BK6" s="44">
        <v>97.5</v>
      </c>
      <c r="BL6" s="43">
        <v>40</v>
      </c>
    </row>
    <row r="7" spans="1:64" ht="15">
      <c r="A7" s="11" t="s">
        <v>253</v>
      </c>
      <c r="B7" s="11" t="s">
        <v>311</v>
      </c>
      <c r="C7" s="12" t="s">
        <v>1814</v>
      </c>
      <c r="D7" s="61">
        <v>3</v>
      </c>
      <c r="E7" s="62" t="s">
        <v>132</v>
      </c>
      <c r="F7" s="63">
        <v>32</v>
      </c>
      <c r="G7" s="12"/>
      <c r="H7" s="13"/>
      <c r="I7" s="45"/>
      <c r="J7" s="45"/>
      <c r="K7" s="31" t="s">
        <v>65</v>
      </c>
      <c r="L7" s="68">
        <v>7</v>
      </c>
      <c r="M7" s="68"/>
      <c r="N7" s="14"/>
      <c r="O7" t="s">
        <v>356</v>
      </c>
      <c r="P7" s="69">
        <v>43538.63438657407</v>
      </c>
      <c r="Q7" t="s">
        <v>360</v>
      </c>
      <c r="T7" t="s">
        <v>386</v>
      </c>
      <c r="V7" s="70" t="s">
        <v>412</v>
      </c>
      <c r="W7" s="69">
        <v>43538.63438657407</v>
      </c>
      <c r="X7" s="70" t="s">
        <v>476</v>
      </c>
      <c r="AA7" s="71" t="s">
        <v>568</v>
      </c>
      <c r="AC7" t="b">
        <v>0</v>
      </c>
      <c r="AD7">
        <v>0</v>
      </c>
      <c r="AE7" s="71" t="s">
        <v>656</v>
      </c>
      <c r="AF7" t="b">
        <v>0</v>
      </c>
      <c r="AG7" t="s">
        <v>660</v>
      </c>
      <c r="AI7" s="71" t="s">
        <v>656</v>
      </c>
      <c r="AJ7" t="b">
        <v>0</v>
      </c>
      <c r="AK7">
        <v>40</v>
      </c>
      <c r="AL7" s="71" t="s">
        <v>650</v>
      </c>
      <c r="AM7" t="s">
        <v>664</v>
      </c>
      <c r="AN7" t="b">
        <v>0</v>
      </c>
      <c r="AO7" s="71" t="s">
        <v>650</v>
      </c>
      <c r="AP7" t="s">
        <v>213</v>
      </c>
      <c r="AQ7">
        <v>0</v>
      </c>
      <c r="AR7">
        <v>0</v>
      </c>
      <c r="BA7">
        <v>1</v>
      </c>
      <c r="BB7" t="str">
        <f>REPLACE(INDEX(GroupVertices[Group],MATCH(Edges[[#This Row],[Vertex 1]],GroupVertices[Vertex],0)),1,1,"")</f>
        <v>1</v>
      </c>
      <c r="BC7" t="str">
        <f>REPLACE(INDEX(GroupVertices[Group],MATCH(Edges[[#This Row],[Vertex 2]],GroupVertices[Vertex],0)),1,1,"")</f>
        <v>1</v>
      </c>
      <c r="BD7" s="43">
        <v>1</v>
      </c>
      <c r="BE7" s="44">
        <v>2.5</v>
      </c>
      <c r="BF7" s="43">
        <v>0</v>
      </c>
      <c r="BG7" s="44">
        <v>0</v>
      </c>
      <c r="BH7" s="43">
        <v>0</v>
      </c>
      <c r="BI7" s="44">
        <v>0</v>
      </c>
      <c r="BJ7" s="43">
        <v>39</v>
      </c>
      <c r="BK7" s="44">
        <v>97.5</v>
      </c>
      <c r="BL7" s="43">
        <v>40</v>
      </c>
    </row>
    <row r="8" spans="1:64" ht="15">
      <c r="A8" s="11" t="s">
        <v>254</v>
      </c>
      <c r="B8" s="11" t="s">
        <v>311</v>
      </c>
      <c r="C8" s="12" t="s">
        <v>1814</v>
      </c>
      <c r="D8" s="61">
        <v>3</v>
      </c>
      <c r="E8" s="62" t="s">
        <v>132</v>
      </c>
      <c r="F8" s="63">
        <v>32</v>
      </c>
      <c r="G8" s="12"/>
      <c r="H8" s="13"/>
      <c r="I8" s="45"/>
      <c r="J8" s="45"/>
      <c r="K8" s="31" t="s">
        <v>65</v>
      </c>
      <c r="L8" s="68">
        <v>8</v>
      </c>
      <c r="M8" s="68"/>
      <c r="N8" s="14"/>
      <c r="O8" t="s">
        <v>356</v>
      </c>
      <c r="P8" s="69">
        <v>43538.69091435185</v>
      </c>
      <c r="Q8" t="s">
        <v>360</v>
      </c>
      <c r="T8" t="s">
        <v>386</v>
      </c>
      <c r="V8" s="70" t="s">
        <v>413</v>
      </c>
      <c r="W8" s="69">
        <v>43538.69091435185</v>
      </c>
      <c r="X8" s="70" t="s">
        <v>477</v>
      </c>
      <c r="AA8" s="71" t="s">
        <v>569</v>
      </c>
      <c r="AC8" t="b">
        <v>0</v>
      </c>
      <c r="AD8">
        <v>0</v>
      </c>
      <c r="AE8" s="71" t="s">
        <v>656</v>
      </c>
      <c r="AF8" t="b">
        <v>0</v>
      </c>
      <c r="AG8" t="s">
        <v>660</v>
      </c>
      <c r="AI8" s="71" t="s">
        <v>656</v>
      </c>
      <c r="AJ8" t="b">
        <v>0</v>
      </c>
      <c r="AK8">
        <v>40</v>
      </c>
      <c r="AL8" s="71" t="s">
        <v>650</v>
      </c>
      <c r="AM8" t="s">
        <v>664</v>
      </c>
      <c r="AN8" t="b">
        <v>0</v>
      </c>
      <c r="AO8" s="71" t="s">
        <v>650</v>
      </c>
      <c r="AP8" t="s">
        <v>213</v>
      </c>
      <c r="AQ8">
        <v>0</v>
      </c>
      <c r="AR8">
        <v>0</v>
      </c>
      <c r="BA8">
        <v>1</v>
      </c>
      <c r="BB8" t="str">
        <f>REPLACE(INDEX(GroupVertices[Group],MATCH(Edges[[#This Row],[Vertex 1]],GroupVertices[Vertex],0)),1,1,"")</f>
        <v>1</v>
      </c>
      <c r="BC8" t="str">
        <f>REPLACE(INDEX(GroupVertices[Group],MATCH(Edges[[#This Row],[Vertex 2]],GroupVertices[Vertex],0)),1,1,"")</f>
        <v>1</v>
      </c>
      <c r="BD8" s="43">
        <v>1</v>
      </c>
      <c r="BE8" s="44">
        <v>2.5</v>
      </c>
      <c r="BF8" s="43">
        <v>0</v>
      </c>
      <c r="BG8" s="44">
        <v>0</v>
      </c>
      <c r="BH8" s="43">
        <v>0</v>
      </c>
      <c r="BI8" s="44">
        <v>0</v>
      </c>
      <c r="BJ8" s="43">
        <v>39</v>
      </c>
      <c r="BK8" s="44">
        <v>97.5</v>
      </c>
      <c r="BL8" s="43">
        <v>40</v>
      </c>
    </row>
    <row r="9" spans="1:64" ht="15">
      <c r="A9" s="11" t="s">
        <v>255</v>
      </c>
      <c r="B9" s="11" t="s">
        <v>311</v>
      </c>
      <c r="C9" s="12" t="s">
        <v>1814</v>
      </c>
      <c r="D9" s="61">
        <v>3</v>
      </c>
      <c r="E9" s="62" t="s">
        <v>132</v>
      </c>
      <c r="F9" s="63">
        <v>32</v>
      </c>
      <c r="G9" s="12"/>
      <c r="H9" s="13"/>
      <c r="I9" s="45"/>
      <c r="J9" s="45"/>
      <c r="K9" s="31" t="s">
        <v>65</v>
      </c>
      <c r="L9" s="68">
        <v>9</v>
      </c>
      <c r="M9" s="68"/>
      <c r="N9" s="14"/>
      <c r="O9" t="s">
        <v>356</v>
      </c>
      <c r="P9" s="69">
        <v>43538.73296296296</v>
      </c>
      <c r="Q9" t="s">
        <v>360</v>
      </c>
      <c r="T9" t="s">
        <v>386</v>
      </c>
      <c r="V9" s="70" t="s">
        <v>414</v>
      </c>
      <c r="W9" s="69">
        <v>43538.73296296296</v>
      </c>
      <c r="X9" s="70" t="s">
        <v>478</v>
      </c>
      <c r="AA9" s="71" t="s">
        <v>570</v>
      </c>
      <c r="AC9" t="b">
        <v>0</v>
      </c>
      <c r="AD9">
        <v>0</v>
      </c>
      <c r="AE9" s="71" t="s">
        <v>656</v>
      </c>
      <c r="AF9" t="b">
        <v>0</v>
      </c>
      <c r="AG9" t="s">
        <v>660</v>
      </c>
      <c r="AI9" s="71" t="s">
        <v>656</v>
      </c>
      <c r="AJ9" t="b">
        <v>0</v>
      </c>
      <c r="AK9">
        <v>40</v>
      </c>
      <c r="AL9" s="71" t="s">
        <v>650</v>
      </c>
      <c r="AM9" t="s">
        <v>666</v>
      </c>
      <c r="AN9" t="b">
        <v>0</v>
      </c>
      <c r="AO9" s="71" t="s">
        <v>650</v>
      </c>
      <c r="AP9" t="s">
        <v>213</v>
      </c>
      <c r="AQ9">
        <v>0</v>
      </c>
      <c r="AR9">
        <v>0</v>
      </c>
      <c r="BA9">
        <v>1</v>
      </c>
      <c r="BB9" t="str">
        <f>REPLACE(INDEX(GroupVertices[Group],MATCH(Edges[[#This Row],[Vertex 1]],GroupVertices[Vertex],0)),1,1,"")</f>
        <v>1</v>
      </c>
      <c r="BC9" t="str">
        <f>REPLACE(INDEX(GroupVertices[Group],MATCH(Edges[[#This Row],[Vertex 2]],GroupVertices[Vertex],0)),1,1,"")</f>
        <v>1</v>
      </c>
      <c r="BD9" s="43">
        <v>1</v>
      </c>
      <c r="BE9" s="44">
        <v>2.5</v>
      </c>
      <c r="BF9" s="43">
        <v>0</v>
      </c>
      <c r="BG9" s="44">
        <v>0</v>
      </c>
      <c r="BH9" s="43">
        <v>0</v>
      </c>
      <c r="BI9" s="44">
        <v>0</v>
      </c>
      <c r="BJ9" s="43">
        <v>39</v>
      </c>
      <c r="BK9" s="44">
        <v>97.5</v>
      </c>
      <c r="BL9" s="43">
        <v>40</v>
      </c>
    </row>
    <row r="10" spans="1:64" ht="15">
      <c r="A10" s="11" t="s">
        <v>256</v>
      </c>
      <c r="B10" s="11" t="s">
        <v>311</v>
      </c>
      <c r="C10" s="12" t="s">
        <v>1814</v>
      </c>
      <c r="D10" s="61">
        <v>3</v>
      </c>
      <c r="E10" s="62" t="s">
        <v>132</v>
      </c>
      <c r="F10" s="63">
        <v>32</v>
      </c>
      <c r="G10" s="12"/>
      <c r="H10" s="13"/>
      <c r="I10" s="45"/>
      <c r="J10" s="45"/>
      <c r="K10" s="31" t="s">
        <v>65</v>
      </c>
      <c r="L10" s="68">
        <v>10</v>
      </c>
      <c r="M10" s="68"/>
      <c r="N10" s="14"/>
      <c r="O10" t="s">
        <v>356</v>
      </c>
      <c r="P10" s="69">
        <v>43538.74039351852</v>
      </c>
      <c r="Q10" t="s">
        <v>360</v>
      </c>
      <c r="T10" t="s">
        <v>386</v>
      </c>
      <c r="V10" s="70" t="s">
        <v>415</v>
      </c>
      <c r="W10" s="69">
        <v>43538.74039351852</v>
      </c>
      <c r="X10" s="70" t="s">
        <v>479</v>
      </c>
      <c r="AA10" s="71" t="s">
        <v>571</v>
      </c>
      <c r="AC10" t="b">
        <v>0</v>
      </c>
      <c r="AD10">
        <v>0</v>
      </c>
      <c r="AE10" s="71" t="s">
        <v>656</v>
      </c>
      <c r="AF10" t="b">
        <v>0</v>
      </c>
      <c r="AG10" t="s">
        <v>660</v>
      </c>
      <c r="AI10" s="71" t="s">
        <v>656</v>
      </c>
      <c r="AJ10" t="b">
        <v>0</v>
      </c>
      <c r="AK10">
        <v>40</v>
      </c>
      <c r="AL10" s="71" t="s">
        <v>650</v>
      </c>
      <c r="AM10" t="s">
        <v>664</v>
      </c>
      <c r="AN10" t="b">
        <v>0</v>
      </c>
      <c r="AO10" s="71" t="s">
        <v>650</v>
      </c>
      <c r="AP10" t="s">
        <v>213</v>
      </c>
      <c r="AQ10">
        <v>0</v>
      </c>
      <c r="AR10">
        <v>0</v>
      </c>
      <c r="BA10">
        <v>1</v>
      </c>
      <c r="BB10" t="str">
        <f>REPLACE(INDEX(GroupVertices[Group],MATCH(Edges[[#This Row],[Vertex 1]],GroupVertices[Vertex],0)),1,1,"")</f>
        <v>1</v>
      </c>
      <c r="BC10" t="str">
        <f>REPLACE(INDEX(GroupVertices[Group],MATCH(Edges[[#This Row],[Vertex 2]],GroupVertices[Vertex],0)),1,1,"")</f>
        <v>1</v>
      </c>
      <c r="BD10" s="43">
        <v>1</v>
      </c>
      <c r="BE10" s="44">
        <v>2.5</v>
      </c>
      <c r="BF10" s="43">
        <v>0</v>
      </c>
      <c r="BG10" s="44">
        <v>0</v>
      </c>
      <c r="BH10" s="43">
        <v>0</v>
      </c>
      <c r="BI10" s="44">
        <v>0</v>
      </c>
      <c r="BJ10" s="43">
        <v>39</v>
      </c>
      <c r="BK10" s="44">
        <v>97.5</v>
      </c>
      <c r="BL10" s="43">
        <v>40</v>
      </c>
    </row>
    <row r="11" spans="1:64" ht="15">
      <c r="A11" s="11" t="s">
        <v>257</v>
      </c>
      <c r="B11" s="11" t="s">
        <v>311</v>
      </c>
      <c r="C11" s="12" t="s">
        <v>1814</v>
      </c>
      <c r="D11" s="61">
        <v>3</v>
      </c>
      <c r="E11" s="62" t="s">
        <v>132</v>
      </c>
      <c r="F11" s="63">
        <v>32</v>
      </c>
      <c r="G11" s="12"/>
      <c r="H11" s="13"/>
      <c r="I11" s="45"/>
      <c r="J11" s="45"/>
      <c r="K11" s="31" t="s">
        <v>65</v>
      </c>
      <c r="L11" s="68">
        <v>11</v>
      </c>
      <c r="M11" s="68"/>
      <c r="N11" s="14"/>
      <c r="O11" t="s">
        <v>356</v>
      </c>
      <c r="P11" s="69">
        <v>43538.75519675926</v>
      </c>
      <c r="Q11" t="s">
        <v>360</v>
      </c>
      <c r="T11" t="s">
        <v>386</v>
      </c>
      <c r="V11" s="70" t="s">
        <v>416</v>
      </c>
      <c r="W11" s="69">
        <v>43538.75519675926</v>
      </c>
      <c r="X11" s="70" t="s">
        <v>480</v>
      </c>
      <c r="AA11" s="71" t="s">
        <v>572</v>
      </c>
      <c r="AC11" t="b">
        <v>0</v>
      </c>
      <c r="AD11">
        <v>0</v>
      </c>
      <c r="AE11" s="71" t="s">
        <v>656</v>
      </c>
      <c r="AF11" t="b">
        <v>0</v>
      </c>
      <c r="AG11" t="s">
        <v>660</v>
      </c>
      <c r="AI11" s="71" t="s">
        <v>656</v>
      </c>
      <c r="AJ11" t="b">
        <v>0</v>
      </c>
      <c r="AK11">
        <v>40</v>
      </c>
      <c r="AL11" s="71" t="s">
        <v>650</v>
      </c>
      <c r="AM11" t="s">
        <v>664</v>
      </c>
      <c r="AN11" t="b">
        <v>0</v>
      </c>
      <c r="AO11" s="71" t="s">
        <v>650</v>
      </c>
      <c r="AP11" t="s">
        <v>213</v>
      </c>
      <c r="AQ11">
        <v>0</v>
      </c>
      <c r="AR11">
        <v>0</v>
      </c>
      <c r="BA11">
        <v>1</v>
      </c>
      <c r="BB11" t="str">
        <f>REPLACE(INDEX(GroupVertices[Group],MATCH(Edges[[#This Row],[Vertex 1]],GroupVertices[Vertex],0)),1,1,"")</f>
        <v>1</v>
      </c>
      <c r="BC11" t="str">
        <f>REPLACE(INDEX(GroupVertices[Group],MATCH(Edges[[#This Row],[Vertex 2]],GroupVertices[Vertex],0)),1,1,"")</f>
        <v>1</v>
      </c>
      <c r="BD11" s="43">
        <v>1</v>
      </c>
      <c r="BE11" s="44">
        <v>2.5</v>
      </c>
      <c r="BF11" s="43">
        <v>0</v>
      </c>
      <c r="BG11" s="44">
        <v>0</v>
      </c>
      <c r="BH11" s="43">
        <v>0</v>
      </c>
      <c r="BI11" s="44">
        <v>0</v>
      </c>
      <c r="BJ11" s="43">
        <v>39</v>
      </c>
      <c r="BK11" s="44">
        <v>97.5</v>
      </c>
      <c r="BL11" s="43">
        <v>40</v>
      </c>
    </row>
    <row r="12" spans="1:64" ht="15">
      <c r="A12" s="11" t="s">
        <v>258</v>
      </c>
      <c r="B12" s="11" t="s">
        <v>311</v>
      </c>
      <c r="C12" s="12" t="s">
        <v>1814</v>
      </c>
      <c r="D12" s="61">
        <v>3</v>
      </c>
      <c r="E12" s="62" t="s">
        <v>132</v>
      </c>
      <c r="F12" s="63">
        <v>32</v>
      </c>
      <c r="G12" s="12"/>
      <c r="H12" s="13"/>
      <c r="I12" s="45"/>
      <c r="J12" s="45"/>
      <c r="K12" s="31" t="s">
        <v>65</v>
      </c>
      <c r="L12" s="68">
        <v>12</v>
      </c>
      <c r="M12" s="68"/>
      <c r="N12" s="14"/>
      <c r="O12" t="s">
        <v>356</v>
      </c>
      <c r="P12" s="69">
        <v>43538.76493055555</v>
      </c>
      <c r="Q12" t="s">
        <v>360</v>
      </c>
      <c r="T12" t="s">
        <v>386</v>
      </c>
      <c r="V12" s="70" t="s">
        <v>417</v>
      </c>
      <c r="W12" s="69">
        <v>43538.76493055555</v>
      </c>
      <c r="X12" s="70" t="s">
        <v>481</v>
      </c>
      <c r="AA12" s="71" t="s">
        <v>573</v>
      </c>
      <c r="AC12" t="b">
        <v>0</v>
      </c>
      <c r="AD12">
        <v>0</v>
      </c>
      <c r="AE12" s="71" t="s">
        <v>656</v>
      </c>
      <c r="AF12" t="b">
        <v>0</v>
      </c>
      <c r="AG12" t="s">
        <v>660</v>
      </c>
      <c r="AI12" s="71" t="s">
        <v>656</v>
      </c>
      <c r="AJ12" t="b">
        <v>0</v>
      </c>
      <c r="AK12">
        <v>40</v>
      </c>
      <c r="AL12" s="71" t="s">
        <v>650</v>
      </c>
      <c r="AM12" t="s">
        <v>664</v>
      </c>
      <c r="AN12" t="b">
        <v>0</v>
      </c>
      <c r="AO12" s="71" t="s">
        <v>650</v>
      </c>
      <c r="AP12" t="s">
        <v>213</v>
      </c>
      <c r="AQ12">
        <v>0</v>
      </c>
      <c r="AR12">
        <v>0</v>
      </c>
      <c r="BA12">
        <v>1</v>
      </c>
      <c r="BB12" t="str">
        <f>REPLACE(INDEX(GroupVertices[Group],MATCH(Edges[[#This Row],[Vertex 1]],GroupVertices[Vertex],0)),1,1,"")</f>
        <v>1</v>
      </c>
      <c r="BC12" t="str">
        <f>REPLACE(INDEX(GroupVertices[Group],MATCH(Edges[[#This Row],[Vertex 2]],GroupVertices[Vertex],0)),1,1,"")</f>
        <v>1</v>
      </c>
      <c r="BD12" s="43">
        <v>1</v>
      </c>
      <c r="BE12" s="44">
        <v>2.5</v>
      </c>
      <c r="BF12" s="43">
        <v>0</v>
      </c>
      <c r="BG12" s="44">
        <v>0</v>
      </c>
      <c r="BH12" s="43">
        <v>0</v>
      </c>
      <c r="BI12" s="44">
        <v>0</v>
      </c>
      <c r="BJ12" s="43">
        <v>39</v>
      </c>
      <c r="BK12" s="44">
        <v>97.5</v>
      </c>
      <c r="BL12" s="43">
        <v>40</v>
      </c>
    </row>
    <row r="13" spans="1:64" ht="15">
      <c r="A13" s="11" t="s">
        <v>259</v>
      </c>
      <c r="B13" s="11" t="s">
        <v>311</v>
      </c>
      <c r="C13" s="12" t="s">
        <v>1814</v>
      </c>
      <c r="D13" s="61">
        <v>3</v>
      </c>
      <c r="E13" s="62" t="s">
        <v>132</v>
      </c>
      <c r="F13" s="63">
        <v>32</v>
      </c>
      <c r="G13" s="12"/>
      <c r="H13" s="13"/>
      <c r="I13" s="45"/>
      <c r="J13" s="45"/>
      <c r="K13" s="31" t="s">
        <v>65</v>
      </c>
      <c r="L13" s="68">
        <v>13</v>
      </c>
      <c r="M13" s="68"/>
      <c r="N13" s="14"/>
      <c r="O13" t="s">
        <v>356</v>
      </c>
      <c r="P13" s="69">
        <v>43538.77042824074</v>
      </c>
      <c r="Q13" t="s">
        <v>360</v>
      </c>
      <c r="T13" t="s">
        <v>386</v>
      </c>
      <c r="V13" s="70" t="s">
        <v>418</v>
      </c>
      <c r="W13" s="69">
        <v>43538.77042824074</v>
      </c>
      <c r="X13" s="70" t="s">
        <v>482</v>
      </c>
      <c r="AA13" s="71" t="s">
        <v>574</v>
      </c>
      <c r="AC13" t="b">
        <v>0</v>
      </c>
      <c r="AD13">
        <v>0</v>
      </c>
      <c r="AE13" s="71" t="s">
        <v>656</v>
      </c>
      <c r="AF13" t="b">
        <v>0</v>
      </c>
      <c r="AG13" t="s">
        <v>660</v>
      </c>
      <c r="AI13" s="71" t="s">
        <v>656</v>
      </c>
      <c r="AJ13" t="b">
        <v>0</v>
      </c>
      <c r="AK13">
        <v>40</v>
      </c>
      <c r="AL13" s="71" t="s">
        <v>650</v>
      </c>
      <c r="AM13" t="s">
        <v>664</v>
      </c>
      <c r="AN13" t="b">
        <v>0</v>
      </c>
      <c r="AO13" s="71" t="s">
        <v>650</v>
      </c>
      <c r="AP13" t="s">
        <v>213</v>
      </c>
      <c r="AQ13">
        <v>0</v>
      </c>
      <c r="AR13">
        <v>0</v>
      </c>
      <c r="BA13">
        <v>1</v>
      </c>
      <c r="BB13" t="str">
        <f>REPLACE(INDEX(GroupVertices[Group],MATCH(Edges[[#This Row],[Vertex 1]],GroupVertices[Vertex],0)),1,1,"")</f>
        <v>1</v>
      </c>
      <c r="BC13" t="str">
        <f>REPLACE(INDEX(GroupVertices[Group],MATCH(Edges[[#This Row],[Vertex 2]],GroupVertices[Vertex],0)),1,1,"")</f>
        <v>1</v>
      </c>
      <c r="BD13" s="43">
        <v>1</v>
      </c>
      <c r="BE13" s="44">
        <v>2.5</v>
      </c>
      <c r="BF13" s="43">
        <v>0</v>
      </c>
      <c r="BG13" s="44">
        <v>0</v>
      </c>
      <c r="BH13" s="43">
        <v>0</v>
      </c>
      <c r="BI13" s="44">
        <v>0</v>
      </c>
      <c r="BJ13" s="43">
        <v>39</v>
      </c>
      <c r="BK13" s="44">
        <v>97.5</v>
      </c>
      <c r="BL13" s="43">
        <v>40</v>
      </c>
    </row>
    <row r="14" spans="1:64" ht="15">
      <c r="A14" s="11" t="s">
        <v>260</v>
      </c>
      <c r="B14" s="11" t="s">
        <v>310</v>
      </c>
      <c r="C14" s="12" t="s">
        <v>1814</v>
      </c>
      <c r="D14" s="61">
        <v>3</v>
      </c>
      <c r="E14" s="62" t="s">
        <v>132</v>
      </c>
      <c r="F14" s="63">
        <v>32</v>
      </c>
      <c r="G14" s="12"/>
      <c r="H14" s="13"/>
      <c r="I14" s="45"/>
      <c r="J14" s="45"/>
      <c r="K14" s="31" t="s">
        <v>65</v>
      </c>
      <c r="L14" s="68">
        <v>14</v>
      </c>
      <c r="M14" s="68"/>
      <c r="N14" s="14"/>
      <c r="O14" t="s">
        <v>356</v>
      </c>
      <c r="P14" s="69">
        <v>43538.80391203704</v>
      </c>
      <c r="Q14" t="s">
        <v>361</v>
      </c>
      <c r="T14" t="s">
        <v>387</v>
      </c>
      <c r="V14" s="70" t="s">
        <v>419</v>
      </c>
      <c r="W14" s="69">
        <v>43538.80391203704</v>
      </c>
      <c r="X14" s="70" t="s">
        <v>483</v>
      </c>
      <c r="AA14" s="71" t="s">
        <v>575</v>
      </c>
      <c r="AC14" t="b">
        <v>0</v>
      </c>
      <c r="AD14">
        <v>0</v>
      </c>
      <c r="AE14" s="71" t="s">
        <v>656</v>
      </c>
      <c r="AF14" t="b">
        <v>0</v>
      </c>
      <c r="AG14" t="s">
        <v>660</v>
      </c>
      <c r="AI14" s="71" t="s">
        <v>656</v>
      </c>
      <c r="AJ14" t="b">
        <v>0</v>
      </c>
      <c r="AK14">
        <v>5</v>
      </c>
      <c r="AL14" s="71" t="s">
        <v>630</v>
      </c>
      <c r="AM14" t="s">
        <v>666</v>
      </c>
      <c r="AN14" t="b">
        <v>0</v>
      </c>
      <c r="AO14" s="71" t="s">
        <v>630</v>
      </c>
      <c r="AP14" t="s">
        <v>213</v>
      </c>
      <c r="AQ14">
        <v>0</v>
      </c>
      <c r="AR14">
        <v>0</v>
      </c>
      <c r="BA14">
        <v>1</v>
      </c>
      <c r="BB14" t="str">
        <f>REPLACE(INDEX(GroupVertices[Group],MATCH(Edges[[#This Row],[Vertex 1]],GroupVertices[Vertex],0)),1,1,"")</f>
        <v>2</v>
      </c>
      <c r="BC14" t="str">
        <f>REPLACE(INDEX(GroupVertices[Group],MATCH(Edges[[#This Row],[Vertex 2]],GroupVertices[Vertex],0)),1,1,"")</f>
        <v>2</v>
      </c>
      <c r="BD14" s="43">
        <v>0</v>
      </c>
      <c r="BE14" s="44">
        <v>0</v>
      </c>
      <c r="BF14" s="43">
        <v>0</v>
      </c>
      <c r="BG14" s="44">
        <v>0</v>
      </c>
      <c r="BH14" s="43">
        <v>0</v>
      </c>
      <c r="BI14" s="44">
        <v>0</v>
      </c>
      <c r="BJ14" s="43">
        <v>6</v>
      </c>
      <c r="BK14" s="44">
        <v>100</v>
      </c>
      <c r="BL14" s="43">
        <v>6</v>
      </c>
    </row>
    <row r="15" spans="1:64" ht="15">
      <c r="A15" s="11" t="s">
        <v>261</v>
      </c>
      <c r="B15" s="11" t="s">
        <v>312</v>
      </c>
      <c r="C15" s="12" t="s">
        <v>1814</v>
      </c>
      <c r="D15" s="61">
        <v>3</v>
      </c>
      <c r="E15" s="62" t="s">
        <v>132</v>
      </c>
      <c r="F15" s="63">
        <v>32</v>
      </c>
      <c r="G15" s="12"/>
      <c r="H15" s="13"/>
      <c r="I15" s="45"/>
      <c r="J15" s="45"/>
      <c r="K15" s="31" t="s">
        <v>65</v>
      </c>
      <c r="L15" s="68">
        <v>15</v>
      </c>
      <c r="M15" s="68"/>
      <c r="N15" s="14"/>
      <c r="O15" t="s">
        <v>356</v>
      </c>
      <c r="P15" s="69">
        <v>43538.885405092595</v>
      </c>
      <c r="Q15" t="s">
        <v>362</v>
      </c>
      <c r="T15" t="s">
        <v>388</v>
      </c>
      <c r="U15" s="70" t="s">
        <v>404</v>
      </c>
      <c r="V15" s="70" t="s">
        <v>404</v>
      </c>
      <c r="W15" s="69">
        <v>43538.885405092595</v>
      </c>
      <c r="X15" s="70" t="s">
        <v>484</v>
      </c>
      <c r="AA15" s="71" t="s">
        <v>576</v>
      </c>
      <c r="AC15" t="b">
        <v>0</v>
      </c>
      <c r="AD15">
        <v>0</v>
      </c>
      <c r="AE15" s="71" t="s">
        <v>656</v>
      </c>
      <c r="AF15" t="b">
        <v>0</v>
      </c>
      <c r="AG15" t="s">
        <v>660</v>
      </c>
      <c r="AI15" s="71" t="s">
        <v>656</v>
      </c>
      <c r="AJ15" t="b">
        <v>0</v>
      </c>
      <c r="AK15">
        <v>12</v>
      </c>
      <c r="AL15" s="71" t="s">
        <v>633</v>
      </c>
      <c r="AM15" t="s">
        <v>664</v>
      </c>
      <c r="AN15" t="b">
        <v>0</v>
      </c>
      <c r="AO15" s="71" t="s">
        <v>633</v>
      </c>
      <c r="AP15" t="s">
        <v>213</v>
      </c>
      <c r="AQ15">
        <v>0</v>
      </c>
      <c r="AR15">
        <v>0</v>
      </c>
      <c r="BA15">
        <v>1</v>
      </c>
      <c r="BB15" t="str">
        <f>REPLACE(INDEX(GroupVertices[Group],MATCH(Edges[[#This Row],[Vertex 1]],GroupVertices[Vertex],0)),1,1,"")</f>
        <v>4</v>
      </c>
      <c r="BC15" t="str">
        <f>REPLACE(INDEX(GroupVertices[Group],MATCH(Edges[[#This Row],[Vertex 2]],GroupVertices[Vertex],0)),1,1,"")</f>
        <v>4</v>
      </c>
      <c r="BD15" s="43"/>
      <c r="BE15" s="44"/>
      <c r="BF15" s="43"/>
      <c r="BG15" s="44"/>
      <c r="BH15" s="43"/>
      <c r="BI15" s="44"/>
      <c r="BJ15" s="43"/>
      <c r="BK15" s="44"/>
      <c r="BL15" s="43"/>
    </row>
    <row r="16" spans="1:64" ht="15">
      <c r="A16" s="11" t="s">
        <v>261</v>
      </c>
      <c r="B16" s="11" t="s">
        <v>313</v>
      </c>
      <c r="C16" s="12" t="s">
        <v>1814</v>
      </c>
      <c r="D16" s="61">
        <v>3</v>
      </c>
      <c r="E16" s="62" t="s">
        <v>132</v>
      </c>
      <c r="F16" s="63">
        <v>32</v>
      </c>
      <c r="G16" s="12"/>
      <c r="H16" s="13"/>
      <c r="I16" s="45"/>
      <c r="J16" s="45"/>
      <c r="K16" s="31" t="s">
        <v>65</v>
      </c>
      <c r="L16" s="68">
        <v>16</v>
      </c>
      <c r="M16" s="68"/>
      <c r="N16" s="14"/>
      <c r="O16" t="s">
        <v>357</v>
      </c>
      <c r="P16" s="69">
        <v>43538.885405092595</v>
      </c>
      <c r="Q16" t="s">
        <v>362</v>
      </c>
      <c r="T16" t="s">
        <v>388</v>
      </c>
      <c r="U16" s="70" t="s">
        <v>404</v>
      </c>
      <c r="V16" s="70" t="s">
        <v>404</v>
      </c>
      <c r="W16" s="69">
        <v>43538.885405092595</v>
      </c>
      <c r="X16" s="70" t="s">
        <v>484</v>
      </c>
      <c r="AA16" s="71" t="s">
        <v>576</v>
      </c>
      <c r="AC16" t="b">
        <v>0</v>
      </c>
      <c r="AD16">
        <v>0</v>
      </c>
      <c r="AE16" s="71" t="s">
        <v>656</v>
      </c>
      <c r="AF16" t="b">
        <v>0</v>
      </c>
      <c r="AG16" t="s">
        <v>660</v>
      </c>
      <c r="AI16" s="71" t="s">
        <v>656</v>
      </c>
      <c r="AJ16" t="b">
        <v>0</v>
      </c>
      <c r="AK16">
        <v>12</v>
      </c>
      <c r="AL16" s="71" t="s">
        <v>633</v>
      </c>
      <c r="AM16" t="s">
        <v>664</v>
      </c>
      <c r="AN16" t="b">
        <v>0</v>
      </c>
      <c r="AO16" s="71" t="s">
        <v>633</v>
      </c>
      <c r="AP16" t="s">
        <v>213</v>
      </c>
      <c r="AQ16">
        <v>0</v>
      </c>
      <c r="AR16">
        <v>0</v>
      </c>
      <c r="BA16">
        <v>1</v>
      </c>
      <c r="BB16" t="str">
        <f>REPLACE(INDEX(GroupVertices[Group],MATCH(Edges[[#This Row],[Vertex 1]],GroupVertices[Vertex],0)),1,1,"")</f>
        <v>4</v>
      </c>
      <c r="BC16" t="str">
        <f>REPLACE(INDEX(GroupVertices[Group],MATCH(Edges[[#This Row],[Vertex 2]],GroupVertices[Vertex],0)),1,1,"")</f>
        <v>4</v>
      </c>
      <c r="BD16" s="43">
        <v>0</v>
      </c>
      <c r="BE16" s="44">
        <v>0</v>
      </c>
      <c r="BF16" s="43">
        <v>0</v>
      </c>
      <c r="BG16" s="44">
        <v>0</v>
      </c>
      <c r="BH16" s="43">
        <v>0</v>
      </c>
      <c r="BI16" s="44">
        <v>0</v>
      </c>
      <c r="BJ16" s="43">
        <v>12</v>
      </c>
      <c r="BK16" s="44">
        <v>100</v>
      </c>
      <c r="BL16" s="43">
        <v>12</v>
      </c>
    </row>
    <row r="17" spans="1:64" ht="15">
      <c r="A17" s="11" t="s">
        <v>262</v>
      </c>
      <c r="B17" s="11" t="s">
        <v>312</v>
      </c>
      <c r="C17" s="12" t="s">
        <v>1814</v>
      </c>
      <c r="D17" s="61">
        <v>3</v>
      </c>
      <c r="E17" s="62" t="s">
        <v>132</v>
      </c>
      <c r="F17" s="63">
        <v>32</v>
      </c>
      <c r="G17" s="12"/>
      <c r="H17" s="13"/>
      <c r="I17" s="45"/>
      <c r="J17" s="45"/>
      <c r="K17" s="31" t="s">
        <v>65</v>
      </c>
      <c r="L17" s="68">
        <v>17</v>
      </c>
      <c r="M17" s="68"/>
      <c r="N17" s="14"/>
      <c r="O17" t="s">
        <v>356</v>
      </c>
      <c r="P17" s="69">
        <v>43538.89195601852</v>
      </c>
      <c r="Q17" t="s">
        <v>362</v>
      </c>
      <c r="T17" t="s">
        <v>388</v>
      </c>
      <c r="U17" s="70" t="s">
        <v>404</v>
      </c>
      <c r="V17" s="70" t="s">
        <v>404</v>
      </c>
      <c r="W17" s="69">
        <v>43538.89195601852</v>
      </c>
      <c r="X17" s="70" t="s">
        <v>485</v>
      </c>
      <c r="AA17" s="71" t="s">
        <v>577</v>
      </c>
      <c r="AC17" t="b">
        <v>0</v>
      </c>
      <c r="AD17">
        <v>0</v>
      </c>
      <c r="AE17" s="71" t="s">
        <v>656</v>
      </c>
      <c r="AF17" t="b">
        <v>0</v>
      </c>
      <c r="AG17" t="s">
        <v>660</v>
      </c>
      <c r="AI17" s="71" t="s">
        <v>656</v>
      </c>
      <c r="AJ17" t="b">
        <v>0</v>
      </c>
      <c r="AK17">
        <v>12</v>
      </c>
      <c r="AL17" s="71" t="s">
        <v>633</v>
      </c>
      <c r="AM17" t="s">
        <v>664</v>
      </c>
      <c r="AN17" t="b">
        <v>0</v>
      </c>
      <c r="AO17" s="71" t="s">
        <v>633</v>
      </c>
      <c r="AP17" t="s">
        <v>213</v>
      </c>
      <c r="AQ17">
        <v>0</v>
      </c>
      <c r="AR17">
        <v>0</v>
      </c>
      <c r="BA17">
        <v>1</v>
      </c>
      <c r="BB17" t="str">
        <f>REPLACE(INDEX(GroupVertices[Group],MATCH(Edges[[#This Row],[Vertex 1]],GroupVertices[Vertex],0)),1,1,"")</f>
        <v>4</v>
      </c>
      <c r="BC17" t="str">
        <f>REPLACE(INDEX(GroupVertices[Group],MATCH(Edges[[#This Row],[Vertex 2]],GroupVertices[Vertex],0)),1,1,"")</f>
        <v>4</v>
      </c>
      <c r="BD17" s="43"/>
      <c r="BE17" s="44"/>
      <c r="BF17" s="43"/>
      <c r="BG17" s="44"/>
      <c r="BH17" s="43"/>
      <c r="BI17" s="44"/>
      <c r="BJ17" s="43"/>
      <c r="BK17" s="44"/>
      <c r="BL17" s="43"/>
    </row>
    <row r="18" spans="1:64" ht="15">
      <c r="A18" s="11" t="s">
        <v>262</v>
      </c>
      <c r="B18" s="11" t="s">
        <v>313</v>
      </c>
      <c r="C18" s="12" t="s">
        <v>1814</v>
      </c>
      <c r="D18" s="61">
        <v>3</v>
      </c>
      <c r="E18" s="62" t="s">
        <v>132</v>
      </c>
      <c r="F18" s="63">
        <v>32</v>
      </c>
      <c r="G18" s="12"/>
      <c r="H18" s="13"/>
      <c r="I18" s="45"/>
      <c r="J18" s="45"/>
      <c r="K18" s="31" t="s">
        <v>65</v>
      </c>
      <c r="L18" s="68">
        <v>18</v>
      </c>
      <c r="M18" s="68"/>
      <c r="N18" s="14"/>
      <c r="O18" t="s">
        <v>357</v>
      </c>
      <c r="P18" s="69">
        <v>43538.89195601852</v>
      </c>
      <c r="Q18" t="s">
        <v>362</v>
      </c>
      <c r="T18" t="s">
        <v>388</v>
      </c>
      <c r="U18" s="70" t="s">
        <v>404</v>
      </c>
      <c r="V18" s="70" t="s">
        <v>404</v>
      </c>
      <c r="W18" s="69">
        <v>43538.89195601852</v>
      </c>
      <c r="X18" s="70" t="s">
        <v>485</v>
      </c>
      <c r="AA18" s="71" t="s">
        <v>577</v>
      </c>
      <c r="AC18" t="b">
        <v>0</v>
      </c>
      <c r="AD18">
        <v>0</v>
      </c>
      <c r="AE18" s="71" t="s">
        <v>656</v>
      </c>
      <c r="AF18" t="b">
        <v>0</v>
      </c>
      <c r="AG18" t="s">
        <v>660</v>
      </c>
      <c r="AI18" s="71" t="s">
        <v>656</v>
      </c>
      <c r="AJ18" t="b">
        <v>0</v>
      </c>
      <c r="AK18">
        <v>12</v>
      </c>
      <c r="AL18" s="71" t="s">
        <v>633</v>
      </c>
      <c r="AM18" t="s">
        <v>664</v>
      </c>
      <c r="AN18" t="b">
        <v>0</v>
      </c>
      <c r="AO18" s="71" t="s">
        <v>633</v>
      </c>
      <c r="AP18" t="s">
        <v>213</v>
      </c>
      <c r="AQ18">
        <v>0</v>
      </c>
      <c r="AR18">
        <v>0</v>
      </c>
      <c r="BA18">
        <v>1</v>
      </c>
      <c r="BB18" t="str">
        <f>REPLACE(INDEX(GroupVertices[Group],MATCH(Edges[[#This Row],[Vertex 1]],GroupVertices[Vertex],0)),1,1,"")</f>
        <v>4</v>
      </c>
      <c r="BC18" t="str">
        <f>REPLACE(INDEX(GroupVertices[Group],MATCH(Edges[[#This Row],[Vertex 2]],GroupVertices[Vertex],0)),1,1,"")</f>
        <v>4</v>
      </c>
      <c r="BD18" s="43">
        <v>0</v>
      </c>
      <c r="BE18" s="44">
        <v>0</v>
      </c>
      <c r="BF18" s="43">
        <v>0</v>
      </c>
      <c r="BG18" s="44">
        <v>0</v>
      </c>
      <c r="BH18" s="43">
        <v>0</v>
      </c>
      <c r="BI18" s="44">
        <v>0</v>
      </c>
      <c r="BJ18" s="43">
        <v>12</v>
      </c>
      <c r="BK18" s="44">
        <v>100</v>
      </c>
      <c r="BL18" s="43">
        <v>12</v>
      </c>
    </row>
    <row r="19" spans="1:64" ht="15">
      <c r="A19" s="11" t="s">
        <v>263</v>
      </c>
      <c r="B19" s="11" t="s">
        <v>312</v>
      </c>
      <c r="C19" s="12" t="s">
        <v>1814</v>
      </c>
      <c r="D19" s="61">
        <v>3</v>
      </c>
      <c r="E19" s="62" t="s">
        <v>132</v>
      </c>
      <c r="F19" s="63">
        <v>32</v>
      </c>
      <c r="G19" s="12"/>
      <c r="H19" s="13"/>
      <c r="I19" s="45"/>
      <c r="J19" s="45"/>
      <c r="K19" s="31" t="s">
        <v>65</v>
      </c>
      <c r="L19" s="68">
        <v>19</v>
      </c>
      <c r="M19" s="68"/>
      <c r="N19" s="14"/>
      <c r="O19" t="s">
        <v>356</v>
      </c>
      <c r="P19" s="69">
        <v>43538.8996875</v>
      </c>
      <c r="Q19" t="s">
        <v>362</v>
      </c>
      <c r="T19" t="s">
        <v>388</v>
      </c>
      <c r="U19" s="70" t="s">
        <v>404</v>
      </c>
      <c r="V19" s="70" t="s">
        <v>404</v>
      </c>
      <c r="W19" s="69">
        <v>43538.8996875</v>
      </c>
      <c r="X19" s="70" t="s">
        <v>486</v>
      </c>
      <c r="AA19" s="71" t="s">
        <v>578</v>
      </c>
      <c r="AC19" t="b">
        <v>0</v>
      </c>
      <c r="AD19">
        <v>0</v>
      </c>
      <c r="AE19" s="71" t="s">
        <v>656</v>
      </c>
      <c r="AF19" t="b">
        <v>0</v>
      </c>
      <c r="AG19" t="s">
        <v>660</v>
      </c>
      <c r="AI19" s="71" t="s">
        <v>656</v>
      </c>
      <c r="AJ19" t="b">
        <v>0</v>
      </c>
      <c r="AK19">
        <v>12</v>
      </c>
      <c r="AL19" s="71" t="s">
        <v>633</v>
      </c>
      <c r="AM19" t="s">
        <v>664</v>
      </c>
      <c r="AN19" t="b">
        <v>0</v>
      </c>
      <c r="AO19" s="71" t="s">
        <v>633</v>
      </c>
      <c r="AP19" t="s">
        <v>213</v>
      </c>
      <c r="AQ19">
        <v>0</v>
      </c>
      <c r="AR19">
        <v>0</v>
      </c>
      <c r="BA19">
        <v>1</v>
      </c>
      <c r="BB19" t="str">
        <f>REPLACE(INDEX(GroupVertices[Group],MATCH(Edges[[#This Row],[Vertex 1]],GroupVertices[Vertex],0)),1,1,"")</f>
        <v>4</v>
      </c>
      <c r="BC19" t="str">
        <f>REPLACE(INDEX(GroupVertices[Group],MATCH(Edges[[#This Row],[Vertex 2]],GroupVertices[Vertex],0)),1,1,"")</f>
        <v>4</v>
      </c>
      <c r="BD19" s="43"/>
      <c r="BE19" s="44"/>
      <c r="BF19" s="43"/>
      <c r="BG19" s="44"/>
      <c r="BH19" s="43"/>
      <c r="BI19" s="44"/>
      <c r="BJ19" s="43"/>
      <c r="BK19" s="44"/>
      <c r="BL19" s="43"/>
    </row>
    <row r="20" spans="1:64" ht="15">
      <c r="A20" s="11" t="s">
        <v>263</v>
      </c>
      <c r="B20" s="11" t="s">
        <v>313</v>
      </c>
      <c r="C20" s="12" t="s">
        <v>1814</v>
      </c>
      <c r="D20" s="61">
        <v>3</v>
      </c>
      <c r="E20" s="62" t="s">
        <v>132</v>
      </c>
      <c r="F20" s="63">
        <v>32</v>
      </c>
      <c r="G20" s="12"/>
      <c r="H20" s="13"/>
      <c r="I20" s="45"/>
      <c r="J20" s="45"/>
      <c r="K20" s="31" t="s">
        <v>65</v>
      </c>
      <c r="L20" s="68">
        <v>20</v>
      </c>
      <c r="M20" s="68"/>
      <c r="N20" s="14"/>
      <c r="O20" t="s">
        <v>357</v>
      </c>
      <c r="P20" s="69">
        <v>43538.8996875</v>
      </c>
      <c r="Q20" t="s">
        <v>362</v>
      </c>
      <c r="T20" t="s">
        <v>388</v>
      </c>
      <c r="U20" s="70" t="s">
        <v>404</v>
      </c>
      <c r="V20" s="70" t="s">
        <v>404</v>
      </c>
      <c r="W20" s="69">
        <v>43538.8996875</v>
      </c>
      <c r="X20" s="70" t="s">
        <v>486</v>
      </c>
      <c r="AA20" s="71" t="s">
        <v>578</v>
      </c>
      <c r="AC20" t="b">
        <v>0</v>
      </c>
      <c r="AD20">
        <v>0</v>
      </c>
      <c r="AE20" s="71" t="s">
        <v>656</v>
      </c>
      <c r="AF20" t="b">
        <v>0</v>
      </c>
      <c r="AG20" t="s">
        <v>660</v>
      </c>
      <c r="AI20" s="71" t="s">
        <v>656</v>
      </c>
      <c r="AJ20" t="b">
        <v>0</v>
      </c>
      <c r="AK20">
        <v>12</v>
      </c>
      <c r="AL20" s="71" t="s">
        <v>633</v>
      </c>
      <c r="AM20" t="s">
        <v>664</v>
      </c>
      <c r="AN20" t="b">
        <v>0</v>
      </c>
      <c r="AO20" s="71" t="s">
        <v>633</v>
      </c>
      <c r="AP20" t="s">
        <v>213</v>
      </c>
      <c r="AQ20">
        <v>0</v>
      </c>
      <c r="AR20">
        <v>0</v>
      </c>
      <c r="BA20">
        <v>1</v>
      </c>
      <c r="BB20" t="str">
        <f>REPLACE(INDEX(GroupVertices[Group],MATCH(Edges[[#This Row],[Vertex 1]],GroupVertices[Vertex],0)),1,1,"")</f>
        <v>4</v>
      </c>
      <c r="BC20" t="str">
        <f>REPLACE(INDEX(GroupVertices[Group],MATCH(Edges[[#This Row],[Vertex 2]],GroupVertices[Vertex],0)),1,1,"")</f>
        <v>4</v>
      </c>
      <c r="BD20" s="43">
        <v>0</v>
      </c>
      <c r="BE20" s="44">
        <v>0</v>
      </c>
      <c r="BF20" s="43">
        <v>0</v>
      </c>
      <c r="BG20" s="44">
        <v>0</v>
      </c>
      <c r="BH20" s="43">
        <v>0</v>
      </c>
      <c r="BI20" s="44">
        <v>0</v>
      </c>
      <c r="BJ20" s="43">
        <v>12</v>
      </c>
      <c r="BK20" s="44">
        <v>100</v>
      </c>
      <c r="BL20" s="43">
        <v>12</v>
      </c>
    </row>
    <row r="21" spans="1:64" ht="15">
      <c r="A21" s="11" t="s">
        <v>264</v>
      </c>
      <c r="B21" s="11" t="s">
        <v>312</v>
      </c>
      <c r="C21" s="12" t="s">
        <v>1814</v>
      </c>
      <c r="D21" s="61">
        <v>3</v>
      </c>
      <c r="E21" s="62" t="s">
        <v>132</v>
      </c>
      <c r="F21" s="63">
        <v>32</v>
      </c>
      <c r="G21" s="12"/>
      <c r="H21" s="13"/>
      <c r="I21" s="45"/>
      <c r="J21" s="45"/>
      <c r="K21" s="31" t="s">
        <v>65</v>
      </c>
      <c r="L21" s="68">
        <v>21</v>
      </c>
      <c r="M21" s="68"/>
      <c r="N21" s="14"/>
      <c r="O21" t="s">
        <v>356</v>
      </c>
      <c r="P21" s="69">
        <v>43538.904965277776</v>
      </c>
      <c r="Q21" t="s">
        <v>362</v>
      </c>
      <c r="T21" t="s">
        <v>388</v>
      </c>
      <c r="U21" s="70" t="s">
        <v>404</v>
      </c>
      <c r="V21" s="70" t="s">
        <v>404</v>
      </c>
      <c r="W21" s="69">
        <v>43538.904965277776</v>
      </c>
      <c r="X21" s="70" t="s">
        <v>487</v>
      </c>
      <c r="AA21" s="71" t="s">
        <v>579</v>
      </c>
      <c r="AC21" t="b">
        <v>0</v>
      </c>
      <c r="AD21">
        <v>0</v>
      </c>
      <c r="AE21" s="71" t="s">
        <v>656</v>
      </c>
      <c r="AF21" t="b">
        <v>0</v>
      </c>
      <c r="AG21" t="s">
        <v>660</v>
      </c>
      <c r="AI21" s="71" t="s">
        <v>656</v>
      </c>
      <c r="AJ21" t="b">
        <v>0</v>
      </c>
      <c r="AK21">
        <v>12</v>
      </c>
      <c r="AL21" s="71" t="s">
        <v>633</v>
      </c>
      <c r="AM21" t="s">
        <v>664</v>
      </c>
      <c r="AN21" t="b">
        <v>0</v>
      </c>
      <c r="AO21" s="71" t="s">
        <v>633</v>
      </c>
      <c r="AP21" t="s">
        <v>213</v>
      </c>
      <c r="AQ21">
        <v>0</v>
      </c>
      <c r="AR21">
        <v>0</v>
      </c>
      <c r="BA21">
        <v>1</v>
      </c>
      <c r="BB21" t="str">
        <f>REPLACE(INDEX(GroupVertices[Group],MATCH(Edges[[#This Row],[Vertex 1]],GroupVertices[Vertex],0)),1,1,"")</f>
        <v>4</v>
      </c>
      <c r="BC21" t="str">
        <f>REPLACE(INDEX(GroupVertices[Group],MATCH(Edges[[#This Row],[Vertex 2]],GroupVertices[Vertex],0)),1,1,"")</f>
        <v>4</v>
      </c>
      <c r="BD21" s="43"/>
      <c r="BE21" s="44"/>
      <c r="BF21" s="43"/>
      <c r="BG21" s="44"/>
      <c r="BH21" s="43"/>
      <c r="BI21" s="44"/>
      <c r="BJ21" s="43"/>
      <c r="BK21" s="44"/>
      <c r="BL21" s="43"/>
    </row>
    <row r="22" spans="1:64" ht="15">
      <c r="A22" s="11" t="s">
        <v>264</v>
      </c>
      <c r="B22" s="11" t="s">
        <v>313</v>
      </c>
      <c r="C22" s="12" t="s">
        <v>1814</v>
      </c>
      <c r="D22" s="61">
        <v>3</v>
      </c>
      <c r="E22" s="62" t="s">
        <v>132</v>
      </c>
      <c r="F22" s="63">
        <v>32</v>
      </c>
      <c r="G22" s="12"/>
      <c r="H22" s="13"/>
      <c r="I22" s="45"/>
      <c r="J22" s="45"/>
      <c r="K22" s="31" t="s">
        <v>65</v>
      </c>
      <c r="L22" s="68">
        <v>22</v>
      </c>
      <c r="M22" s="68"/>
      <c r="N22" s="14"/>
      <c r="O22" t="s">
        <v>357</v>
      </c>
      <c r="P22" s="69">
        <v>43538.904965277776</v>
      </c>
      <c r="Q22" t="s">
        <v>362</v>
      </c>
      <c r="T22" t="s">
        <v>388</v>
      </c>
      <c r="U22" s="70" t="s">
        <v>404</v>
      </c>
      <c r="V22" s="70" t="s">
        <v>404</v>
      </c>
      <c r="W22" s="69">
        <v>43538.904965277776</v>
      </c>
      <c r="X22" s="70" t="s">
        <v>487</v>
      </c>
      <c r="AA22" s="71" t="s">
        <v>579</v>
      </c>
      <c r="AC22" t="b">
        <v>0</v>
      </c>
      <c r="AD22">
        <v>0</v>
      </c>
      <c r="AE22" s="71" t="s">
        <v>656</v>
      </c>
      <c r="AF22" t="b">
        <v>0</v>
      </c>
      <c r="AG22" t="s">
        <v>660</v>
      </c>
      <c r="AI22" s="71" t="s">
        <v>656</v>
      </c>
      <c r="AJ22" t="b">
        <v>0</v>
      </c>
      <c r="AK22">
        <v>12</v>
      </c>
      <c r="AL22" s="71" t="s">
        <v>633</v>
      </c>
      <c r="AM22" t="s">
        <v>664</v>
      </c>
      <c r="AN22" t="b">
        <v>0</v>
      </c>
      <c r="AO22" s="71" t="s">
        <v>633</v>
      </c>
      <c r="AP22" t="s">
        <v>213</v>
      </c>
      <c r="AQ22">
        <v>0</v>
      </c>
      <c r="AR22">
        <v>0</v>
      </c>
      <c r="BA22">
        <v>1</v>
      </c>
      <c r="BB22" t="str">
        <f>REPLACE(INDEX(GroupVertices[Group],MATCH(Edges[[#This Row],[Vertex 1]],GroupVertices[Vertex],0)),1,1,"")</f>
        <v>4</v>
      </c>
      <c r="BC22" t="str">
        <f>REPLACE(INDEX(GroupVertices[Group],MATCH(Edges[[#This Row],[Vertex 2]],GroupVertices[Vertex],0)),1,1,"")</f>
        <v>4</v>
      </c>
      <c r="BD22" s="43">
        <v>0</v>
      </c>
      <c r="BE22" s="44">
        <v>0</v>
      </c>
      <c r="BF22" s="43">
        <v>0</v>
      </c>
      <c r="BG22" s="44">
        <v>0</v>
      </c>
      <c r="BH22" s="43">
        <v>0</v>
      </c>
      <c r="BI22" s="44">
        <v>0</v>
      </c>
      <c r="BJ22" s="43">
        <v>12</v>
      </c>
      <c r="BK22" s="44">
        <v>100</v>
      </c>
      <c r="BL22" s="43">
        <v>12</v>
      </c>
    </row>
    <row r="23" spans="1:64" ht="15">
      <c r="A23" s="11" t="s">
        <v>265</v>
      </c>
      <c r="B23" s="11" t="s">
        <v>312</v>
      </c>
      <c r="C23" s="12" t="s">
        <v>1814</v>
      </c>
      <c r="D23" s="61">
        <v>3</v>
      </c>
      <c r="E23" s="62" t="s">
        <v>132</v>
      </c>
      <c r="F23" s="63">
        <v>32</v>
      </c>
      <c r="G23" s="12"/>
      <c r="H23" s="13"/>
      <c r="I23" s="45"/>
      <c r="J23" s="45"/>
      <c r="K23" s="31" t="s">
        <v>65</v>
      </c>
      <c r="L23" s="68">
        <v>23</v>
      </c>
      <c r="M23" s="68"/>
      <c r="N23" s="14"/>
      <c r="O23" t="s">
        <v>356</v>
      </c>
      <c r="P23" s="69">
        <v>43538.908796296295</v>
      </c>
      <c r="Q23" t="s">
        <v>362</v>
      </c>
      <c r="T23" t="s">
        <v>388</v>
      </c>
      <c r="U23" s="70" t="s">
        <v>404</v>
      </c>
      <c r="V23" s="70" t="s">
        <v>404</v>
      </c>
      <c r="W23" s="69">
        <v>43538.908796296295</v>
      </c>
      <c r="X23" s="70" t="s">
        <v>488</v>
      </c>
      <c r="AA23" s="71" t="s">
        <v>580</v>
      </c>
      <c r="AC23" t="b">
        <v>0</v>
      </c>
      <c r="AD23">
        <v>0</v>
      </c>
      <c r="AE23" s="71" t="s">
        <v>656</v>
      </c>
      <c r="AF23" t="b">
        <v>0</v>
      </c>
      <c r="AG23" t="s">
        <v>660</v>
      </c>
      <c r="AI23" s="71" t="s">
        <v>656</v>
      </c>
      <c r="AJ23" t="b">
        <v>0</v>
      </c>
      <c r="AK23">
        <v>12</v>
      </c>
      <c r="AL23" s="71" t="s">
        <v>633</v>
      </c>
      <c r="AM23" t="s">
        <v>665</v>
      </c>
      <c r="AN23" t="b">
        <v>0</v>
      </c>
      <c r="AO23" s="71" t="s">
        <v>633</v>
      </c>
      <c r="AP23" t="s">
        <v>213</v>
      </c>
      <c r="AQ23">
        <v>0</v>
      </c>
      <c r="AR23">
        <v>0</v>
      </c>
      <c r="BA23">
        <v>1</v>
      </c>
      <c r="BB23" t="str">
        <f>REPLACE(INDEX(GroupVertices[Group],MATCH(Edges[[#This Row],[Vertex 1]],GroupVertices[Vertex],0)),1,1,"")</f>
        <v>4</v>
      </c>
      <c r="BC23" t="str">
        <f>REPLACE(INDEX(GroupVertices[Group],MATCH(Edges[[#This Row],[Vertex 2]],GroupVertices[Vertex],0)),1,1,"")</f>
        <v>4</v>
      </c>
      <c r="BD23" s="43"/>
      <c r="BE23" s="44"/>
      <c r="BF23" s="43"/>
      <c r="BG23" s="44"/>
      <c r="BH23" s="43"/>
      <c r="BI23" s="44"/>
      <c r="BJ23" s="43"/>
      <c r="BK23" s="44"/>
      <c r="BL23" s="43"/>
    </row>
    <row r="24" spans="1:64" ht="15">
      <c r="A24" s="11" t="s">
        <v>265</v>
      </c>
      <c r="B24" s="11" t="s">
        <v>313</v>
      </c>
      <c r="C24" s="12" t="s">
        <v>1814</v>
      </c>
      <c r="D24" s="61">
        <v>3</v>
      </c>
      <c r="E24" s="62" t="s">
        <v>132</v>
      </c>
      <c r="F24" s="63">
        <v>32</v>
      </c>
      <c r="G24" s="12"/>
      <c r="H24" s="13"/>
      <c r="I24" s="45"/>
      <c r="J24" s="45"/>
      <c r="K24" s="31" t="s">
        <v>65</v>
      </c>
      <c r="L24" s="68">
        <v>24</v>
      </c>
      <c r="M24" s="68"/>
      <c r="N24" s="14"/>
      <c r="O24" t="s">
        <v>357</v>
      </c>
      <c r="P24" s="69">
        <v>43538.908796296295</v>
      </c>
      <c r="Q24" t="s">
        <v>362</v>
      </c>
      <c r="T24" t="s">
        <v>388</v>
      </c>
      <c r="U24" s="70" t="s">
        <v>404</v>
      </c>
      <c r="V24" s="70" t="s">
        <v>404</v>
      </c>
      <c r="W24" s="69">
        <v>43538.908796296295</v>
      </c>
      <c r="X24" s="70" t="s">
        <v>488</v>
      </c>
      <c r="AA24" s="71" t="s">
        <v>580</v>
      </c>
      <c r="AC24" t="b">
        <v>0</v>
      </c>
      <c r="AD24">
        <v>0</v>
      </c>
      <c r="AE24" s="71" t="s">
        <v>656</v>
      </c>
      <c r="AF24" t="b">
        <v>0</v>
      </c>
      <c r="AG24" t="s">
        <v>660</v>
      </c>
      <c r="AI24" s="71" t="s">
        <v>656</v>
      </c>
      <c r="AJ24" t="b">
        <v>0</v>
      </c>
      <c r="AK24">
        <v>12</v>
      </c>
      <c r="AL24" s="71" t="s">
        <v>633</v>
      </c>
      <c r="AM24" t="s">
        <v>665</v>
      </c>
      <c r="AN24" t="b">
        <v>0</v>
      </c>
      <c r="AO24" s="71" t="s">
        <v>633</v>
      </c>
      <c r="AP24" t="s">
        <v>213</v>
      </c>
      <c r="AQ24">
        <v>0</v>
      </c>
      <c r="AR24">
        <v>0</v>
      </c>
      <c r="BA24">
        <v>1</v>
      </c>
      <c r="BB24" t="str">
        <f>REPLACE(INDEX(GroupVertices[Group],MATCH(Edges[[#This Row],[Vertex 1]],GroupVertices[Vertex],0)),1,1,"")</f>
        <v>4</v>
      </c>
      <c r="BC24" t="str">
        <f>REPLACE(INDEX(GroupVertices[Group],MATCH(Edges[[#This Row],[Vertex 2]],GroupVertices[Vertex],0)),1,1,"")</f>
        <v>4</v>
      </c>
      <c r="BD24" s="43">
        <v>0</v>
      </c>
      <c r="BE24" s="44">
        <v>0</v>
      </c>
      <c r="BF24" s="43">
        <v>0</v>
      </c>
      <c r="BG24" s="44">
        <v>0</v>
      </c>
      <c r="BH24" s="43">
        <v>0</v>
      </c>
      <c r="BI24" s="44">
        <v>0</v>
      </c>
      <c r="BJ24" s="43">
        <v>12</v>
      </c>
      <c r="BK24" s="44">
        <v>100</v>
      </c>
      <c r="BL24" s="43">
        <v>12</v>
      </c>
    </row>
    <row r="25" spans="1:64" ht="15">
      <c r="A25" s="11" t="s">
        <v>266</v>
      </c>
      <c r="B25" s="11" t="s">
        <v>311</v>
      </c>
      <c r="C25" s="12" t="s">
        <v>1814</v>
      </c>
      <c r="D25" s="61">
        <v>3</v>
      </c>
      <c r="E25" s="62" t="s">
        <v>132</v>
      </c>
      <c r="F25" s="63">
        <v>32</v>
      </c>
      <c r="G25" s="12"/>
      <c r="H25" s="13"/>
      <c r="I25" s="45"/>
      <c r="J25" s="45"/>
      <c r="K25" s="31" t="s">
        <v>65</v>
      </c>
      <c r="L25" s="68">
        <v>25</v>
      </c>
      <c r="M25" s="68"/>
      <c r="N25" s="14"/>
      <c r="O25" t="s">
        <v>358</v>
      </c>
      <c r="P25" s="69">
        <v>43538.957291666666</v>
      </c>
      <c r="Q25" t="s">
        <v>363</v>
      </c>
      <c r="T25" t="s">
        <v>386</v>
      </c>
      <c r="V25" s="70" t="s">
        <v>420</v>
      </c>
      <c r="W25" s="69">
        <v>43538.957291666666</v>
      </c>
      <c r="X25" s="70" t="s">
        <v>489</v>
      </c>
      <c r="AA25" s="71" t="s">
        <v>581</v>
      </c>
      <c r="AB25" s="71" t="s">
        <v>650</v>
      </c>
      <c r="AC25" t="b">
        <v>0</v>
      </c>
      <c r="AD25">
        <v>1</v>
      </c>
      <c r="AE25" s="71" t="s">
        <v>657</v>
      </c>
      <c r="AF25" t="b">
        <v>0</v>
      </c>
      <c r="AG25" t="s">
        <v>660</v>
      </c>
      <c r="AI25" s="71" t="s">
        <v>656</v>
      </c>
      <c r="AJ25" t="b">
        <v>0</v>
      </c>
      <c r="AK25">
        <v>0</v>
      </c>
      <c r="AL25" s="71" t="s">
        <v>656</v>
      </c>
      <c r="AM25" t="s">
        <v>664</v>
      </c>
      <c r="AN25" t="b">
        <v>0</v>
      </c>
      <c r="AO25" s="71" t="s">
        <v>650</v>
      </c>
      <c r="AP25" t="s">
        <v>213</v>
      </c>
      <c r="AQ25">
        <v>0</v>
      </c>
      <c r="AR25">
        <v>0</v>
      </c>
      <c r="BA25">
        <v>1</v>
      </c>
      <c r="BB25" t="str">
        <f>REPLACE(INDEX(GroupVertices[Group],MATCH(Edges[[#This Row],[Vertex 1]],GroupVertices[Vertex],0)),1,1,"")</f>
        <v>1</v>
      </c>
      <c r="BC25" t="str">
        <f>REPLACE(INDEX(GroupVertices[Group],MATCH(Edges[[#This Row],[Vertex 2]],GroupVertices[Vertex],0)),1,1,"")</f>
        <v>1</v>
      </c>
      <c r="BD25" s="43">
        <v>0</v>
      </c>
      <c r="BE25" s="44">
        <v>0</v>
      </c>
      <c r="BF25" s="43">
        <v>0</v>
      </c>
      <c r="BG25" s="44">
        <v>0</v>
      </c>
      <c r="BH25" s="43">
        <v>0</v>
      </c>
      <c r="BI25" s="44">
        <v>0</v>
      </c>
      <c r="BJ25" s="43">
        <v>8</v>
      </c>
      <c r="BK25" s="44">
        <v>100</v>
      </c>
      <c r="BL25" s="43">
        <v>8</v>
      </c>
    </row>
    <row r="26" spans="1:64" ht="15">
      <c r="A26" s="11" t="s">
        <v>267</v>
      </c>
      <c r="B26" s="11" t="s">
        <v>312</v>
      </c>
      <c r="C26" s="12" t="s">
        <v>1814</v>
      </c>
      <c r="D26" s="61">
        <v>3</v>
      </c>
      <c r="E26" s="62" t="s">
        <v>132</v>
      </c>
      <c r="F26" s="63">
        <v>32</v>
      </c>
      <c r="G26" s="12"/>
      <c r="H26" s="13"/>
      <c r="I26" s="45"/>
      <c r="J26" s="45"/>
      <c r="K26" s="31" t="s">
        <v>65</v>
      </c>
      <c r="L26" s="68">
        <v>26</v>
      </c>
      <c r="M26" s="68"/>
      <c r="N26" s="14"/>
      <c r="O26" t="s">
        <v>356</v>
      </c>
      <c r="P26" s="69">
        <v>43538.962372685186</v>
      </c>
      <c r="Q26" t="s">
        <v>362</v>
      </c>
      <c r="T26" t="s">
        <v>388</v>
      </c>
      <c r="U26" s="70" t="s">
        <v>404</v>
      </c>
      <c r="V26" s="70" t="s">
        <v>404</v>
      </c>
      <c r="W26" s="69">
        <v>43538.962372685186</v>
      </c>
      <c r="X26" s="70" t="s">
        <v>490</v>
      </c>
      <c r="AA26" s="71" t="s">
        <v>582</v>
      </c>
      <c r="AC26" t="b">
        <v>0</v>
      </c>
      <c r="AD26">
        <v>0</v>
      </c>
      <c r="AE26" s="71" t="s">
        <v>656</v>
      </c>
      <c r="AF26" t="b">
        <v>0</v>
      </c>
      <c r="AG26" t="s">
        <v>660</v>
      </c>
      <c r="AI26" s="71" t="s">
        <v>656</v>
      </c>
      <c r="AJ26" t="b">
        <v>0</v>
      </c>
      <c r="AK26">
        <v>12</v>
      </c>
      <c r="AL26" s="71" t="s">
        <v>633</v>
      </c>
      <c r="AM26" t="s">
        <v>667</v>
      </c>
      <c r="AN26" t="b">
        <v>0</v>
      </c>
      <c r="AO26" s="71" t="s">
        <v>633</v>
      </c>
      <c r="AP26" t="s">
        <v>213</v>
      </c>
      <c r="AQ26">
        <v>0</v>
      </c>
      <c r="AR26">
        <v>0</v>
      </c>
      <c r="BA26">
        <v>1</v>
      </c>
      <c r="BB26" t="str">
        <f>REPLACE(INDEX(GroupVertices[Group],MATCH(Edges[[#This Row],[Vertex 1]],GroupVertices[Vertex],0)),1,1,"")</f>
        <v>4</v>
      </c>
      <c r="BC26" t="str">
        <f>REPLACE(INDEX(GroupVertices[Group],MATCH(Edges[[#This Row],[Vertex 2]],GroupVertices[Vertex],0)),1,1,"")</f>
        <v>4</v>
      </c>
      <c r="BD26" s="43"/>
      <c r="BE26" s="44"/>
      <c r="BF26" s="43"/>
      <c r="BG26" s="44"/>
      <c r="BH26" s="43"/>
      <c r="BI26" s="44"/>
      <c r="BJ26" s="43"/>
      <c r="BK26" s="44"/>
      <c r="BL26" s="43"/>
    </row>
    <row r="27" spans="1:64" ht="15">
      <c r="A27" s="11" t="s">
        <v>267</v>
      </c>
      <c r="B27" s="11" t="s">
        <v>313</v>
      </c>
      <c r="C27" s="12" t="s">
        <v>1814</v>
      </c>
      <c r="D27" s="61">
        <v>3</v>
      </c>
      <c r="E27" s="62" t="s">
        <v>132</v>
      </c>
      <c r="F27" s="63">
        <v>32</v>
      </c>
      <c r="G27" s="12"/>
      <c r="H27" s="13"/>
      <c r="I27" s="45"/>
      <c r="J27" s="45"/>
      <c r="K27" s="31" t="s">
        <v>65</v>
      </c>
      <c r="L27" s="68">
        <v>27</v>
      </c>
      <c r="M27" s="68"/>
      <c r="N27" s="14"/>
      <c r="O27" t="s">
        <v>357</v>
      </c>
      <c r="P27" s="69">
        <v>43538.962372685186</v>
      </c>
      <c r="Q27" t="s">
        <v>362</v>
      </c>
      <c r="T27" t="s">
        <v>388</v>
      </c>
      <c r="U27" s="70" t="s">
        <v>404</v>
      </c>
      <c r="V27" s="70" t="s">
        <v>404</v>
      </c>
      <c r="W27" s="69">
        <v>43538.962372685186</v>
      </c>
      <c r="X27" s="70" t="s">
        <v>490</v>
      </c>
      <c r="AA27" s="71" t="s">
        <v>582</v>
      </c>
      <c r="AC27" t="b">
        <v>0</v>
      </c>
      <c r="AD27">
        <v>0</v>
      </c>
      <c r="AE27" s="71" t="s">
        <v>656</v>
      </c>
      <c r="AF27" t="b">
        <v>0</v>
      </c>
      <c r="AG27" t="s">
        <v>660</v>
      </c>
      <c r="AI27" s="71" t="s">
        <v>656</v>
      </c>
      <c r="AJ27" t="b">
        <v>0</v>
      </c>
      <c r="AK27">
        <v>12</v>
      </c>
      <c r="AL27" s="71" t="s">
        <v>633</v>
      </c>
      <c r="AM27" t="s">
        <v>667</v>
      </c>
      <c r="AN27" t="b">
        <v>0</v>
      </c>
      <c r="AO27" s="71" t="s">
        <v>633</v>
      </c>
      <c r="AP27" t="s">
        <v>213</v>
      </c>
      <c r="AQ27">
        <v>0</v>
      </c>
      <c r="AR27">
        <v>0</v>
      </c>
      <c r="BA27">
        <v>1</v>
      </c>
      <c r="BB27" t="str">
        <f>REPLACE(INDEX(GroupVertices[Group],MATCH(Edges[[#This Row],[Vertex 1]],GroupVertices[Vertex],0)),1,1,"")</f>
        <v>4</v>
      </c>
      <c r="BC27" t="str">
        <f>REPLACE(INDEX(GroupVertices[Group],MATCH(Edges[[#This Row],[Vertex 2]],GroupVertices[Vertex],0)),1,1,"")</f>
        <v>4</v>
      </c>
      <c r="BD27" s="43">
        <v>0</v>
      </c>
      <c r="BE27" s="44">
        <v>0</v>
      </c>
      <c r="BF27" s="43">
        <v>0</v>
      </c>
      <c r="BG27" s="44">
        <v>0</v>
      </c>
      <c r="BH27" s="43">
        <v>0</v>
      </c>
      <c r="BI27" s="44">
        <v>0</v>
      </c>
      <c r="BJ27" s="43">
        <v>12</v>
      </c>
      <c r="BK27" s="44">
        <v>100</v>
      </c>
      <c r="BL27" s="43">
        <v>12</v>
      </c>
    </row>
    <row r="28" spans="1:64" ht="15">
      <c r="A28" s="11" t="s">
        <v>268</v>
      </c>
      <c r="B28" s="11" t="s">
        <v>311</v>
      </c>
      <c r="C28" s="12" t="s">
        <v>1814</v>
      </c>
      <c r="D28" s="61">
        <v>3</v>
      </c>
      <c r="E28" s="62" t="s">
        <v>132</v>
      </c>
      <c r="F28" s="63">
        <v>32</v>
      </c>
      <c r="G28" s="12"/>
      <c r="H28" s="13"/>
      <c r="I28" s="45"/>
      <c r="J28" s="45"/>
      <c r="K28" s="31" t="s">
        <v>65</v>
      </c>
      <c r="L28" s="68">
        <v>28</v>
      </c>
      <c r="M28" s="68"/>
      <c r="N28" s="14"/>
      <c r="O28" t="s">
        <v>356</v>
      </c>
      <c r="P28" s="69">
        <v>43538.98768518519</v>
      </c>
      <c r="Q28" t="s">
        <v>360</v>
      </c>
      <c r="T28" t="s">
        <v>386</v>
      </c>
      <c r="V28" s="70" t="s">
        <v>421</v>
      </c>
      <c r="W28" s="69">
        <v>43538.98768518519</v>
      </c>
      <c r="X28" s="70" t="s">
        <v>491</v>
      </c>
      <c r="AA28" s="71" t="s">
        <v>583</v>
      </c>
      <c r="AC28" t="b">
        <v>0</v>
      </c>
      <c r="AD28">
        <v>0</v>
      </c>
      <c r="AE28" s="71" t="s">
        <v>656</v>
      </c>
      <c r="AF28" t="b">
        <v>0</v>
      </c>
      <c r="AG28" t="s">
        <v>660</v>
      </c>
      <c r="AI28" s="71" t="s">
        <v>656</v>
      </c>
      <c r="AJ28" t="b">
        <v>0</v>
      </c>
      <c r="AK28">
        <v>40</v>
      </c>
      <c r="AL28" s="71" t="s">
        <v>650</v>
      </c>
      <c r="AM28" t="s">
        <v>666</v>
      </c>
      <c r="AN28" t="b">
        <v>0</v>
      </c>
      <c r="AO28" s="71" t="s">
        <v>650</v>
      </c>
      <c r="AP28" t="s">
        <v>213</v>
      </c>
      <c r="AQ28">
        <v>0</v>
      </c>
      <c r="AR28">
        <v>0</v>
      </c>
      <c r="BA28">
        <v>1</v>
      </c>
      <c r="BB28" t="str">
        <f>REPLACE(INDEX(GroupVertices[Group],MATCH(Edges[[#This Row],[Vertex 1]],GroupVertices[Vertex],0)),1,1,"")</f>
        <v>1</v>
      </c>
      <c r="BC28" t="str">
        <f>REPLACE(INDEX(GroupVertices[Group],MATCH(Edges[[#This Row],[Vertex 2]],GroupVertices[Vertex],0)),1,1,"")</f>
        <v>1</v>
      </c>
      <c r="BD28" s="43">
        <v>1</v>
      </c>
      <c r="BE28" s="44">
        <v>2.5</v>
      </c>
      <c r="BF28" s="43">
        <v>0</v>
      </c>
      <c r="BG28" s="44">
        <v>0</v>
      </c>
      <c r="BH28" s="43">
        <v>0</v>
      </c>
      <c r="BI28" s="44">
        <v>0</v>
      </c>
      <c r="BJ28" s="43">
        <v>39</v>
      </c>
      <c r="BK28" s="44">
        <v>97.5</v>
      </c>
      <c r="BL28" s="43">
        <v>40</v>
      </c>
    </row>
    <row r="29" spans="1:64" ht="15">
      <c r="A29" s="11" t="s">
        <v>269</v>
      </c>
      <c r="B29" s="11" t="s">
        <v>311</v>
      </c>
      <c r="C29" s="12" t="s">
        <v>1814</v>
      </c>
      <c r="D29" s="61">
        <v>3</v>
      </c>
      <c r="E29" s="62" t="s">
        <v>132</v>
      </c>
      <c r="F29" s="63">
        <v>32</v>
      </c>
      <c r="G29" s="12"/>
      <c r="H29" s="13"/>
      <c r="I29" s="45"/>
      <c r="J29" s="45"/>
      <c r="K29" s="31" t="s">
        <v>65</v>
      </c>
      <c r="L29" s="68">
        <v>29</v>
      </c>
      <c r="M29" s="68"/>
      <c r="N29" s="14"/>
      <c r="O29" t="s">
        <v>356</v>
      </c>
      <c r="P29" s="69">
        <v>43538.99159722222</v>
      </c>
      <c r="Q29" t="s">
        <v>360</v>
      </c>
      <c r="T29" t="s">
        <v>386</v>
      </c>
      <c r="V29" s="70" t="s">
        <v>422</v>
      </c>
      <c r="W29" s="69">
        <v>43538.99159722222</v>
      </c>
      <c r="X29" s="70" t="s">
        <v>492</v>
      </c>
      <c r="AA29" s="71" t="s">
        <v>584</v>
      </c>
      <c r="AC29" t="b">
        <v>0</v>
      </c>
      <c r="AD29">
        <v>0</v>
      </c>
      <c r="AE29" s="71" t="s">
        <v>656</v>
      </c>
      <c r="AF29" t="b">
        <v>0</v>
      </c>
      <c r="AG29" t="s">
        <v>660</v>
      </c>
      <c r="AI29" s="71" t="s">
        <v>656</v>
      </c>
      <c r="AJ29" t="b">
        <v>0</v>
      </c>
      <c r="AK29">
        <v>40</v>
      </c>
      <c r="AL29" s="71" t="s">
        <v>650</v>
      </c>
      <c r="AM29" t="s">
        <v>664</v>
      </c>
      <c r="AN29" t="b">
        <v>0</v>
      </c>
      <c r="AO29" s="71" t="s">
        <v>650</v>
      </c>
      <c r="AP29" t="s">
        <v>213</v>
      </c>
      <c r="AQ29">
        <v>0</v>
      </c>
      <c r="AR29">
        <v>0</v>
      </c>
      <c r="BA29">
        <v>1</v>
      </c>
      <c r="BB29" t="str">
        <f>REPLACE(INDEX(GroupVertices[Group],MATCH(Edges[[#This Row],[Vertex 1]],GroupVertices[Vertex],0)),1,1,"")</f>
        <v>4</v>
      </c>
      <c r="BC29" t="str">
        <f>REPLACE(INDEX(GroupVertices[Group],MATCH(Edges[[#This Row],[Vertex 2]],GroupVertices[Vertex],0)),1,1,"")</f>
        <v>1</v>
      </c>
      <c r="BD29" s="43">
        <v>1</v>
      </c>
      <c r="BE29" s="44">
        <v>2.5</v>
      </c>
      <c r="BF29" s="43">
        <v>0</v>
      </c>
      <c r="BG29" s="44">
        <v>0</v>
      </c>
      <c r="BH29" s="43">
        <v>0</v>
      </c>
      <c r="BI29" s="44">
        <v>0</v>
      </c>
      <c r="BJ29" s="43">
        <v>39</v>
      </c>
      <c r="BK29" s="44">
        <v>97.5</v>
      </c>
      <c r="BL29" s="43">
        <v>40</v>
      </c>
    </row>
    <row r="30" spans="1:64" ht="15">
      <c r="A30" s="11" t="s">
        <v>269</v>
      </c>
      <c r="B30" s="11" t="s">
        <v>312</v>
      </c>
      <c r="C30" s="12" t="s">
        <v>1814</v>
      </c>
      <c r="D30" s="61">
        <v>3</v>
      </c>
      <c r="E30" s="62" t="s">
        <v>132</v>
      </c>
      <c r="F30" s="63">
        <v>32</v>
      </c>
      <c r="G30" s="12"/>
      <c r="H30" s="13"/>
      <c r="I30" s="45"/>
      <c r="J30" s="45"/>
      <c r="K30" s="31" t="s">
        <v>65</v>
      </c>
      <c r="L30" s="68">
        <v>30</v>
      </c>
      <c r="M30" s="68"/>
      <c r="N30" s="14"/>
      <c r="O30" t="s">
        <v>356</v>
      </c>
      <c r="P30" s="69">
        <v>43538.99207175926</v>
      </c>
      <c r="Q30" t="s">
        <v>362</v>
      </c>
      <c r="T30" t="s">
        <v>388</v>
      </c>
      <c r="U30" s="70" t="s">
        <v>404</v>
      </c>
      <c r="V30" s="70" t="s">
        <v>404</v>
      </c>
      <c r="W30" s="69">
        <v>43538.99207175926</v>
      </c>
      <c r="X30" s="70" t="s">
        <v>493</v>
      </c>
      <c r="AA30" s="71" t="s">
        <v>585</v>
      </c>
      <c r="AC30" t="b">
        <v>0</v>
      </c>
      <c r="AD30">
        <v>0</v>
      </c>
      <c r="AE30" s="71" t="s">
        <v>656</v>
      </c>
      <c r="AF30" t="b">
        <v>0</v>
      </c>
      <c r="AG30" t="s">
        <v>660</v>
      </c>
      <c r="AI30" s="71" t="s">
        <v>656</v>
      </c>
      <c r="AJ30" t="b">
        <v>0</v>
      </c>
      <c r="AK30">
        <v>12</v>
      </c>
      <c r="AL30" s="71" t="s">
        <v>633</v>
      </c>
      <c r="AM30" t="s">
        <v>664</v>
      </c>
      <c r="AN30" t="b">
        <v>0</v>
      </c>
      <c r="AO30" s="71" t="s">
        <v>633</v>
      </c>
      <c r="AP30" t="s">
        <v>213</v>
      </c>
      <c r="AQ30">
        <v>0</v>
      </c>
      <c r="AR30">
        <v>0</v>
      </c>
      <c r="BA30">
        <v>1</v>
      </c>
      <c r="BB30" t="str">
        <f>REPLACE(INDEX(GroupVertices[Group],MATCH(Edges[[#This Row],[Vertex 1]],GroupVertices[Vertex],0)),1,1,"")</f>
        <v>4</v>
      </c>
      <c r="BC30" t="str">
        <f>REPLACE(INDEX(GroupVertices[Group],MATCH(Edges[[#This Row],[Vertex 2]],GroupVertices[Vertex],0)),1,1,"")</f>
        <v>4</v>
      </c>
      <c r="BD30" s="43"/>
      <c r="BE30" s="44"/>
      <c r="BF30" s="43"/>
      <c r="BG30" s="44"/>
      <c r="BH30" s="43"/>
      <c r="BI30" s="44"/>
      <c r="BJ30" s="43"/>
      <c r="BK30" s="44"/>
      <c r="BL30" s="43"/>
    </row>
    <row r="31" spans="1:64" ht="15">
      <c r="A31" s="11" t="s">
        <v>269</v>
      </c>
      <c r="B31" s="11" t="s">
        <v>313</v>
      </c>
      <c r="C31" s="12" t="s">
        <v>1814</v>
      </c>
      <c r="D31" s="61">
        <v>3</v>
      </c>
      <c r="E31" s="62" t="s">
        <v>132</v>
      </c>
      <c r="F31" s="63">
        <v>32</v>
      </c>
      <c r="G31" s="12"/>
      <c r="H31" s="13"/>
      <c r="I31" s="45"/>
      <c r="J31" s="45"/>
      <c r="K31" s="31" t="s">
        <v>65</v>
      </c>
      <c r="L31" s="68">
        <v>31</v>
      </c>
      <c r="M31" s="68"/>
      <c r="N31" s="14"/>
      <c r="O31" t="s">
        <v>357</v>
      </c>
      <c r="P31" s="69">
        <v>43538.99207175926</v>
      </c>
      <c r="Q31" t="s">
        <v>362</v>
      </c>
      <c r="T31" t="s">
        <v>388</v>
      </c>
      <c r="U31" s="70" t="s">
        <v>404</v>
      </c>
      <c r="V31" s="70" t="s">
        <v>404</v>
      </c>
      <c r="W31" s="69">
        <v>43538.99207175926</v>
      </c>
      <c r="X31" s="70" t="s">
        <v>493</v>
      </c>
      <c r="AA31" s="71" t="s">
        <v>585</v>
      </c>
      <c r="AC31" t="b">
        <v>0</v>
      </c>
      <c r="AD31">
        <v>0</v>
      </c>
      <c r="AE31" s="71" t="s">
        <v>656</v>
      </c>
      <c r="AF31" t="b">
        <v>0</v>
      </c>
      <c r="AG31" t="s">
        <v>660</v>
      </c>
      <c r="AI31" s="71" t="s">
        <v>656</v>
      </c>
      <c r="AJ31" t="b">
        <v>0</v>
      </c>
      <c r="AK31">
        <v>12</v>
      </c>
      <c r="AL31" s="71" t="s">
        <v>633</v>
      </c>
      <c r="AM31" t="s">
        <v>664</v>
      </c>
      <c r="AN31" t="b">
        <v>0</v>
      </c>
      <c r="AO31" s="71" t="s">
        <v>633</v>
      </c>
      <c r="AP31" t="s">
        <v>213</v>
      </c>
      <c r="AQ31">
        <v>0</v>
      </c>
      <c r="AR31">
        <v>0</v>
      </c>
      <c r="BA31">
        <v>1</v>
      </c>
      <c r="BB31" t="str">
        <f>REPLACE(INDEX(GroupVertices[Group],MATCH(Edges[[#This Row],[Vertex 1]],GroupVertices[Vertex],0)),1,1,"")</f>
        <v>4</v>
      </c>
      <c r="BC31" t="str">
        <f>REPLACE(INDEX(GroupVertices[Group],MATCH(Edges[[#This Row],[Vertex 2]],GroupVertices[Vertex],0)),1,1,"")</f>
        <v>4</v>
      </c>
      <c r="BD31" s="43">
        <v>0</v>
      </c>
      <c r="BE31" s="44">
        <v>0</v>
      </c>
      <c r="BF31" s="43">
        <v>0</v>
      </c>
      <c r="BG31" s="44">
        <v>0</v>
      </c>
      <c r="BH31" s="43">
        <v>0</v>
      </c>
      <c r="BI31" s="44">
        <v>0</v>
      </c>
      <c r="BJ31" s="43">
        <v>12</v>
      </c>
      <c r="BK31" s="44">
        <v>100</v>
      </c>
      <c r="BL31" s="43">
        <v>12</v>
      </c>
    </row>
    <row r="32" spans="1:64" ht="15">
      <c r="A32" s="11" t="s">
        <v>270</v>
      </c>
      <c r="B32" s="11" t="s">
        <v>311</v>
      </c>
      <c r="C32" s="12" t="s">
        <v>1814</v>
      </c>
      <c r="D32" s="61">
        <v>3</v>
      </c>
      <c r="E32" s="62" t="s">
        <v>132</v>
      </c>
      <c r="F32" s="63">
        <v>32</v>
      </c>
      <c r="G32" s="12"/>
      <c r="H32" s="13"/>
      <c r="I32" s="45"/>
      <c r="J32" s="45"/>
      <c r="K32" s="31" t="s">
        <v>65</v>
      </c>
      <c r="L32" s="68">
        <v>32</v>
      </c>
      <c r="M32" s="68"/>
      <c r="N32" s="14"/>
      <c r="O32" t="s">
        <v>356</v>
      </c>
      <c r="P32" s="69">
        <v>43539.00121527778</v>
      </c>
      <c r="Q32" t="s">
        <v>360</v>
      </c>
      <c r="T32" t="s">
        <v>386</v>
      </c>
      <c r="V32" s="70" t="s">
        <v>423</v>
      </c>
      <c r="W32" s="69">
        <v>43539.00121527778</v>
      </c>
      <c r="X32" s="70" t="s">
        <v>494</v>
      </c>
      <c r="AA32" s="71" t="s">
        <v>586</v>
      </c>
      <c r="AC32" t="b">
        <v>0</v>
      </c>
      <c r="AD32">
        <v>0</v>
      </c>
      <c r="AE32" s="71" t="s">
        <v>656</v>
      </c>
      <c r="AF32" t="b">
        <v>0</v>
      </c>
      <c r="AG32" t="s">
        <v>660</v>
      </c>
      <c r="AI32" s="71" t="s">
        <v>656</v>
      </c>
      <c r="AJ32" t="b">
        <v>0</v>
      </c>
      <c r="AK32">
        <v>40</v>
      </c>
      <c r="AL32" s="71" t="s">
        <v>650</v>
      </c>
      <c r="AM32" t="s">
        <v>666</v>
      </c>
      <c r="AN32" t="b">
        <v>0</v>
      </c>
      <c r="AO32" s="71" t="s">
        <v>650</v>
      </c>
      <c r="AP32" t="s">
        <v>213</v>
      </c>
      <c r="AQ32">
        <v>0</v>
      </c>
      <c r="AR32">
        <v>0</v>
      </c>
      <c r="BA32">
        <v>1</v>
      </c>
      <c r="BB32" t="str">
        <f>REPLACE(INDEX(GroupVertices[Group],MATCH(Edges[[#This Row],[Vertex 1]],GroupVertices[Vertex],0)),1,1,"")</f>
        <v>1</v>
      </c>
      <c r="BC32" t="str">
        <f>REPLACE(INDEX(GroupVertices[Group],MATCH(Edges[[#This Row],[Vertex 2]],GroupVertices[Vertex],0)),1,1,"")</f>
        <v>1</v>
      </c>
      <c r="BD32" s="43">
        <v>1</v>
      </c>
      <c r="BE32" s="44">
        <v>2.5</v>
      </c>
      <c r="BF32" s="43">
        <v>0</v>
      </c>
      <c r="BG32" s="44">
        <v>0</v>
      </c>
      <c r="BH32" s="43">
        <v>0</v>
      </c>
      <c r="BI32" s="44">
        <v>0</v>
      </c>
      <c r="BJ32" s="43">
        <v>39</v>
      </c>
      <c r="BK32" s="44">
        <v>97.5</v>
      </c>
      <c r="BL32" s="43">
        <v>40</v>
      </c>
    </row>
    <row r="33" spans="1:64" ht="15">
      <c r="A33" s="11" t="s">
        <v>271</v>
      </c>
      <c r="B33" s="11" t="s">
        <v>311</v>
      </c>
      <c r="C33" s="12" t="s">
        <v>1814</v>
      </c>
      <c r="D33" s="61">
        <v>3</v>
      </c>
      <c r="E33" s="62" t="s">
        <v>132</v>
      </c>
      <c r="F33" s="63">
        <v>32</v>
      </c>
      <c r="G33" s="12"/>
      <c r="H33" s="13"/>
      <c r="I33" s="45"/>
      <c r="J33" s="45"/>
      <c r="K33" s="31" t="s">
        <v>65</v>
      </c>
      <c r="L33" s="68">
        <v>33</v>
      </c>
      <c r="M33" s="68"/>
      <c r="N33" s="14"/>
      <c r="O33" t="s">
        <v>356</v>
      </c>
      <c r="P33" s="69">
        <v>43539.001909722225</v>
      </c>
      <c r="Q33" t="s">
        <v>360</v>
      </c>
      <c r="T33" t="s">
        <v>386</v>
      </c>
      <c r="V33" s="70" t="s">
        <v>424</v>
      </c>
      <c r="W33" s="69">
        <v>43539.001909722225</v>
      </c>
      <c r="X33" s="70" t="s">
        <v>495</v>
      </c>
      <c r="AA33" s="71" t="s">
        <v>587</v>
      </c>
      <c r="AC33" t="b">
        <v>0</v>
      </c>
      <c r="AD33">
        <v>0</v>
      </c>
      <c r="AE33" s="71" t="s">
        <v>656</v>
      </c>
      <c r="AF33" t="b">
        <v>0</v>
      </c>
      <c r="AG33" t="s">
        <v>660</v>
      </c>
      <c r="AI33" s="71" t="s">
        <v>656</v>
      </c>
      <c r="AJ33" t="b">
        <v>0</v>
      </c>
      <c r="AK33">
        <v>40</v>
      </c>
      <c r="AL33" s="71" t="s">
        <v>650</v>
      </c>
      <c r="AM33" t="s">
        <v>664</v>
      </c>
      <c r="AN33" t="b">
        <v>0</v>
      </c>
      <c r="AO33" s="71" t="s">
        <v>650</v>
      </c>
      <c r="AP33" t="s">
        <v>213</v>
      </c>
      <c r="AQ33">
        <v>0</v>
      </c>
      <c r="AR33">
        <v>0</v>
      </c>
      <c r="BA33">
        <v>1</v>
      </c>
      <c r="BB33" t="str">
        <f>REPLACE(INDEX(GroupVertices[Group],MATCH(Edges[[#This Row],[Vertex 1]],GroupVertices[Vertex],0)),1,1,"")</f>
        <v>1</v>
      </c>
      <c r="BC33" t="str">
        <f>REPLACE(INDEX(GroupVertices[Group],MATCH(Edges[[#This Row],[Vertex 2]],GroupVertices[Vertex],0)),1,1,"")</f>
        <v>1</v>
      </c>
      <c r="BD33" s="43">
        <v>1</v>
      </c>
      <c r="BE33" s="44">
        <v>2.5</v>
      </c>
      <c r="BF33" s="43">
        <v>0</v>
      </c>
      <c r="BG33" s="44">
        <v>0</v>
      </c>
      <c r="BH33" s="43">
        <v>0</v>
      </c>
      <c r="BI33" s="44">
        <v>0</v>
      </c>
      <c r="BJ33" s="43">
        <v>39</v>
      </c>
      <c r="BK33" s="44">
        <v>97.5</v>
      </c>
      <c r="BL33" s="43">
        <v>40</v>
      </c>
    </row>
    <row r="34" spans="1:64" ht="15">
      <c r="A34" s="11" t="s">
        <v>272</v>
      </c>
      <c r="B34" s="11" t="s">
        <v>311</v>
      </c>
      <c r="C34" s="12" t="s">
        <v>1814</v>
      </c>
      <c r="D34" s="61">
        <v>3</v>
      </c>
      <c r="E34" s="62" t="s">
        <v>132</v>
      </c>
      <c r="F34" s="63">
        <v>32</v>
      </c>
      <c r="G34" s="12"/>
      <c r="H34" s="13"/>
      <c r="I34" s="45"/>
      <c r="J34" s="45"/>
      <c r="K34" s="31" t="s">
        <v>65</v>
      </c>
      <c r="L34" s="68">
        <v>34</v>
      </c>
      <c r="M34" s="68"/>
      <c r="N34" s="14"/>
      <c r="O34" t="s">
        <v>356</v>
      </c>
      <c r="P34" s="69">
        <v>43539.0228125</v>
      </c>
      <c r="Q34" t="s">
        <v>360</v>
      </c>
      <c r="T34" t="s">
        <v>386</v>
      </c>
      <c r="V34" s="70" t="s">
        <v>425</v>
      </c>
      <c r="W34" s="69">
        <v>43539.0228125</v>
      </c>
      <c r="X34" s="70" t="s">
        <v>496</v>
      </c>
      <c r="AA34" s="71" t="s">
        <v>588</v>
      </c>
      <c r="AC34" t="b">
        <v>0</v>
      </c>
      <c r="AD34">
        <v>0</v>
      </c>
      <c r="AE34" s="71" t="s">
        <v>656</v>
      </c>
      <c r="AF34" t="b">
        <v>0</v>
      </c>
      <c r="AG34" t="s">
        <v>660</v>
      </c>
      <c r="AI34" s="71" t="s">
        <v>656</v>
      </c>
      <c r="AJ34" t="b">
        <v>0</v>
      </c>
      <c r="AK34">
        <v>40</v>
      </c>
      <c r="AL34" s="71" t="s">
        <v>650</v>
      </c>
      <c r="AM34" t="s">
        <v>664</v>
      </c>
      <c r="AN34" t="b">
        <v>0</v>
      </c>
      <c r="AO34" s="71" t="s">
        <v>650</v>
      </c>
      <c r="AP34" t="s">
        <v>213</v>
      </c>
      <c r="AQ34">
        <v>0</v>
      </c>
      <c r="AR34">
        <v>0</v>
      </c>
      <c r="BA34">
        <v>1</v>
      </c>
      <c r="BB34" t="str">
        <f>REPLACE(INDEX(GroupVertices[Group],MATCH(Edges[[#This Row],[Vertex 1]],GroupVertices[Vertex],0)),1,1,"")</f>
        <v>1</v>
      </c>
      <c r="BC34" t="str">
        <f>REPLACE(INDEX(GroupVertices[Group],MATCH(Edges[[#This Row],[Vertex 2]],GroupVertices[Vertex],0)),1,1,"")</f>
        <v>1</v>
      </c>
      <c r="BD34" s="43">
        <v>1</v>
      </c>
      <c r="BE34" s="44">
        <v>2.5</v>
      </c>
      <c r="BF34" s="43">
        <v>0</v>
      </c>
      <c r="BG34" s="44">
        <v>0</v>
      </c>
      <c r="BH34" s="43">
        <v>0</v>
      </c>
      <c r="BI34" s="44">
        <v>0</v>
      </c>
      <c r="BJ34" s="43">
        <v>39</v>
      </c>
      <c r="BK34" s="44">
        <v>97.5</v>
      </c>
      <c r="BL34" s="43">
        <v>40</v>
      </c>
    </row>
    <row r="35" spans="1:64" ht="15">
      <c r="A35" s="11" t="s">
        <v>273</v>
      </c>
      <c r="B35" s="11" t="s">
        <v>312</v>
      </c>
      <c r="C35" s="12" t="s">
        <v>1814</v>
      </c>
      <c r="D35" s="61">
        <v>3</v>
      </c>
      <c r="E35" s="62" t="s">
        <v>132</v>
      </c>
      <c r="F35" s="63">
        <v>32</v>
      </c>
      <c r="G35" s="12"/>
      <c r="H35" s="13"/>
      <c r="I35" s="45"/>
      <c r="J35" s="45"/>
      <c r="K35" s="31" t="s">
        <v>65</v>
      </c>
      <c r="L35" s="68">
        <v>35</v>
      </c>
      <c r="M35" s="68"/>
      <c r="N35" s="14"/>
      <c r="O35" t="s">
        <v>356</v>
      </c>
      <c r="P35" s="69">
        <v>43539.02819444444</v>
      </c>
      <c r="Q35" t="s">
        <v>362</v>
      </c>
      <c r="T35" t="s">
        <v>388</v>
      </c>
      <c r="U35" s="70" t="s">
        <v>404</v>
      </c>
      <c r="V35" s="70" t="s">
        <v>404</v>
      </c>
      <c r="W35" s="69">
        <v>43539.02819444444</v>
      </c>
      <c r="X35" s="70" t="s">
        <v>497</v>
      </c>
      <c r="AA35" s="71" t="s">
        <v>589</v>
      </c>
      <c r="AC35" t="b">
        <v>0</v>
      </c>
      <c r="AD35">
        <v>0</v>
      </c>
      <c r="AE35" s="71" t="s">
        <v>656</v>
      </c>
      <c r="AF35" t="b">
        <v>0</v>
      </c>
      <c r="AG35" t="s">
        <v>660</v>
      </c>
      <c r="AI35" s="71" t="s">
        <v>656</v>
      </c>
      <c r="AJ35" t="b">
        <v>0</v>
      </c>
      <c r="AK35">
        <v>12</v>
      </c>
      <c r="AL35" s="71" t="s">
        <v>633</v>
      </c>
      <c r="AM35" t="s">
        <v>666</v>
      </c>
      <c r="AN35" t="b">
        <v>0</v>
      </c>
      <c r="AO35" s="71" t="s">
        <v>633</v>
      </c>
      <c r="AP35" t="s">
        <v>213</v>
      </c>
      <c r="AQ35">
        <v>0</v>
      </c>
      <c r="AR35">
        <v>0</v>
      </c>
      <c r="BA35">
        <v>1</v>
      </c>
      <c r="BB35" t="str">
        <f>REPLACE(INDEX(GroupVertices[Group],MATCH(Edges[[#This Row],[Vertex 1]],GroupVertices[Vertex],0)),1,1,"")</f>
        <v>4</v>
      </c>
      <c r="BC35" t="str">
        <f>REPLACE(INDEX(GroupVertices[Group],MATCH(Edges[[#This Row],[Vertex 2]],GroupVertices[Vertex],0)),1,1,"")</f>
        <v>4</v>
      </c>
      <c r="BD35" s="43"/>
      <c r="BE35" s="44"/>
      <c r="BF35" s="43"/>
      <c r="BG35" s="44"/>
      <c r="BH35" s="43"/>
      <c r="BI35" s="44"/>
      <c r="BJ35" s="43"/>
      <c r="BK35" s="44"/>
      <c r="BL35" s="43"/>
    </row>
    <row r="36" spans="1:64" ht="15">
      <c r="A36" s="11" t="s">
        <v>273</v>
      </c>
      <c r="B36" s="11" t="s">
        <v>313</v>
      </c>
      <c r="C36" s="12" t="s">
        <v>1814</v>
      </c>
      <c r="D36" s="61">
        <v>3</v>
      </c>
      <c r="E36" s="62" t="s">
        <v>132</v>
      </c>
      <c r="F36" s="63">
        <v>32</v>
      </c>
      <c r="G36" s="12"/>
      <c r="H36" s="13"/>
      <c r="I36" s="45"/>
      <c r="J36" s="45"/>
      <c r="K36" s="31" t="s">
        <v>65</v>
      </c>
      <c r="L36" s="68">
        <v>36</v>
      </c>
      <c r="M36" s="68"/>
      <c r="N36" s="14"/>
      <c r="O36" t="s">
        <v>357</v>
      </c>
      <c r="P36" s="69">
        <v>43539.02819444444</v>
      </c>
      <c r="Q36" t="s">
        <v>362</v>
      </c>
      <c r="T36" t="s">
        <v>388</v>
      </c>
      <c r="U36" s="70" t="s">
        <v>404</v>
      </c>
      <c r="V36" s="70" t="s">
        <v>404</v>
      </c>
      <c r="W36" s="69">
        <v>43539.02819444444</v>
      </c>
      <c r="X36" s="70" t="s">
        <v>497</v>
      </c>
      <c r="AA36" s="71" t="s">
        <v>589</v>
      </c>
      <c r="AC36" t="b">
        <v>0</v>
      </c>
      <c r="AD36">
        <v>0</v>
      </c>
      <c r="AE36" s="71" t="s">
        <v>656</v>
      </c>
      <c r="AF36" t="b">
        <v>0</v>
      </c>
      <c r="AG36" t="s">
        <v>660</v>
      </c>
      <c r="AI36" s="71" t="s">
        <v>656</v>
      </c>
      <c r="AJ36" t="b">
        <v>0</v>
      </c>
      <c r="AK36">
        <v>12</v>
      </c>
      <c r="AL36" s="71" t="s">
        <v>633</v>
      </c>
      <c r="AM36" t="s">
        <v>666</v>
      </c>
      <c r="AN36" t="b">
        <v>0</v>
      </c>
      <c r="AO36" s="71" t="s">
        <v>633</v>
      </c>
      <c r="AP36" t="s">
        <v>213</v>
      </c>
      <c r="AQ36">
        <v>0</v>
      </c>
      <c r="AR36">
        <v>0</v>
      </c>
      <c r="BA36">
        <v>1</v>
      </c>
      <c r="BB36" t="str">
        <f>REPLACE(INDEX(GroupVertices[Group],MATCH(Edges[[#This Row],[Vertex 1]],GroupVertices[Vertex],0)),1,1,"")</f>
        <v>4</v>
      </c>
      <c r="BC36" t="str">
        <f>REPLACE(INDEX(GroupVertices[Group],MATCH(Edges[[#This Row],[Vertex 2]],GroupVertices[Vertex],0)),1,1,"")</f>
        <v>4</v>
      </c>
      <c r="BD36" s="43">
        <v>0</v>
      </c>
      <c r="BE36" s="44">
        <v>0</v>
      </c>
      <c r="BF36" s="43">
        <v>0</v>
      </c>
      <c r="BG36" s="44">
        <v>0</v>
      </c>
      <c r="BH36" s="43">
        <v>0</v>
      </c>
      <c r="BI36" s="44">
        <v>0</v>
      </c>
      <c r="BJ36" s="43">
        <v>12</v>
      </c>
      <c r="BK36" s="44">
        <v>100</v>
      </c>
      <c r="BL36" s="43">
        <v>12</v>
      </c>
    </row>
    <row r="37" spans="1:64" ht="15">
      <c r="A37" s="11" t="s">
        <v>274</v>
      </c>
      <c r="B37" s="11" t="s">
        <v>311</v>
      </c>
      <c r="C37" s="12" t="s">
        <v>1814</v>
      </c>
      <c r="D37" s="61">
        <v>3</v>
      </c>
      <c r="E37" s="62" t="s">
        <v>132</v>
      </c>
      <c r="F37" s="63">
        <v>32</v>
      </c>
      <c r="G37" s="12"/>
      <c r="H37" s="13"/>
      <c r="I37" s="45"/>
      <c r="J37" s="45"/>
      <c r="K37" s="31" t="s">
        <v>65</v>
      </c>
      <c r="L37" s="68">
        <v>37</v>
      </c>
      <c r="M37" s="68"/>
      <c r="N37" s="14"/>
      <c r="O37" t="s">
        <v>356</v>
      </c>
      <c r="P37" s="69">
        <v>43539.063935185186</v>
      </c>
      <c r="Q37" t="s">
        <v>360</v>
      </c>
      <c r="T37" t="s">
        <v>386</v>
      </c>
      <c r="V37" s="70" t="s">
        <v>426</v>
      </c>
      <c r="W37" s="69">
        <v>43539.063935185186</v>
      </c>
      <c r="X37" s="70" t="s">
        <v>498</v>
      </c>
      <c r="AA37" s="71" t="s">
        <v>590</v>
      </c>
      <c r="AC37" t="b">
        <v>0</v>
      </c>
      <c r="AD37">
        <v>0</v>
      </c>
      <c r="AE37" s="71" t="s">
        <v>656</v>
      </c>
      <c r="AF37" t="b">
        <v>0</v>
      </c>
      <c r="AG37" t="s">
        <v>660</v>
      </c>
      <c r="AI37" s="71" t="s">
        <v>656</v>
      </c>
      <c r="AJ37" t="b">
        <v>0</v>
      </c>
      <c r="AK37">
        <v>40</v>
      </c>
      <c r="AL37" s="71" t="s">
        <v>650</v>
      </c>
      <c r="AM37" t="s">
        <v>664</v>
      </c>
      <c r="AN37" t="b">
        <v>0</v>
      </c>
      <c r="AO37" s="71" t="s">
        <v>650</v>
      </c>
      <c r="AP37" t="s">
        <v>213</v>
      </c>
      <c r="AQ37">
        <v>0</v>
      </c>
      <c r="AR37">
        <v>0</v>
      </c>
      <c r="BA37">
        <v>1</v>
      </c>
      <c r="BB37" t="str">
        <f>REPLACE(INDEX(GroupVertices[Group],MATCH(Edges[[#This Row],[Vertex 1]],GroupVertices[Vertex],0)),1,1,"")</f>
        <v>1</v>
      </c>
      <c r="BC37" t="str">
        <f>REPLACE(INDEX(GroupVertices[Group],MATCH(Edges[[#This Row],[Vertex 2]],GroupVertices[Vertex],0)),1,1,"")</f>
        <v>1</v>
      </c>
      <c r="BD37" s="43">
        <v>1</v>
      </c>
      <c r="BE37" s="44">
        <v>2.5</v>
      </c>
      <c r="BF37" s="43">
        <v>0</v>
      </c>
      <c r="BG37" s="44">
        <v>0</v>
      </c>
      <c r="BH37" s="43">
        <v>0</v>
      </c>
      <c r="BI37" s="44">
        <v>0</v>
      </c>
      <c r="BJ37" s="43">
        <v>39</v>
      </c>
      <c r="BK37" s="44">
        <v>97.5</v>
      </c>
      <c r="BL37" s="43">
        <v>40</v>
      </c>
    </row>
    <row r="38" spans="1:64" ht="15">
      <c r="A38" s="11" t="s">
        <v>275</v>
      </c>
      <c r="B38" s="11" t="s">
        <v>311</v>
      </c>
      <c r="C38" s="12" t="s">
        <v>1814</v>
      </c>
      <c r="D38" s="61">
        <v>3</v>
      </c>
      <c r="E38" s="62" t="s">
        <v>132</v>
      </c>
      <c r="F38" s="63">
        <v>32</v>
      </c>
      <c r="G38" s="12"/>
      <c r="H38" s="13"/>
      <c r="I38" s="45"/>
      <c r="J38" s="45"/>
      <c r="K38" s="31" t="s">
        <v>65</v>
      </c>
      <c r="L38" s="68">
        <v>38</v>
      </c>
      <c r="M38" s="68"/>
      <c r="N38" s="14"/>
      <c r="O38" t="s">
        <v>356</v>
      </c>
      <c r="P38" s="69">
        <v>43539.06487268519</v>
      </c>
      <c r="Q38" t="s">
        <v>360</v>
      </c>
      <c r="T38" t="s">
        <v>386</v>
      </c>
      <c r="V38" s="70" t="s">
        <v>427</v>
      </c>
      <c r="W38" s="69">
        <v>43539.06487268519</v>
      </c>
      <c r="X38" s="70" t="s">
        <v>499</v>
      </c>
      <c r="AA38" s="71" t="s">
        <v>591</v>
      </c>
      <c r="AC38" t="b">
        <v>0</v>
      </c>
      <c r="AD38">
        <v>0</v>
      </c>
      <c r="AE38" s="71" t="s">
        <v>656</v>
      </c>
      <c r="AF38" t="b">
        <v>0</v>
      </c>
      <c r="AG38" t="s">
        <v>660</v>
      </c>
      <c r="AI38" s="71" t="s">
        <v>656</v>
      </c>
      <c r="AJ38" t="b">
        <v>0</v>
      </c>
      <c r="AK38">
        <v>40</v>
      </c>
      <c r="AL38" s="71" t="s">
        <v>650</v>
      </c>
      <c r="AM38" t="s">
        <v>664</v>
      </c>
      <c r="AN38" t="b">
        <v>0</v>
      </c>
      <c r="AO38" s="71" t="s">
        <v>650</v>
      </c>
      <c r="AP38" t="s">
        <v>213</v>
      </c>
      <c r="AQ38">
        <v>0</v>
      </c>
      <c r="AR38">
        <v>0</v>
      </c>
      <c r="BA38">
        <v>1</v>
      </c>
      <c r="BB38" t="str">
        <f>REPLACE(INDEX(GroupVertices[Group],MATCH(Edges[[#This Row],[Vertex 1]],GroupVertices[Vertex],0)),1,1,"")</f>
        <v>1</v>
      </c>
      <c r="BC38" t="str">
        <f>REPLACE(INDEX(GroupVertices[Group],MATCH(Edges[[#This Row],[Vertex 2]],GroupVertices[Vertex],0)),1,1,"")</f>
        <v>1</v>
      </c>
      <c r="BD38" s="43">
        <v>1</v>
      </c>
      <c r="BE38" s="44">
        <v>2.5</v>
      </c>
      <c r="BF38" s="43">
        <v>0</v>
      </c>
      <c r="BG38" s="44">
        <v>0</v>
      </c>
      <c r="BH38" s="43">
        <v>0</v>
      </c>
      <c r="BI38" s="44">
        <v>0</v>
      </c>
      <c r="BJ38" s="43">
        <v>39</v>
      </c>
      <c r="BK38" s="44">
        <v>97.5</v>
      </c>
      <c r="BL38" s="43">
        <v>40</v>
      </c>
    </row>
    <row r="39" spans="1:64" ht="15">
      <c r="A39" s="11" t="s">
        <v>276</v>
      </c>
      <c r="B39" s="11" t="s">
        <v>311</v>
      </c>
      <c r="C39" s="12" t="s">
        <v>1814</v>
      </c>
      <c r="D39" s="61">
        <v>3</v>
      </c>
      <c r="E39" s="62" t="s">
        <v>132</v>
      </c>
      <c r="F39" s="63">
        <v>32</v>
      </c>
      <c r="G39" s="12"/>
      <c r="H39" s="13"/>
      <c r="I39" s="45"/>
      <c r="J39" s="45"/>
      <c r="K39" s="31" t="s">
        <v>65</v>
      </c>
      <c r="L39" s="68">
        <v>39</v>
      </c>
      <c r="M39" s="68"/>
      <c r="N39" s="14"/>
      <c r="O39" t="s">
        <v>356</v>
      </c>
      <c r="P39" s="69">
        <v>43539.07373842593</v>
      </c>
      <c r="Q39" t="s">
        <v>360</v>
      </c>
      <c r="T39" t="s">
        <v>386</v>
      </c>
      <c r="V39" s="70" t="s">
        <v>428</v>
      </c>
      <c r="W39" s="69">
        <v>43539.07373842593</v>
      </c>
      <c r="X39" s="70" t="s">
        <v>500</v>
      </c>
      <c r="AA39" s="71" t="s">
        <v>592</v>
      </c>
      <c r="AC39" t="b">
        <v>0</v>
      </c>
      <c r="AD39">
        <v>0</v>
      </c>
      <c r="AE39" s="71" t="s">
        <v>656</v>
      </c>
      <c r="AF39" t="b">
        <v>0</v>
      </c>
      <c r="AG39" t="s">
        <v>660</v>
      </c>
      <c r="AI39" s="71" t="s">
        <v>656</v>
      </c>
      <c r="AJ39" t="b">
        <v>0</v>
      </c>
      <c r="AK39">
        <v>40</v>
      </c>
      <c r="AL39" s="71" t="s">
        <v>650</v>
      </c>
      <c r="AM39" t="s">
        <v>667</v>
      </c>
      <c r="AN39" t="b">
        <v>0</v>
      </c>
      <c r="AO39" s="71" t="s">
        <v>650</v>
      </c>
      <c r="AP39" t="s">
        <v>213</v>
      </c>
      <c r="AQ39">
        <v>0</v>
      </c>
      <c r="AR39">
        <v>0</v>
      </c>
      <c r="BA39">
        <v>1</v>
      </c>
      <c r="BB39" t="str">
        <f>REPLACE(INDEX(GroupVertices[Group],MATCH(Edges[[#This Row],[Vertex 1]],GroupVertices[Vertex],0)),1,1,"")</f>
        <v>1</v>
      </c>
      <c r="BC39" t="str">
        <f>REPLACE(INDEX(GroupVertices[Group],MATCH(Edges[[#This Row],[Vertex 2]],GroupVertices[Vertex],0)),1,1,"")</f>
        <v>1</v>
      </c>
      <c r="BD39" s="43">
        <v>1</v>
      </c>
      <c r="BE39" s="44">
        <v>2.5</v>
      </c>
      <c r="BF39" s="43">
        <v>0</v>
      </c>
      <c r="BG39" s="44">
        <v>0</v>
      </c>
      <c r="BH39" s="43">
        <v>0</v>
      </c>
      <c r="BI39" s="44">
        <v>0</v>
      </c>
      <c r="BJ39" s="43">
        <v>39</v>
      </c>
      <c r="BK39" s="44">
        <v>97.5</v>
      </c>
      <c r="BL39" s="43">
        <v>40</v>
      </c>
    </row>
    <row r="40" spans="1:64" ht="15">
      <c r="A40" s="11" t="s">
        <v>277</v>
      </c>
      <c r="B40" s="11" t="s">
        <v>311</v>
      </c>
      <c r="C40" s="12" t="s">
        <v>1814</v>
      </c>
      <c r="D40" s="61">
        <v>3</v>
      </c>
      <c r="E40" s="62" t="s">
        <v>132</v>
      </c>
      <c r="F40" s="63">
        <v>32</v>
      </c>
      <c r="G40" s="12"/>
      <c r="H40" s="13"/>
      <c r="I40" s="45"/>
      <c r="J40" s="45"/>
      <c r="K40" s="31" t="s">
        <v>65</v>
      </c>
      <c r="L40" s="68">
        <v>40</v>
      </c>
      <c r="M40" s="68"/>
      <c r="N40" s="14"/>
      <c r="O40" t="s">
        <v>356</v>
      </c>
      <c r="P40" s="69">
        <v>43539.09092592593</v>
      </c>
      <c r="Q40" t="s">
        <v>360</v>
      </c>
      <c r="T40" t="s">
        <v>386</v>
      </c>
      <c r="V40" s="70" t="s">
        <v>429</v>
      </c>
      <c r="W40" s="69">
        <v>43539.09092592593</v>
      </c>
      <c r="X40" s="70" t="s">
        <v>501</v>
      </c>
      <c r="AA40" s="71" t="s">
        <v>593</v>
      </c>
      <c r="AC40" t="b">
        <v>0</v>
      </c>
      <c r="AD40">
        <v>0</v>
      </c>
      <c r="AE40" s="71" t="s">
        <v>656</v>
      </c>
      <c r="AF40" t="b">
        <v>0</v>
      </c>
      <c r="AG40" t="s">
        <v>660</v>
      </c>
      <c r="AI40" s="71" t="s">
        <v>656</v>
      </c>
      <c r="AJ40" t="b">
        <v>0</v>
      </c>
      <c r="AK40">
        <v>40</v>
      </c>
      <c r="AL40" s="71" t="s">
        <v>650</v>
      </c>
      <c r="AM40" t="s">
        <v>664</v>
      </c>
      <c r="AN40" t="b">
        <v>0</v>
      </c>
      <c r="AO40" s="71" t="s">
        <v>650</v>
      </c>
      <c r="AP40" t="s">
        <v>213</v>
      </c>
      <c r="AQ40">
        <v>0</v>
      </c>
      <c r="AR40">
        <v>0</v>
      </c>
      <c r="BA40">
        <v>1</v>
      </c>
      <c r="BB40" t="str">
        <f>REPLACE(INDEX(GroupVertices[Group],MATCH(Edges[[#This Row],[Vertex 1]],GroupVertices[Vertex],0)),1,1,"")</f>
        <v>1</v>
      </c>
      <c r="BC40" t="str">
        <f>REPLACE(INDEX(GroupVertices[Group],MATCH(Edges[[#This Row],[Vertex 2]],GroupVertices[Vertex],0)),1,1,"")</f>
        <v>1</v>
      </c>
      <c r="BD40" s="43">
        <v>1</v>
      </c>
      <c r="BE40" s="44">
        <v>2.5</v>
      </c>
      <c r="BF40" s="43">
        <v>0</v>
      </c>
      <c r="BG40" s="44">
        <v>0</v>
      </c>
      <c r="BH40" s="43">
        <v>0</v>
      </c>
      <c r="BI40" s="44">
        <v>0</v>
      </c>
      <c r="BJ40" s="43">
        <v>39</v>
      </c>
      <c r="BK40" s="44">
        <v>97.5</v>
      </c>
      <c r="BL40" s="43">
        <v>40</v>
      </c>
    </row>
    <row r="41" spans="1:64" ht="15">
      <c r="A41" s="11" t="s">
        <v>278</v>
      </c>
      <c r="B41" s="11" t="s">
        <v>311</v>
      </c>
      <c r="C41" s="12" t="s">
        <v>1814</v>
      </c>
      <c r="D41" s="61">
        <v>3</v>
      </c>
      <c r="E41" s="62" t="s">
        <v>132</v>
      </c>
      <c r="F41" s="63">
        <v>32</v>
      </c>
      <c r="G41" s="12"/>
      <c r="H41" s="13"/>
      <c r="I41" s="45"/>
      <c r="J41" s="45"/>
      <c r="K41" s="31" t="s">
        <v>65</v>
      </c>
      <c r="L41" s="68">
        <v>41</v>
      </c>
      <c r="M41" s="68"/>
      <c r="N41" s="14"/>
      <c r="O41" t="s">
        <v>356</v>
      </c>
      <c r="P41" s="69">
        <v>43539.124548611115</v>
      </c>
      <c r="Q41" t="s">
        <v>360</v>
      </c>
      <c r="T41" t="s">
        <v>386</v>
      </c>
      <c r="V41" s="70" t="s">
        <v>430</v>
      </c>
      <c r="W41" s="69">
        <v>43539.124548611115</v>
      </c>
      <c r="X41" s="70" t="s">
        <v>502</v>
      </c>
      <c r="AA41" s="71" t="s">
        <v>594</v>
      </c>
      <c r="AC41" t="b">
        <v>0</v>
      </c>
      <c r="AD41">
        <v>0</v>
      </c>
      <c r="AE41" s="71" t="s">
        <v>656</v>
      </c>
      <c r="AF41" t="b">
        <v>0</v>
      </c>
      <c r="AG41" t="s">
        <v>660</v>
      </c>
      <c r="AI41" s="71" t="s">
        <v>656</v>
      </c>
      <c r="AJ41" t="b">
        <v>0</v>
      </c>
      <c r="AK41">
        <v>40</v>
      </c>
      <c r="AL41" s="71" t="s">
        <v>650</v>
      </c>
      <c r="AM41" t="s">
        <v>666</v>
      </c>
      <c r="AN41" t="b">
        <v>0</v>
      </c>
      <c r="AO41" s="71" t="s">
        <v>650</v>
      </c>
      <c r="AP41" t="s">
        <v>213</v>
      </c>
      <c r="AQ41">
        <v>0</v>
      </c>
      <c r="AR41">
        <v>0</v>
      </c>
      <c r="BA41">
        <v>1</v>
      </c>
      <c r="BB41" t="str">
        <f>REPLACE(INDEX(GroupVertices[Group],MATCH(Edges[[#This Row],[Vertex 1]],GroupVertices[Vertex],0)),1,1,"")</f>
        <v>1</v>
      </c>
      <c r="BC41" t="str">
        <f>REPLACE(INDEX(GroupVertices[Group],MATCH(Edges[[#This Row],[Vertex 2]],GroupVertices[Vertex],0)),1,1,"")</f>
        <v>1</v>
      </c>
      <c r="BD41" s="43">
        <v>1</v>
      </c>
      <c r="BE41" s="44">
        <v>2.5</v>
      </c>
      <c r="BF41" s="43">
        <v>0</v>
      </c>
      <c r="BG41" s="44">
        <v>0</v>
      </c>
      <c r="BH41" s="43">
        <v>0</v>
      </c>
      <c r="BI41" s="44">
        <v>0</v>
      </c>
      <c r="BJ41" s="43">
        <v>39</v>
      </c>
      <c r="BK41" s="44">
        <v>97.5</v>
      </c>
      <c r="BL41" s="43">
        <v>40</v>
      </c>
    </row>
    <row r="42" spans="1:64" ht="15">
      <c r="A42" s="11" t="s">
        <v>279</v>
      </c>
      <c r="B42" s="11" t="s">
        <v>330</v>
      </c>
      <c r="C42" s="12" t="s">
        <v>1814</v>
      </c>
      <c r="D42" s="61">
        <v>3</v>
      </c>
      <c r="E42" s="62" t="s">
        <v>132</v>
      </c>
      <c r="F42" s="63">
        <v>32</v>
      </c>
      <c r="G42" s="12"/>
      <c r="H42" s="13"/>
      <c r="I42" s="45"/>
      <c r="J42" s="45"/>
      <c r="K42" s="31" t="s">
        <v>65</v>
      </c>
      <c r="L42" s="68">
        <v>42</v>
      </c>
      <c r="M42" s="68"/>
      <c r="N42" s="14"/>
      <c r="O42" t="s">
        <v>358</v>
      </c>
      <c r="P42" s="69">
        <v>43539.14298611111</v>
      </c>
      <c r="Q42" t="s">
        <v>364</v>
      </c>
      <c r="T42" t="s">
        <v>389</v>
      </c>
      <c r="V42" s="70" t="s">
        <v>431</v>
      </c>
      <c r="W42" s="69">
        <v>43539.14298611111</v>
      </c>
      <c r="X42" s="70" t="s">
        <v>503</v>
      </c>
      <c r="AA42" s="71" t="s">
        <v>595</v>
      </c>
      <c r="AC42" t="b">
        <v>0</v>
      </c>
      <c r="AD42">
        <v>0</v>
      </c>
      <c r="AE42" s="71" t="s">
        <v>658</v>
      </c>
      <c r="AF42" t="b">
        <v>0</v>
      </c>
      <c r="AG42" t="s">
        <v>660</v>
      </c>
      <c r="AI42" s="71" t="s">
        <v>656</v>
      </c>
      <c r="AJ42" t="b">
        <v>0</v>
      </c>
      <c r="AK42">
        <v>0</v>
      </c>
      <c r="AL42" s="71" t="s">
        <v>656</v>
      </c>
      <c r="AM42" t="s">
        <v>664</v>
      </c>
      <c r="AN42" t="b">
        <v>0</v>
      </c>
      <c r="AO42" s="71" t="s">
        <v>595</v>
      </c>
      <c r="AP42" t="s">
        <v>213</v>
      </c>
      <c r="AQ42">
        <v>0</v>
      </c>
      <c r="AR42">
        <v>0</v>
      </c>
      <c r="BA42">
        <v>1</v>
      </c>
      <c r="BB42" t="str">
        <f>REPLACE(INDEX(GroupVertices[Group],MATCH(Edges[[#This Row],[Vertex 1]],GroupVertices[Vertex],0)),1,1,"")</f>
        <v>9</v>
      </c>
      <c r="BC42" t="str">
        <f>REPLACE(INDEX(GroupVertices[Group],MATCH(Edges[[#This Row],[Vertex 2]],GroupVertices[Vertex],0)),1,1,"")</f>
        <v>9</v>
      </c>
      <c r="BD42" s="43">
        <v>0</v>
      </c>
      <c r="BE42" s="44">
        <v>0</v>
      </c>
      <c r="BF42" s="43">
        <v>0</v>
      </c>
      <c r="BG42" s="44">
        <v>0</v>
      </c>
      <c r="BH42" s="43">
        <v>0</v>
      </c>
      <c r="BI42" s="44">
        <v>0</v>
      </c>
      <c r="BJ42" s="43">
        <v>7</v>
      </c>
      <c r="BK42" s="44">
        <v>100</v>
      </c>
      <c r="BL42" s="43">
        <v>7</v>
      </c>
    </row>
    <row r="43" spans="1:64" ht="15">
      <c r="A43" s="11" t="s">
        <v>280</v>
      </c>
      <c r="B43" s="11" t="s">
        <v>311</v>
      </c>
      <c r="C43" s="12" t="s">
        <v>1814</v>
      </c>
      <c r="D43" s="61">
        <v>3</v>
      </c>
      <c r="E43" s="62" t="s">
        <v>132</v>
      </c>
      <c r="F43" s="63">
        <v>32</v>
      </c>
      <c r="G43" s="12"/>
      <c r="H43" s="13"/>
      <c r="I43" s="45"/>
      <c r="J43" s="45"/>
      <c r="K43" s="31" t="s">
        <v>65</v>
      </c>
      <c r="L43" s="68">
        <v>43</v>
      </c>
      <c r="M43" s="68"/>
      <c r="N43" s="14"/>
      <c r="O43" t="s">
        <v>357</v>
      </c>
      <c r="P43" s="69">
        <v>43539.1603125</v>
      </c>
      <c r="Q43" t="s">
        <v>365</v>
      </c>
      <c r="T43" t="s">
        <v>390</v>
      </c>
      <c r="V43" s="70" t="s">
        <v>432</v>
      </c>
      <c r="W43" s="69">
        <v>43539.1603125</v>
      </c>
      <c r="X43" s="70" t="s">
        <v>504</v>
      </c>
      <c r="AA43" s="71" t="s">
        <v>596</v>
      </c>
      <c r="AC43" t="b">
        <v>0</v>
      </c>
      <c r="AD43">
        <v>0</v>
      </c>
      <c r="AE43" s="71" t="s">
        <v>656</v>
      </c>
      <c r="AF43" t="b">
        <v>0</v>
      </c>
      <c r="AG43" t="s">
        <v>660</v>
      </c>
      <c r="AI43" s="71" t="s">
        <v>656</v>
      </c>
      <c r="AJ43" t="b">
        <v>0</v>
      </c>
      <c r="AK43">
        <v>0</v>
      </c>
      <c r="AL43" s="71" t="s">
        <v>656</v>
      </c>
      <c r="AM43" t="s">
        <v>668</v>
      </c>
      <c r="AN43" t="b">
        <v>0</v>
      </c>
      <c r="AO43" s="71" t="s">
        <v>596</v>
      </c>
      <c r="AP43" t="s">
        <v>213</v>
      </c>
      <c r="AQ43">
        <v>0</v>
      </c>
      <c r="AR43">
        <v>0</v>
      </c>
      <c r="BA43">
        <v>1</v>
      </c>
      <c r="BB43" t="str">
        <f>REPLACE(INDEX(GroupVertices[Group],MATCH(Edges[[#This Row],[Vertex 1]],GroupVertices[Vertex],0)),1,1,"")</f>
        <v>1</v>
      </c>
      <c r="BC43" t="str">
        <f>REPLACE(INDEX(GroupVertices[Group],MATCH(Edges[[#This Row],[Vertex 2]],GroupVertices[Vertex],0)),1,1,"")</f>
        <v>1</v>
      </c>
      <c r="BD43" s="43">
        <v>2</v>
      </c>
      <c r="BE43" s="44">
        <v>4.081632653061225</v>
      </c>
      <c r="BF43" s="43">
        <v>0</v>
      </c>
      <c r="BG43" s="44">
        <v>0</v>
      </c>
      <c r="BH43" s="43">
        <v>0</v>
      </c>
      <c r="BI43" s="44">
        <v>0</v>
      </c>
      <c r="BJ43" s="43">
        <v>47</v>
      </c>
      <c r="BK43" s="44">
        <v>95.91836734693878</v>
      </c>
      <c r="BL43" s="43">
        <v>49</v>
      </c>
    </row>
    <row r="44" spans="1:64" ht="15">
      <c r="A44" s="11" t="s">
        <v>281</v>
      </c>
      <c r="B44" s="11" t="s">
        <v>311</v>
      </c>
      <c r="C44" s="12" t="s">
        <v>1814</v>
      </c>
      <c r="D44" s="61">
        <v>3</v>
      </c>
      <c r="E44" s="62" t="s">
        <v>132</v>
      </c>
      <c r="F44" s="63">
        <v>32</v>
      </c>
      <c r="G44" s="12"/>
      <c r="H44" s="13"/>
      <c r="I44" s="45"/>
      <c r="J44" s="45"/>
      <c r="K44" s="31" t="s">
        <v>65</v>
      </c>
      <c r="L44" s="68">
        <v>44</v>
      </c>
      <c r="M44" s="68"/>
      <c r="N44" s="14"/>
      <c r="O44" t="s">
        <v>356</v>
      </c>
      <c r="P44" s="69">
        <v>43539.19296296296</v>
      </c>
      <c r="Q44" t="s">
        <v>360</v>
      </c>
      <c r="T44" t="s">
        <v>386</v>
      </c>
      <c r="V44" s="70" t="s">
        <v>433</v>
      </c>
      <c r="W44" s="69">
        <v>43539.19296296296</v>
      </c>
      <c r="X44" s="70" t="s">
        <v>505</v>
      </c>
      <c r="AA44" s="71" t="s">
        <v>597</v>
      </c>
      <c r="AC44" t="b">
        <v>0</v>
      </c>
      <c r="AD44">
        <v>0</v>
      </c>
      <c r="AE44" s="71" t="s">
        <v>656</v>
      </c>
      <c r="AF44" t="b">
        <v>0</v>
      </c>
      <c r="AG44" t="s">
        <v>660</v>
      </c>
      <c r="AI44" s="71" t="s">
        <v>656</v>
      </c>
      <c r="AJ44" t="b">
        <v>0</v>
      </c>
      <c r="AK44">
        <v>40</v>
      </c>
      <c r="AL44" s="71" t="s">
        <v>650</v>
      </c>
      <c r="AM44" t="s">
        <v>664</v>
      </c>
      <c r="AN44" t="b">
        <v>0</v>
      </c>
      <c r="AO44" s="71" t="s">
        <v>650</v>
      </c>
      <c r="AP44" t="s">
        <v>213</v>
      </c>
      <c r="AQ44">
        <v>0</v>
      </c>
      <c r="AR44">
        <v>0</v>
      </c>
      <c r="BA44">
        <v>1</v>
      </c>
      <c r="BB44" t="str">
        <f>REPLACE(INDEX(GroupVertices[Group],MATCH(Edges[[#This Row],[Vertex 1]],GroupVertices[Vertex],0)),1,1,"")</f>
        <v>1</v>
      </c>
      <c r="BC44" t="str">
        <f>REPLACE(INDEX(GroupVertices[Group],MATCH(Edges[[#This Row],[Vertex 2]],GroupVertices[Vertex],0)),1,1,"")</f>
        <v>1</v>
      </c>
      <c r="BD44" s="43">
        <v>1</v>
      </c>
      <c r="BE44" s="44">
        <v>2.5</v>
      </c>
      <c r="BF44" s="43">
        <v>0</v>
      </c>
      <c r="BG44" s="44">
        <v>0</v>
      </c>
      <c r="BH44" s="43">
        <v>0</v>
      </c>
      <c r="BI44" s="44">
        <v>0</v>
      </c>
      <c r="BJ44" s="43">
        <v>39</v>
      </c>
      <c r="BK44" s="44">
        <v>97.5</v>
      </c>
      <c r="BL44" s="43">
        <v>40</v>
      </c>
    </row>
    <row r="45" spans="1:64" ht="15">
      <c r="A45" s="11" t="s">
        <v>282</v>
      </c>
      <c r="B45" s="11" t="s">
        <v>311</v>
      </c>
      <c r="C45" s="12" t="s">
        <v>1814</v>
      </c>
      <c r="D45" s="61">
        <v>3</v>
      </c>
      <c r="E45" s="62" t="s">
        <v>132</v>
      </c>
      <c r="F45" s="63">
        <v>32</v>
      </c>
      <c r="G45" s="12"/>
      <c r="H45" s="13"/>
      <c r="I45" s="45"/>
      <c r="J45" s="45"/>
      <c r="K45" s="31" t="s">
        <v>65</v>
      </c>
      <c r="L45" s="68">
        <v>45</v>
      </c>
      <c r="M45" s="68"/>
      <c r="N45" s="14"/>
      <c r="O45" t="s">
        <v>356</v>
      </c>
      <c r="P45" s="69">
        <v>43539.274930555555</v>
      </c>
      <c r="Q45" t="s">
        <v>360</v>
      </c>
      <c r="T45" t="s">
        <v>386</v>
      </c>
      <c r="V45" s="70" t="s">
        <v>434</v>
      </c>
      <c r="W45" s="69">
        <v>43539.274930555555</v>
      </c>
      <c r="X45" s="70" t="s">
        <v>506</v>
      </c>
      <c r="AA45" s="71" t="s">
        <v>598</v>
      </c>
      <c r="AC45" t="b">
        <v>0</v>
      </c>
      <c r="AD45">
        <v>0</v>
      </c>
      <c r="AE45" s="71" t="s">
        <v>656</v>
      </c>
      <c r="AF45" t="b">
        <v>0</v>
      </c>
      <c r="AG45" t="s">
        <v>660</v>
      </c>
      <c r="AI45" s="71" t="s">
        <v>656</v>
      </c>
      <c r="AJ45" t="b">
        <v>0</v>
      </c>
      <c r="AK45">
        <v>40</v>
      </c>
      <c r="AL45" s="71" t="s">
        <v>650</v>
      </c>
      <c r="AM45" t="s">
        <v>665</v>
      </c>
      <c r="AN45" t="b">
        <v>0</v>
      </c>
      <c r="AO45" s="71" t="s">
        <v>650</v>
      </c>
      <c r="AP45" t="s">
        <v>213</v>
      </c>
      <c r="AQ45">
        <v>0</v>
      </c>
      <c r="AR45">
        <v>0</v>
      </c>
      <c r="BA45">
        <v>1</v>
      </c>
      <c r="BB45" t="str">
        <f>REPLACE(INDEX(GroupVertices[Group],MATCH(Edges[[#This Row],[Vertex 1]],GroupVertices[Vertex],0)),1,1,"")</f>
        <v>1</v>
      </c>
      <c r="BC45" t="str">
        <f>REPLACE(INDEX(GroupVertices[Group],MATCH(Edges[[#This Row],[Vertex 2]],GroupVertices[Vertex],0)),1,1,"")</f>
        <v>1</v>
      </c>
      <c r="BD45" s="43">
        <v>1</v>
      </c>
      <c r="BE45" s="44">
        <v>2.5</v>
      </c>
      <c r="BF45" s="43">
        <v>0</v>
      </c>
      <c r="BG45" s="44">
        <v>0</v>
      </c>
      <c r="BH45" s="43">
        <v>0</v>
      </c>
      <c r="BI45" s="44">
        <v>0</v>
      </c>
      <c r="BJ45" s="43">
        <v>39</v>
      </c>
      <c r="BK45" s="44">
        <v>97.5</v>
      </c>
      <c r="BL45" s="43">
        <v>40</v>
      </c>
    </row>
    <row r="46" spans="1:64" ht="15">
      <c r="A46" s="11" t="s">
        <v>283</v>
      </c>
      <c r="B46" s="11" t="s">
        <v>311</v>
      </c>
      <c r="C46" s="12" t="s">
        <v>1814</v>
      </c>
      <c r="D46" s="61">
        <v>3</v>
      </c>
      <c r="E46" s="62" t="s">
        <v>132</v>
      </c>
      <c r="F46" s="63">
        <v>32</v>
      </c>
      <c r="G46" s="12"/>
      <c r="H46" s="13"/>
      <c r="I46" s="45"/>
      <c r="J46" s="45"/>
      <c r="K46" s="31" t="s">
        <v>65</v>
      </c>
      <c r="L46" s="68">
        <v>46</v>
      </c>
      <c r="M46" s="68"/>
      <c r="N46" s="14"/>
      <c r="O46" t="s">
        <v>356</v>
      </c>
      <c r="P46" s="69">
        <v>43539.2821412037</v>
      </c>
      <c r="Q46" t="s">
        <v>360</v>
      </c>
      <c r="T46" t="s">
        <v>386</v>
      </c>
      <c r="V46" s="70" t="s">
        <v>435</v>
      </c>
      <c r="W46" s="69">
        <v>43539.2821412037</v>
      </c>
      <c r="X46" s="70" t="s">
        <v>507</v>
      </c>
      <c r="AA46" s="71" t="s">
        <v>599</v>
      </c>
      <c r="AC46" t="b">
        <v>0</v>
      </c>
      <c r="AD46">
        <v>0</v>
      </c>
      <c r="AE46" s="71" t="s">
        <v>656</v>
      </c>
      <c r="AF46" t="b">
        <v>0</v>
      </c>
      <c r="AG46" t="s">
        <v>660</v>
      </c>
      <c r="AI46" s="71" t="s">
        <v>656</v>
      </c>
      <c r="AJ46" t="b">
        <v>0</v>
      </c>
      <c r="AK46">
        <v>40</v>
      </c>
      <c r="AL46" s="71" t="s">
        <v>650</v>
      </c>
      <c r="AM46" t="s">
        <v>667</v>
      </c>
      <c r="AN46" t="b">
        <v>0</v>
      </c>
      <c r="AO46" s="71" t="s">
        <v>650</v>
      </c>
      <c r="AP46" t="s">
        <v>213</v>
      </c>
      <c r="AQ46">
        <v>0</v>
      </c>
      <c r="AR46">
        <v>0</v>
      </c>
      <c r="BA46">
        <v>1</v>
      </c>
      <c r="BB46" t="str">
        <f>REPLACE(INDEX(GroupVertices[Group],MATCH(Edges[[#This Row],[Vertex 1]],GroupVertices[Vertex],0)),1,1,"")</f>
        <v>1</v>
      </c>
      <c r="BC46" t="str">
        <f>REPLACE(INDEX(GroupVertices[Group],MATCH(Edges[[#This Row],[Vertex 2]],GroupVertices[Vertex],0)),1,1,"")</f>
        <v>1</v>
      </c>
      <c r="BD46" s="43">
        <v>1</v>
      </c>
      <c r="BE46" s="44">
        <v>2.5</v>
      </c>
      <c r="BF46" s="43">
        <v>0</v>
      </c>
      <c r="BG46" s="44">
        <v>0</v>
      </c>
      <c r="BH46" s="43">
        <v>0</v>
      </c>
      <c r="BI46" s="44">
        <v>0</v>
      </c>
      <c r="BJ46" s="43">
        <v>39</v>
      </c>
      <c r="BK46" s="44">
        <v>97.5</v>
      </c>
      <c r="BL46" s="43">
        <v>40</v>
      </c>
    </row>
    <row r="47" spans="1:64" ht="15">
      <c r="A47" s="11" t="s">
        <v>284</v>
      </c>
      <c r="B47" s="11" t="s">
        <v>311</v>
      </c>
      <c r="C47" s="12" t="s">
        <v>1814</v>
      </c>
      <c r="D47" s="61">
        <v>3</v>
      </c>
      <c r="E47" s="62" t="s">
        <v>132</v>
      </c>
      <c r="F47" s="63">
        <v>32</v>
      </c>
      <c r="G47" s="12"/>
      <c r="H47" s="13"/>
      <c r="I47" s="45"/>
      <c r="J47" s="45"/>
      <c r="K47" s="31" t="s">
        <v>65</v>
      </c>
      <c r="L47" s="68">
        <v>47</v>
      </c>
      <c r="M47" s="68"/>
      <c r="N47" s="14"/>
      <c r="O47" t="s">
        <v>356</v>
      </c>
      <c r="P47" s="69">
        <v>43539.296793981484</v>
      </c>
      <c r="Q47" t="s">
        <v>360</v>
      </c>
      <c r="T47" t="s">
        <v>386</v>
      </c>
      <c r="V47" s="70" t="s">
        <v>436</v>
      </c>
      <c r="W47" s="69">
        <v>43539.296793981484</v>
      </c>
      <c r="X47" s="70" t="s">
        <v>508</v>
      </c>
      <c r="AA47" s="71" t="s">
        <v>600</v>
      </c>
      <c r="AC47" t="b">
        <v>0</v>
      </c>
      <c r="AD47">
        <v>0</v>
      </c>
      <c r="AE47" s="71" t="s">
        <v>656</v>
      </c>
      <c r="AF47" t="b">
        <v>0</v>
      </c>
      <c r="AG47" t="s">
        <v>660</v>
      </c>
      <c r="AI47" s="71" t="s">
        <v>656</v>
      </c>
      <c r="AJ47" t="b">
        <v>0</v>
      </c>
      <c r="AK47">
        <v>40</v>
      </c>
      <c r="AL47" s="71" t="s">
        <v>650</v>
      </c>
      <c r="AM47" t="s">
        <v>664</v>
      </c>
      <c r="AN47" t="b">
        <v>0</v>
      </c>
      <c r="AO47" s="71" t="s">
        <v>650</v>
      </c>
      <c r="AP47" t="s">
        <v>213</v>
      </c>
      <c r="AQ47">
        <v>0</v>
      </c>
      <c r="AR47">
        <v>0</v>
      </c>
      <c r="BA47">
        <v>1</v>
      </c>
      <c r="BB47" t="str">
        <f>REPLACE(INDEX(GroupVertices[Group],MATCH(Edges[[#This Row],[Vertex 1]],GroupVertices[Vertex],0)),1,1,"")</f>
        <v>1</v>
      </c>
      <c r="BC47" t="str">
        <f>REPLACE(INDEX(GroupVertices[Group],MATCH(Edges[[#This Row],[Vertex 2]],GroupVertices[Vertex],0)),1,1,"")</f>
        <v>1</v>
      </c>
      <c r="BD47" s="43">
        <v>1</v>
      </c>
      <c r="BE47" s="44">
        <v>2.5</v>
      </c>
      <c r="BF47" s="43">
        <v>0</v>
      </c>
      <c r="BG47" s="44">
        <v>0</v>
      </c>
      <c r="BH47" s="43">
        <v>0</v>
      </c>
      <c r="BI47" s="44">
        <v>0</v>
      </c>
      <c r="BJ47" s="43">
        <v>39</v>
      </c>
      <c r="BK47" s="44">
        <v>97.5</v>
      </c>
      <c r="BL47" s="43">
        <v>40</v>
      </c>
    </row>
    <row r="48" spans="1:64" ht="15">
      <c r="A48" s="11" t="s">
        <v>285</v>
      </c>
      <c r="B48" s="11" t="s">
        <v>311</v>
      </c>
      <c r="C48" s="12" t="s">
        <v>1814</v>
      </c>
      <c r="D48" s="61">
        <v>3</v>
      </c>
      <c r="E48" s="62" t="s">
        <v>132</v>
      </c>
      <c r="F48" s="63">
        <v>32</v>
      </c>
      <c r="G48" s="12"/>
      <c r="H48" s="13"/>
      <c r="I48" s="45"/>
      <c r="J48" s="45"/>
      <c r="K48" s="31" t="s">
        <v>65</v>
      </c>
      <c r="L48" s="68">
        <v>48</v>
      </c>
      <c r="M48" s="68"/>
      <c r="N48" s="14"/>
      <c r="O48" t="s">
        <v>356</v>
      </c>
      <c r="P48" s="69">
        <v>43539.40138888889</v>
      </c>
      <c r="Q48" t="s">
        <v>360</v>
      </c>
      <c r="T48" t="s">
        <v>386</v>
      </c>
      <c r="V48" s="70" t="s">
        <v>437</v>
      </c>
      <c r="W48" s="69">
        <v>43539.40138888889</v>
      </c>
      <c r="X48" s="70" t="s">
        <v>509</v>
      </c>
      <c r="AA48" s="71" t="s">
        <v>601</v>
      </c>
      <c r="AC48" t="b">
        <v>0</v>
      </c>
      <c r="AD48">
        <v>0</v>
      </c>
      <c r="AE48" s="71" t="s">
        <v>656</v>
      </c>
      <c r="AF48" t="b">
        <v>0</v>
      </c>
      <c r="AG48" t="s">
        <v>660</v>
      </c>
      <c r="AI48" s="71" t="s">
        <v>656</v>
      </c>
      <c r="AJ48" t="b">
        <v>0</v>
      </c>
      <c r="AK48">
        <v>40</v>
      </c>
      <c r="AL48" s="71" t="s">
        <v>650</v>
      </c>
      <c r="AM48" t="s">
        <v>666</v>
      </c>
      <c r="AN48" t="b">
        <v>0</v>
      </c>
      <c r="AO48" s="71" t="s">
        <v>650</v>
      </c>
      <c r="AP48" t="s">
        <v>213</v>
      </c>
      <c r="AQ48">
        <v>0</v>
      </c>
      <c r="AR48">
        <v>0</v>
      </c>
      <c r="BA48">
        <v>1</v>
      </c>
      <c r="BB48" t="str">
        <f>REPLACE(INDEX(GroupVertices[Group],MATCH(Edges[[#This Row],[Vertex 1]],GroupVertices[Vertex],0)),1,1,"")</f>
        <v>1</v>
      </c>
      <c r="BC48" t="str">
        <f>REPLACE(INDEX(GroupVertices[Group],MATCH(Edges[[#This Row],[Vertex 2]],GroupVertices[Vertex],0)),1,1,"")</f>
        <v>1</v>
      </c>
      <c r="BD48" s="43">
        <v>1</v>
      </c>
      <c r="BE48" s="44">
        <v>2.5</v>
      </c>
      <c r="BF48" s="43">
        <v>0</v>
      </c>
      <c r="BG48" s="44">
        <v>0</v>
      </c>
      <c r="BH48" s="43">
        <v>0</v>
      </c>
      <c r="BI48" s="44">
        <v>0</v>
      </c>
      <c r="BJ48" s="43">
        <v>39</v>
      </c>
      <c r="BK48" s="44">
        <v>97.5</v>
      </c>
      <c r="BL48" s="43">
        <v>40</v>
      </c>
    </row>
    <row r="49" spans="1:64" ht="15">
      <c r="A49" s="11" t="s">
        <v>286</v>
      </c>
      <c r="B49" s="11" t="s">
        <v>312</v>
      </c>
      <c r="C49" s="12" t="s">
        <v>1814</v>
      </c>
      <c r="D49" s="61">
        <v>3</v>
      </c>
      <c r="E49" s="62" t="s">
        <v>132</v>
      </c>
      <c r="F49" s="63">
        <v>32</v>
      </c>
      <c r="G49" s="12"/>
      <c r="H49" s="13"/>
      <c r="I49" s="45"/>
      <c r="J49" s="45"/>
      <c r="K49" s="31" t="s">
        <v>65</v>
      </c>
      <c r="L49" s="68">
        <v>49</v>
      </c>
      <c r="M49" s="68"/>
      <c r="N49" s="14"/>
      <c r="O49" t="s">
        <v>356</v>
      </c>
      <c r="P49" s="69">
        <v>43539.4822337963</v>
      </c>
      <c r="Q49" t="s">
        <v>362</v>
      </c>
      <c r="T49" t="s">
        <v>388</v>
      </c>
      <c r="U49" s="70" t="s">
        <v>404</v>
      </c>
      <c r="V49" s="70" t="s">
        <v>404</v>
      </c>
      <c r="W49" s="69">
        <v>43539.4822337963</v>
      </c>
      <c r="X49" s="70" t="s">
        <v>510</v>
      </c>
      <c r="AA49" s="71" t="s">
        <v>602</v>
      </c>
      <c r="AC49" t="b">
        <v>0</v>
      </c>
      <c r="AD49">
        <v>0</v>
      </c>
      <c r="AE49" s="71" t="s">
        <v>656</v>
      </c>
      <c r="AF49" t="b">
        <v>0</v>
      </c>
      <c r="AG49" t="s">
        <v>660</v>
      </c>
      <c r="AI49" s="71" t="s">
        <v>656</v>
      </c>
      <c r="AJ49" t="b">
        <v>0</v>
      </c>
      <c r="AK49">
        <v>12</v>
      </c>
      <c r="AL49" s="71" t="s">
        <v>633</v>
      </c>
      <c r="AM49" t="s">
        <v>664</v>
      </c>
      <c r="AN49" t="b">
        <v>0</v>
      </c>
      <c r="AO49" s="71" t="s">
        <v>633</v>
      </c>
      <c r="AP49" t="s">
        <v>213</v>
      </c>
      <c r="AQ49">
        <v>0</v>
      </c>
      <c r="AR49">
        <v>0</v>
      </c>
      <c r="BA49">
        <v>1</v>
      </c>
      <c r="BB49" t="str">
        <f>REPLACE(INDEX(GroupVertices[Group],MATCH(Edges[[#This Row],[Vertex 1]],GroupVertices[Vertex],0)),1,1,"")</f>
        <v>4</v>
      </c>
      <c r="BC49" t="str">
        <f>REPLACE(INDEX(GroupVertices[Group],MATCH(Edges[[#This Row],[Vertex 2]],GroupVertices[Vertex],0)),1,1,"")</f>
        <v>4</v>
      </c>
      <c r="BD49" s="43"/>
      <c r="BE49" s="44"/>
      <c r="BF49" s="43"/>
      <c r="BG49" s="44"/>
      <c r="BH49" s="43"/>
      <c r="BI49" s="44"/>
      <c r="BJ49" s="43"/>
      <c r="BK49" s="44"/>
      <c r="BL49" s="43"/>
    </row>
    <row r="50" spans="1:64" ht="15">
      <c r="A50" s="11" t="s">
        <v>286</v>
      </c>
      <c r="B50" s="11" t="s">
        <v>313</v>
      </c>
      <c r="C50" s="12" t="s">
        <v>1814</v>
      </c>
      <c r="D50" s="61">
        <v>3</v>
      </c>
      <c r="E50" s="62" t="s">
        <v>132</v>
      </c>
      <c r="F50" s="63">
        <v>32</v>
      </c>
      <c r="G50" s="12"/>
      <c r="H50" s="13"/>
      <c r="I50" s="45"/>
      <c r="J50" s="45"/>
      <c r="K50" s="31" t="s">
        <v>65</v>
      </c>
      <c r="L50" s="68">
        <v>50</v>
      </c>
      <c r="M50" s="68"/>
      <c r="N50" s="14"/>
      <c r="O50" t="s">
        <v>357</v>
      </c>
      <c r="P50" s="69">
        <v>43539.4822337963</v>
      </c>
      <c r="Q50" t="s">
        <v>362</v>
      </c>
      <c r="T50" t="s">
        <v>388</v>
      </c>
      <c r="U50" s="70" t="s">
        <v>404</v>
      </c>
      <c r="V50" s="70" t="s">
        <v>404</v>
      </c>
      <c r="W50" s="69">
        <v>43539.4822337963</v>
      </c>
      <c r="X50" s="70" t="s">
        <v>510</v>
      </c>
      <c r="AA50" s="71" t="s">
        <v>602</v>
      </c>
      <c r="AC50" t="b">
        <v>0</v>
      </c>
      <c r="AD50">
        <v>0</v>
      </c>
      <c r="AE50" s="71" t="s">
        <v>656</v>
      </c>
      <c r="AF50" t="b">
        <v>0</v>
      </c>
      <c r="AG50" t="s">
        <v>660</v>
      </c>
      <c r="AI50" s="71" t="s">
        <v>656</v>
      </c>
      <c r="AJ50" t="b">
        <v>0</v>
      </c>
      <c r="AK50">
        <v>12</v>
      </c>
      <c r="AL50" s="71" t="s">
        <v>633</v>
      </c>
      <c r="AM50" t="s">
        <v>664</v>
      </c>
      <c r="AN50" t="b">
        <v>0</v>
      </c>
      <c r="AO50" s="71" t="s">
        <v>633</v>
      </c>
      <c r="AP50" t="s">
        <v>213</v>
      </c>
      <c r="AQ50">
        <v>0</v>
      </c>
      <c r="AR50">
        <v>0</v>
      </c>
      <c r="BA50">
        <v>1</v>
      </c>
      <c r="BB50" t="str">
        <f>REPLACE(INDEX(GroupVertices[Group],MATCH(Edges[[#This Row],[Vertex 1]],GroupVertices[Vertex],0)),1,1,"")</f>
        <v>4</v>
      </c>
      <c r="BC50" t="str">
        <f>REPLACE(INDEX(GroupVertices[Group],MATCH(Edges[[#This Row],[Vertex 2]],GroupVertices[Vertex],0)),1,1,"")</f>
        <v>4</v>
      </c>
      <c r="BD50" s="43">
        <v>0</v>
      </c>
      <c r="BE50" s="44">
        <v>0</v>
      </c>
      <c r="BF50" s="43">
        <v>0</v>
      </c>
      <c r="BG50" s="44">
        <v>0</v>
      </c>
      <c r="BH50" s="43">
        <v>0</v>
      </c>
      <c r="BI50" s="44">
        <v>0</v>
      </c>
      <c r="BJ50" s="43">
        <v>12</v>
      </c>
      <c r="BK50" s="44">
        <v>100</v>
      </c>
      <c r="BL50" s="43">
        <v>12</v>
      </c>
    </row>
    <row r="51" spans="1:64" ht="15">
      <c r="A51" s="11" t="s">
        <v>287</v>
      </c>
      <c r="B51" s="11" t="s">
        <v>310</v>
      </c>
      <c r="C51" s="12" t="s">
        <v>1814</v>
      </c>
      <c r="D51" s="61">
        <v>3</v>
      </c>
      <c r="E51" s="62" t="s">
        <v>132</v>
      </c>
      <c r="F51" s="63">
        <v>32</v>
      </c>
      <c r="G51" s="12"/>
      <c r="H51" s="13"/>
      <c r="I51" s="45"/>
      <c r="J51" s="45"/>
      <c r="K51" s="31" t="s">
        <v>65</v>
      </c>
      <c r="L51" s="68">
        <v>51</v>
      </c>
      <c r="M51" s="68"/>
      <c r="N51" s="14"/>
      <c r="O51" t="s">
        <v>357</v>
      </c>
      <c r="P51" s="69">
        <v>43539.51752314815</v>
      </c>
      <c r="Q51" t="s">
        <v>366</v>
      </c>
      <c r="R51" s="70" t="s">
        <v>377</v>
      </c>
      <c r="S51" t="s">
        <v>382</v>
      </c>
      <c r="T51" t="s">
        <v>391</v>
      </c>
      <c r="V51" s="70" t="s">
        <v>438</v>
      </c>
      <c r="W51" s="69">
        <v>43539.51752314815</v>
      </c>
      <c r="X51" s="70" t="s">
        <v>511</v>
      </c>
      <c r="AA51" s="71" t="s">
        <v>603</v>
      </c>
      <c r="AC51" t="b">
        <v>0</v>
      </c>
      <c r="AD51">
        <v>2</v>
      </c>
      <c r="AE51" s="71" t="s">
        <v>656</v>
      </c>
      <c r="AF51" t="b">
        <v>0</v>
      </c>
      <c r="AG51" t="s">
        <v>660</v>
      </c>
      <c r="AI51" s="71" t="s">
        <v>656</v>
      </c>
      <c r="AJ51" t="b">
        <v>0</v>
      </c>
      <c r="AK51">
        <v>0</v>
      </c>
      <c r="AL51" s="71" t="s">
        <v>656</v>
      </c>
      <c r="AM51" t="s">
        <v>668</v>
      </c>
      <c r="AN51" t="b">
        <v>0</v>
      </c>
      <c r="AO51" s="71" t="s">
        <v>603</v>
      </c>
      <c r="AP51" t="s">
        <v>213</v>
      </c>
      <c r="AQ51">
        <v>0</v>
      </c>
      <c r="AR51">
        <v>0</v>
      </c>
      <c r="BA51">
        <v>1</v>
      </c>
      <c r="BB51" t="str">
        <f>REPLACE(INDEX(GroupVertices[Group],MATCH(Edges[[#This Row],[Vertex 1]],GroupVertices[Vertex],0)),1,1,"")</f>
        <v>2</v>
      </c>
      <c r="BC51" t="str">
        <f>REPLACE(INDEX(GroupVertices[Group],MATCH(Edges[[#This Row],[Vertex 2]],GroupVertices[Vertex],0)),1,1,"")</f>
        <v>2</v>
      </c>
      <c r="BD51" s="43">
        <v>0</v>
      </c>
      <c r="BE51" s="44">
        <v>0</v>
      </c>
      <c r="BF51" s="43">
        <v>0</v>
      </c>
      <c r="BG51" s="44">
        <v>0</v>
      </c>
      <c r="BH51" s="43">
        <v>0</v>
      </c>
      <c r="BI51" s="44">
        <v>0</v>
      </c>
      <c r="BJ51" s="43">
        <v>21</v>
      </c>
      <c r="BK51" s="44">
        <v>100</v>
      </c>
      <c r="BL51" s="43">
        <v>21</v>
      </c>
    </row>
    <row r="52" spans="1:64" ht="15">
      <c r="A52" s="11" t="s">
        <v>288</v>
      </c>
      <c r="B52" s="11" t="s">
        <v>311</v>
      </c>
      <c r="C52" s="12" t="s">
        <v>1814</v>
      </c>
      <c r="D52" s="61">
        <v>3</v>
      </c>
      <c r="E52" s="62" t="s">
        <v>132</v>
      </c>
      <c r="F52" s="63">
        <v>32</v>
      </c>
      <c r="G52" s="12"/>
      <c r="H52" s="13"/>
      <c r="I52" s="45"/>
      <c r="J52" s="45"/>
      <c r="K52" s="31" t="s">
        <v>65</v>
      </c>
      <c r="L52" s="68">
        <v>52</v>
      </c>
      <c r="M52" s="68"/>
      <c r="N52" s="14"/>
      <c r="O52" t="s">
        <v>356</v>
      </c>
      <c r="P52" s="69">
        <v>43539.26818287037</v>
      </c>
      <c r="Q52" t="s">
        <v>360</v>
      </c>
      <c r="T52" t="s">
        <v>386</v>
      </c>
      <c r="V52" s="70" t="s">
        <v>439</v>
      </c>
      <c r="W52" s="69">
        <v>43539.26818287037</v>
      </c>
      <c r="X52" s="70" t="s">
        <v>512</v>
      </c>
      <c r="AA52" s="71" t="s">
        <v>604</v>
      </c>
      <c r="AC52" t="b">
        <v>0</v>
      </c>
      <c r="AD52">
        <v>0</v>
      </c>
      <c r="AE52" s="71" t="s">
        <v>656</v>
      </c>
      <c r="AF52" t="b">
        <v>0</v>
      </c>
      <c r="AG52" t="s">
        <v>660</v>
      </c>
      <c r="AI52" s="71" t="s">
        <v>656</v>
      </c>
      <c r="AJ52" t="b">
        <v>0</v>
      </c>
      <c r="AK52">
        <v>40</v>
      </c>
      <c r="AL52" s="71" t="s">
        <v>650</v>
      </c>
      <c r="AM52" t="s">
        <v>664</v>
      </c>
      <c r="AN52" t="b">
        <v>0</v>
      </c>
      <c r="AO52" s="71" t="s">
        <v>650</v>
      </c>
      <c r="AP52" t="s">
        <v>213</v>
      </c>
      <c r="AQ52">
        <v>0</v>
      </c>
      <c r="AR52">
        <v>0</v>
      </c>
      <c r="BA52">
        <v>1</v>
      </c>
      <c r="BB52" t="str">
        <f>REPLACE(INDEX(GroupVertices[Group],MATCH(Edges[[#This Row],[Vertex 1]],GroupVertices[Vertex],0)),1,1,"")</f>
        <v>3</v>
      </c>
      <c r="BC52" t="str">
        <f>REPLACE(INDEX(GroupVertices[Group],MATCH(Edges[[#This Row],[Vertex 2]],GroupVertices[Vertex],0)),1,1,"")</f>
        <v>1</v>
      </c>
      <c r="BD52" s="43">
        <v>1</v>
      </c>
      <c r="BE52" s="44">
        <v>2.5</v>
      </c>
      <c r="BF52" s="43">
        <v>0</v>
      </c>
      <c r="BG52" s="44">
        <v>0</v>
      </c>
      <c r="BH52" s="43">
        <v>0</v>
      </c>
      <c r="BI52" s="44">
        <v>0</v>
      </c>
      <c r="BJ52" s="43">
        <v>39</v>
      </c>
      <c r="BK52" s="44">
        <v>97.5</v>
      </c>
      <c r="BL52" s="43">
        <v>40</v>
      </c>
    </row>
    <row r="53" spans="1:64" ht="15">
      <c r="A53" s="11" t="s">
        <v>288</v>
      </c>
      <c r="B53" s="11" t="s">
        <v>326</v>
      </c>
      <c r="C53" s="12" t="s">
        <v>1814</v>
      </c>
      <c r="D53" s="61">
        <v>3</v>
      </c>
      <c r="E53" s="62" t="s">
        <v>132</v>
      </c>
      <c r="F53" s="63">
        <v>32</v>
      </c>
      <c r="G53" s="12"/>
      <c r="H53" s="13"/>
      <c r="I53" s="45"/>
      <c r="J53" s="45"/>
      <c r="K53" s="31" t="s">
        <v>65</v>
      </c>
      <c r="L53" s="68">
        <v>53</v>
      </c>
      <c r="M53" s="68"/>
      <c r="N53" s="14"/>
      <c r="O53" t="s">
        <v>356</v>
      </c>
      <c r="P53" s="69">
        <v>43539.549305555556</v>
      </c>
      <c r="Q53" t="s">
        <v>367</v>
      </c>
      <c r="T53" t="s">
        <v>392</v>
      </c>
      <c r="V53" s="70" t="s">
        <v>439</v>
      </c>
      <c r="W53" s="69">
        <v>43539.549305555556</v>
      </c>
      <c r="X53" s="70" t="s">
        <v>513</v>
      </c>
      <c r="AA53" s="71" t="s">
        <v>605</v>
      </c>
      <c r="AC53" t="b">
        <v>0</v>
      </c>
      <c r="AD53">
        <v>0</v>
      </c>
      <c r="AE53" s="71" t="s">
        <v>656</v>
      </c>
      <c r="AF53" t="b">
        <v>0</v>
      </c>
      <c r="AG53" t="s">
        <v>660</v>
      </c>
      <c r="AI53" s="71" t="s">
        <v>656</v>
      </c>
      <c r="AJ53" t="b">
        <v>0</v>
      </c>
      <c r="AK53">
        <v>11</v>
      </c>
      <c r="AL53" s="71" t="s">
        <v>652</v>
      </c>
      <c r="AM53" t="s">
        <v>664</v>
      </c>
      <c r="AN53" t="b">
        <v>0</v>
      </c>
      <c r="AO53" s="71" t="s">
        <v>652</v>
      </c>
      <c r="AP53" t="s">
        <v>213</v>
      </c>
      <c r="AQ53">
        <v>0</v>
      </c>
      <c r="AR53">
        <v>0</v>
      </c>
      <c r="BA53">
        <v>1</v>
      </c>
      <c r="BB53" t="str">
        <f>REPLACE(INDEX(GroupVertices[Group],MATCH(Edges[[#This Row],[Vertex 1]],GroupVertices[Vertex],0)),1,1,"")</f>
        <v>3</v>
      </c>
      <c r="BC53" t="str">
        <f>REPLACE(INDEX(GroupVertices[Group],MATCH(Edges[[#This Row],[Vertex 2]],GroupVertices[Vertex],0)),1,1,"")</f>
        <v>3</v>
      </c>
      <c r="BD53" s="43"/>
      <c r="BE53" s="44"/>
      <c r="BF53" s="43"/>
      <c r="BG53" s="44"/>
      <c r="BH53" s="43"/>
      <c r="BI53" s="44"/>
      <c r="BJ53" s="43"/>
      <c r="BK53" s="44"/>
      <c r="BL53" s="43"/>
    </row>
    <row r="54" spans="1:64" ht="15">
      <c r="A54" s="11" t="s">
        <v>288</v>
      </c>
      <c r="B54" s="11" t="s">
        <v>327</v>
      </c>
      <c r="C54" s="12" t="s">
        <v>1814</v>
      </c>
      <c r="D54" s="61">
        <v>3</v>
      </c>
      <c r="E54" s="62" t="s">
        <v>132</v>
      </c>
      <c r="F54" s="63">
        <v>32</v>
      </c>
      <c r="G54" s="12"/>
      <c r="H54" s="13"/>
      <c r="I54" s="45"/>
      <c r="J54" s="45"/>
      <c r="K54" s="31" t="s">
        <v>65</v>
      </c>
      <c r="L54" s="68">
        <v>54</v>
      </c>
      <c r="M54" s="68"/>
      <c r="N54" s="14"/>
      <c r="O54" t="s">
        <v>357</v>
      </c>
      <c r="P54" s="69">
        <v>43539.549305555556</v>
      </c>
      <c r="Q54" t="s">
        <v>367</v>
      </c>
      <c r="T54" t="s">
        <v>392</v>
      </c>
      <c r="V54" s="70" t="s">
        <v>439</v>
      </c>
      <c r="W54" s="69">
        <v>43539.549305555556</v>
      </c>
      <c r="X54" s="70" t="s">
        <v>513</v>
      </c>
      <c r="AA54" s="71" t="s">
        <v>605</v>
      </c>
      <c r="AC54" t="b">
        <v>0</v>
      </c>
      <c r="AD54">
        <v>0</v>
      </c>
      <c r="AE54" s="71" t="s">
        <v>656</v>
      </c>
      <c r="AF54" t="b">
        <v>0</v>
      </c>
      <c r="AG54" t="s">
        <v>660</v>
      </c>
      <c r="AI54" s="71" t="s">
        <v>656</v>
      </c>
      <c r="AJ54" t="b">
        <v>0</v>
      </c>
      <c r="AK54">
        <v>11</v>
      </c>
      <c r="AL54" s="71" t="s">
        <v>652</v>
      </c>
      <c r="AM54" t="s">
        <v>664</v>
      </c>
      <c r="AN54" t="b">
        <v>0</v>
      </c>
      <c r="AO54" s="71" t="s">
        <v>652</v>
      </c>
      <c r="AP54" t="s">
        <v>213</v>
      </c>
      <c r="AQ54">
        <v>0</v>
      </c>
      <c r="AR54">
        <v>0</v>
      </c>
      <c r="BA54">
        <v>1</v>
      </c>
      <c r="BB54" t="str">
        <f>REPLACE(INDEX(GroupVertices[Group],MATCH(Edges[[#This Row],[Vertex 1]],GroupVertices[Vertex],0)),1,1,"")</f>
        <v>3</v>
      </c>
      <c r="BC54" t="str">
        <f>REPLACE(INDEX(GroupVertices[Group],MATCH(Edges[[#This Row],[Vertex 2]],GroupVertices[Vertex],0)),1,1,"")</f>
        <v>3</v>
      </c>
      <c r="BD54" s="43"/>
      <c r="BE54" s="44"/>
      <c r="BF54" s="43"/>
      <c r="BG54" s="44"/>
      <c r="BH54" s="43"/>
      <c r="BI54" s="44"/>
      <c r="BJ54" s="43"/>
      <c r="BK54" s="44"/>
      <c r="BL54" s="43"/>
    </row>
    <row r="55" spans="1:64" ht="15">
      <c r="A55" s="11" t="s">
        <v>288</v>
      </c>
      <c r="B55" s="11" t="s">
        <v>331</v>
      </c>
      <c r="C55" s="12" t="s">
        <v>1814</v>
      </c>
      <c r="D55" s="61">
        <v>3</v>
      </c>
      <c r="E55" s="62" t="s">
        <v>132</v>
      </c>
      <c r="F55" s="63">
        <v>32</v>
      </c>
      <c r="G55" s="12"/>
      <c r="H55" s="13"/>
      <c r="I55" s="45"/>
      <c r="J55" s="45"/>
      <c r="K55" s="31" t="s">
        <v>65</v>
      </c>
      <c r="L55" s="68">
        <v>55</v>
      </c>
      <c r="M55" s="68"/>
      <c r="N55" s="14"/>
      <c r="O55" t="s">
        <v>357</v>
      </c>
      <c r="P55" s="69">
        <v>43539.549305555556</v>
      </c>
      <c r="Q55" t="s">
        <v>367</v>
      </c>
      <c r="T55" t="s">
        <v>392</v>
      </c>
      <c r="V55" s="70" t="s">
        <v>439</v>
      </c>
      <c r="W55" s="69">
        <v>43539.549305555556</v>
      </c>
      <c r="X55" s="70" t="s">
        <v>513</v>
      </c>
      <c r="AA55" s="71" t="s">
        <v>605</v>
      </c>
      <c r="AC55" t="b">
        <v>0</v>
      </c>
      <c r="AD55">
        <v>0</v>
      </c>
      <c r="AE55" s="71" t="s">
        <v>656</v>
      </c>
      <c r="AF55" t="b">
        <v>0</v>
      </c>
      <c r="AG55" t="s">
        <v>660</v>
      </c>
      <c r="AI55" s="71" t="s">
        <v>656</v>
      </c>
      <c r="AJ55" t="b">
        <v>0</v>
      </c>
      <c r="AK55">
        <v>11</v>
      </c>
      <c r="AL55" s="71" t="s">
        <v>652</v>
      </c>
      <c r="AM55" t="s">
        <v>664</v>
      </c>
      <c r="AN55" t="b">
        <v>0</v>
      </c>
      <c r="AO55" s="71" t="s">
        <v>652</v>
      </c>
      <c r="AP55" t="s">
        <v>213</v>
      </c>
      <c r="AQ55">
        <v>0</v>
      </c>
      <c r="AR55">
        <v>0</v>
      </c>
      <c r="BA55">
        <v>1</v>
      </c>
      <c r="BB55" t="str">
        <f>REPLACE(INDEX(GroupVertices[Group],MATCH(Edges[[#This Row],[Vertex 1]],GroupVertices[Vertex],0)),1,1,"")</f>
        <v>3</v>
      </c>
      <c r="BC55" t="str">
        <f>REPLACE(INDEX(GroupVertices[Group],MATCH(Edges[[#This Row],[Vertex 2]],GroupVertices[Vertex],0)),1,1,"")</f>
        <v>3</v>
      </c>
      <c r="BD55" s="43"/>
      <c r="BE55" s="44"/>
      <c r="BF55" s="43"/>
      <c r="BG55" s="44"/>
      <c r="BH55" s="43"/>
      <c r="BI55" s="44"/>
      <c r="BJ55" s="43"/>
      <c r="BK55" s="44"/>
      <c r="BL55" s="43"/>
    </row>
    <row r="56" spans="1:64" ht="15">
      <c r="A56" s="11" t="s">
        <v>288</v>
      </c>
      <c r="B56" s="11" t="s">
        <v>332</v>
      </c>
      <c r="C56" s="12" t="s">
        <v>1814</v>
      </c>
      <c r="D56" s="61">
        <v>3</v>
      </c>
      <c r="E56" s="62" t="s">
        <v>132</v>
      </c>
      <c r="F56" s="63">
        <v>32</v>
      </c>
      <c r="G56" s="12"/>
      <c r="H56" s="13"/>
      <c r="I56" s="45"/>
      <c r="J56" s="45"/>
      <c r="K56" s="31" t="s">
        <v>65</v>
      </c>
      <c r="L56" s="68">
        <v>56</v>
      </c>
      <c r="M56" s="68"/>
      <c r="N56" s="14"/>
      <c r="O56" t="s">
        <v>357</v>
      </c>
      <c r="P56" s="69">
        <v>43539.549305555556</v>
      </c>
      <c r="Q56" t="s">
        <v>367</v>
      </c>
      <c r="T56" t="s">
        <v>392</v>
      </c>
      <c r="V56" s="70" t="s">
        <v>439</v>
      </c>
      <c r="W56" s="69">
        <v>43539.549305555556</v>
      </c>
      <c r="X56" s="70" t="s">
        <v>513</v>
      </c>
      <c r="AA56" s="71" t="s">
        <v>605</v>
      </c>
      <c r="AC56" t="b">
        <v>0</v>
      </c>
      <c r="AD56">
        <v>0</v>
      </c>
      <c r="AE56" s="71" t="s">
        <v>656</v>
      </c>
      <c r="AF56" t="b">
        <v>0</v>
      </c>
      <c r="AG56" t="s">
        <v>660</v>
      </c>
      <c r="AI56" s="71" t="s">
        <v>656</v>
      </c>
      <c r="AJ56" t="b">
        <v>0</v>
      </c>
      <c r="AK56">
        <v>11</v>
      </c>
      <c r="AL56" s="71" t="s">
        <v>652</v>
      </c>
      <c r="AM56" t="s">
        <v>664</v>
      </c>
      <c r="AN56" t="b">
        <v>0</v>
      </c>
      <c r="AO56" s="71" t="s">
        <v>652</v>
      </c>
      <c r="AP56" t="s">
        <v>213</v>
      </c>
      <c r="AQ56">
        <v>0</v>
      </c>
      <c r="AR56">
        <v>0</v>
      </c>
      <c r="BA56">
        <v>1</v>
      </c>
      <c r="BB56" t="str">
        <f>REPLACE(INDEX(GroupVertices[Group],MATCH(Edges[[#This Row],[Vertex 1]],GroupVertices[Vertex],0)),1,1,"")</f>
        <v>3</v>
      </c>
      <c r="BC56" t="str">
        <f>REPLACE(INDEX(GroupVertices[Group],MATCH(Edges[[#This Row],[Vertex 2]],GroupVertices[Vertex],0)),1,1,"")</f>
        <v>2</v>
      </c>
      <c r="BD56" s="43"/>
      <c r="BE56" s="44"/>
      <c r="BF56" s="43"/>
      <c r="BG56" s="44"/>
      <c r="BH56" s="43"/>
      <c r="BI56" s="44"/>
      <c r="BJ56" s="43"/>
      <c r="BK56" s="44"/>
      <c r="BL56" s="43"/>
    </row>
    <row r="57" spans="1:64" ht="15">
      <c r="A57" s="11" t="s">
        <v>288</v>
      </c>
      <c r="B57" s="11" t="s">
        <v>333</v>
      </c>
      <c r="C57" s="12" t="s">
        <v>1814</v>
      </c>
      <c r="D57" s="61">
        <v>3</v>
      </c>
      <c r="E57" s="62" t="s">
        <v>132</v>
      </c>
      <c r="F57" s="63">
        <v>32</v>
      </c>
      <c r="G57" s="12"/>
      <c r="H57" s="13"/>
      <c r="I57" s="45"/>
      <c r="J57" s="45"/>
      <c r="K57" s="31" t="s">
        <v>65</v>
      </c>
      <c r="L57" s="68">
        <v>57</v>
      </c>
      <c r="M57" s="68"/>
      <c r="N57" s="14"/>
      <c r="O57" t="s">
        <v>357</v>
      </c>
      <c r="P57" s="69">
        <v>43539.549305555556</v>
      </c>
      <c r="Q57" t="s">
        <v>367</v>
      </c>
      <c r="T57" t="s">
        <v>392</v>
      </c>
      <c r="V57" s="70" t="s">
        <v>439</v>
      </c>
      <c r="W57" s="69">
        <v>43539.549305555556</v>
      </c>
      <c r="X57" s="70" t="s">
        <v>513</v>
      </c>
      <c r="AA57" s="71" t="s">
        <v>605</v>
      </c>
      <c r="AC57" t="b">
        <v>0</v>
      </c>
      <c r="AD57">
        <v>0</v>
      </c>
      <c r="AE57" s="71" t="s">
        <v>656</v>
      </c>
      <c r="AF57" t="b">
        <v>0</v>
      </c>
      <c r="AG57" t="s">
        <v>660</v>
      </c>
      <c r="AI57" s="71" t="s">
        <v>656</v>
      </c>
      <c r="AJ57" t="b">
        <v>0</v>
      </c>
      <c r="AK57">
        <v>11</v>
      </c>
      <c r="AL57" s="71" t="s">
        <v>652</v>
      </c>
      <c r="AM57" t="s">
        <v>664</v>
      </c>
      <c r="AN57" t="b">
        <v>0</v>
      </c>
      <c r="AO57" s="71" t="s">
        <v>652</v>
      </c>
      <c r="AP57" t="s">
        <v>213</v>
      </c>
      <c r="AQ57">
        <v>0</v>
      </c>
      <c r="AR57">
        <v>0</v>
      </c>
      <c r="BA57">
        <v>1</v>
      </c>
      <c r="BB57" t="str">
        <f>REPLACE(INDEX(GroupVertices[Group],MATCH(Edges[[#This Row],[Vertex 1]],GroupVertices[Vertex],0)),1,1,"")</f>
        <v>3</v>
      </c>
      <c r="BC57" t="str">
        <f>REPLACE(INDEX(GroupVertices[Group],MATCH(Edges[[#This Row],[Vertex 2]],GroupVertices[Vertex],0)),1,1,"")</f>
        <v>3</v>
      </c>
      <c r="BD57" s="43"/>
      <c r="BE57" s="44"/>
      <c r="BF57" s="43"/>
      <c r="BG57" s="44"/>
      <c r="BH57" s="43"/>
      <c r="BI57" s="44"/>
      <c r="BJ57" s="43"/>
      <c r="BK57" s="44"/>
      <c r="BL57" s="43"/>
    </row>
    <row r="58" spans="1:64" ht="15">
      <c r="A58" s="11" t="s">
        <v>288</v>
      </c>
      <c r="B58" s="11" t="s">
        <v>334</v>
      </c>
      <c r="C58" s="12" t="s">
        <v>1814</v>
      </c>
      <c r="D58" s="61">
        <v>3</v>
      </c>
      <c r="E58" s="62" t="s">
        <v>132</v>
      </c>
      <c r="F58" s="63">
        <v>32</v>
      </c>
      <c r="G58" s="12"/>
      <c r="H58" s="13"/>
      <c r="I58" s="45"/>
      <c r="J58" s="45"/>
      <c r="K58" s="31" t="s">
        <v>65</v>
      </c>
      <c r="L58" s="68">
        <v>58</v>
      </c>
      <c r="M58" s="68"/>
      <c r="N58" s="14"/>
      <c r="O58" t="s">
        <v>357</v>
      </c>
      <c r="P58" s="69">
        <v>43539.549305555556</v>
      </c>
      <c r="Q58" t="s">
        <v>367</v>
      </c>
      <c r="T58" t="s">
        <v>392</v>
      </c>
      <c r="V58" s="70" t="s">
        <v>439</v>
      </c>
      <c r="W58" s="69">
        <v>43539.549305555556</v>
      </c>
      <c r="X58" s="70" t="s">
        <v>513</v>
      </c>
      <c r="AA58" s="71" t="s">
        <v>605</v>
      </c>
      <c r="AC58" t="b">
        <v>0</v>
      </c>
      <c r="AD58">
        <v>0</v>
      </c>
      <c r="AE58" s="71" t="s">
        <v>656</v>
      </c>
      <c r="AF58" t="b">
        <v>0</v>
      </c>
      <c r="AG58" t="s">
        <v>660</v>
      </c>
      <c r="AI58" s="71" t="s">
        <v>656</v>
      </c>
      <c r="AJ58" t="b">
        <v>0</v>
      </c>
      <c r="AK58">
        <v>11</v>
      </c>
      <c r="AL58" s="71" t="s">
        <v>652</v>
      </c>
      <c r="AM58" t="s">
        <v>664</v>
      </c>
      <c r="AN58" t="b">
        <v>0</v>
      </c>
      <c r="AO58" s="71" t="s">
        <v>652</v>
      </c>
      <c r="AP58" t="s">
        <v>213</v>
      </c>
      <c r="AQ58">
        <v>0</v>
      </c>
      <c r="AR58">
        <v>0</v>
      </c>
      <c r="BA58">
        <v>1</v>
      </c>
      <c r="BB58" t="str">
        <f>REPLACE(INDEX(GroupVertices[Group],MATCH(Edges[[#This Row],[Vertex 1]],GroupVertices[Vertex],0)),1,1,"")</f>
        <v>3</v>
      </c>
      <c r="BC58" t="str">
        <f>REPLACE(INDEX(GroupVertices[Group],MATCH(Edges[[#This Row],[Vertex 2]],GroupVertices[Vertex],0)),1,1,"")</f>
        <v>3</v>
      </c>
      <c r="BD58" s="43"/>
      <c r="BE58" s="44"/>
      <c r="BF58" s="43"/>
      <c r="BG58" s="44"/>
      <c r="BH58" s="43"/>
      <c r="BI58" s="44"/>
      <c r="BJ58" s="43"/>
      <c r="BK58" s="44"/>
      <c r="BL58" s="43"/>
    </row>
    <row r="59" spans="1:64" ht="15">
      <c r="A59" s="11" t="s">
        <v>288</v>
      </c>
      <c r="B59" s="11" t="s">
        <v>328</v>
      </c>
      <c r="C59" s="12" t="s">
        <v>1814</v>
      </c>
      <c r="D59" s="61">
        <v>3</v>
      </c>
      <c r="E59" s="62" t="s">
        <v>132</v>
      </c>
      <c r="F59" s="63">
        <v>32</v>
      </c>
      <c r="G59" s="12"/>
      <c r="H59" s="13"/>
      <c r="I59" s="45"/>
      <c r="J59" s="45"/>
      <c r="K59" s="31" t="s">
        <v>65</v>
      </c>
      <c r="L59" s="68">
        <v>59</v>
      </c>
      <c r="M59" s="68"/>
      <c r="N59" s="14"/>
      <c r="O59" t="s">
        <v>357</v>
      </c>
      <c r="P59" s="69">
        <v>43539.549305555556</v>
      </c>
      <c r="Q59" t="s">
        <v>367</v>
      </c>
      <c r="T59" t="s">
        <v>392</v>
      </c>
      <c r="V59" s="70" t="s">
        <v>439</v>
      </c>
      <c r="W59" s="69">
        <v>43539.549305555556</v>
      </c>
      <c r="X59" s="70" t="s">
        <v>513</v>
      </c>
      <c r="AA59" s="71" t="s">
        <v>605</v>
      </c>
      <c r="AC59" t="b">
        <v>0</v>
      </c>
      <c r="AD59">
        <v>0</v>
      </c>
      <c r="AE59" s="71" t="s">
        <v>656</v>
      </c>
      <c r="AF59" t="b">
        <v>0</v>
      </c>
      <c r="AG59" t="s">
        <v>660</v>
      </c>
      <c r="AI59" s="71" t="s">
        <v>656</v>
      </c>
      <c r="AJ59" t="b">
        <v>0</v>
      </c>
      <c r="AK59">
        <v>11</v>
      </c>
      <c r="AL59" s="71" t="s">
        <v>652</v>
      </c>
      <c r="AM59" t="s">
        <v>664</v>
      </c>
      <c r="AN59" t="b">
        <v>0</v>
      </c>
      <c r="AO59" s="71" t="s">
        <v>652</v>
      </c>
      <c r="AP59" t="s">
        <v>213</v>
      </c>
      <c r="AQ59">
        <v>0</v>
      </c>
      <c r="AR59">
        <v>0</v>
      </c>
      <c r="BA59">
        <v>1</v>
      </c>
      <c r="BB59" t="str">
        <f>REPLACE(INDEX(GroupVertices[Group],MATCH(Edges[[#This Row],[Vertex 1]],GroupVertices[Vertex],0)),1,1,"")</f>
        <v>3</v>
      </c>
      <c r="BC59" t="str">
        <f>REPLACE(INDEX(GroupVertices[Group],MATCH(Edges[[#This Row],[Vertex 2]],GroupVertices[Vertex],0)),1,1,"")</f>
        <v>3</v>
      </c>
      <c r="BD59" s="43">
        <v>2</v>
      </c>
      <c r="BE59" s="44">
        <v>6.25</v>
      </c>
      <c r="BF59" s="43">
        <v>0</v>
      </c>
      <c r="BG59" s="44">
        <v>0</v>
      </c>
      <c r="BH59" s="43">
        <v>0</v>
      </c>
      <c r="BI59" s="44">
        <v>0</v>
      </c>
      <c r="BJ59" s="43">
        <v>30</v>
      </c>
      <c r="BK59" s="44">
        <v>93.75</v>
      </c>
      <c r="BL59" s="43">
        <v>32</v>
      </c>
    </row>
    <row r="60" spans="1:64" ht="15">
      <c r="A60" s="11" t="s">
        <v>289</v>
      </c>
      <c r="B60" s="11" t="s">
        <v>311</v>
      </c>
      <c r="C60" s="12" t="s">
        <v>1814</v>
      </c>
      <c r="D60" s="61">
        <v>3</v>
      </c>
      <c r="E60" s="62" t="s">
        <v>132</v>
      </c>
      <c r="F60" s="63">
        <v>32</v>
      </c>
      <c r="G60" s="12"/>
      <c r="H60" s="13"/>
      <c r="I60" s="45"/>
      <c r="J60" s="45"/>
      <c r="K60" s="31" t="s">
        <v>65</v>
      </c>
      <c r="L60" s="68">
        <v>60</v>
      </c>
      <c r="M60" s="68"/>
      <c r="N60" s="14"/>
      <c r="O60" t="s">
        <v>356</v>
      </c>
      <c r="P60" s="69">
        <v>43539.09494212963</v>
      </c>
      <c r="Q60" t="s">
        <v>360</v>
      </c>
      <c r="T60" t="s">
        <v>386</v>
      </c>
      <c r="V60" s="70" t="s">
        <v>440</v>
      </c>
      <c r="W60" s="69">
        <v>43539.09494212963</v>
      </c>
      <c r="X60" s="70" t="s">
        <v>514</v>
      </c>
      <c r="AA60" s="71" t="s">
        <v>606</v>
      </c>
      <c r="AC60" t="b">
        <v>0</v>
      </c>
      <c r="AD60">
        <v>0</v>
      </c>
      <c r="AE60" s="71" t="s">
        <v>656</v>
      </c>
      <c r="AF60" t="b">
        <v>0</v>
      </c>
      <c r="AG60" t="s">
        <v>660</v>
      </c>
      <c r="AI60" s="71" t="s">
        <v>656</v>
      </c>
      <c r="AJ60" t="b">
        <v>0</v>
      </c>
      <c r="AK60">
        <v>40</v>
      </c>
      <c r="AL60" s="71" t="s">
        <v>650</v>
      </c>
      <c r="AM60" t="s">
        <v>664</v>
      </c>
      <c r="AN60" t="b">
        <v>0</v>
      </c>
      <c r="AO60" s="71" t="s">
        <v>650</v>
      </c>
      <c r="AP60" t="s">
        <v>213</v>
      </c>
      <c r="AQ60">
        <v>0</v>
      </c>
      <c r="AR60">
        <v>0</v>
      </c>
      <c r="BA60">
        <v>1</v>
      </c>
      <c r="BB60" t="str">
        <f>REPLACE(INDEX(GroupVertices[Group],MATCH(Edges[[#This Row],[Vertex 1]],GroupVertices[Vertex],0)),1,1,"")</f>
        <v>7</v>
      </c>
      <c r="BC60" t="str">
        <f>REPLACE(INDEX(GroupVertices[Group],MATCH(Edges[[#This Row],[Vertex 2]],GroupVertices[Vertex],0)),1,1,"")</f>
        <v>1</v>
      </c>
      <c r="BD60" s="43">
        <v>1</v>
      </c>
      <c r="BE60" s="44">
        <v>2.5</v>
      </c>
      <c r="BF60" s="43">
        <v>0</v>
      </c>
      <c r="BG60" s="44">
        <v>0</v>
      </c>
      <c r="BH60" s="43">
        <v>0</v>
      </c>
      <c r="BI60" s="44">
        <v>0</v>
      </c>
      <c r="BJ60" s="43">
        <v>39</v>
      </c>
      <c r="BK60" s="44">
        <v>97.5</v>
      </c>
      <c r="BL60" s="43">
        <v>40</v>
      </c>
    </row>
    <row r="61" spans="1:64" ht="15">
      <c r="A61" s="11" t="s">
        <v>290</v>
      </c>
      <c r="B61" s="11" t="s">
        <v>289</v>
      </c>
      <c r="C61" s="12" t="s">
        <v>1814</v>
      </c>
      <c r="D61" s="61">
        <v>3</v>
      </c>
      <c r="E61" s="62" t="s">
        <v>132</v>
      </c>
      <c r="F61" s="63">
        <v>32</v>
      </c>
      <c r="G61" s="12"/>
      <c r="H61" s="13"/>
      <c r="I61" s="45"/>
      <c r="J61" s="45"/>
      <c r="K61" s="31" t="s">
        <v>65</v>
      </c>
      <c r="L61" s="68">
        <v>61</v>
      </c>
      <c r="M61" s="68"/>
      <c r="N61" s="14"/>
      <c r="O61" t="s">
        <v>357</v>
      </c>
      <c r="P61" s="69">
        <v>43539.573854166665</v>
      </c>
      <c r="Q61" t="s">
        <v>368</v>
      </c>
      <c r="T61" t="s">
        <v>386</v>
      </c>
      <c r="V61" s="70" t="s">
        <v>441</v>
      </c>
      <c r="W61" s="69">
        <v>43539.573854166665</v>
      </c>
      <c r="X61" s="70" t="s">
        <v>515</v>
      </c>
      <c r="AA61" s="71" t="s">
        <v>607</v>
      </c>
      <c r="AC61" t="b">
        <v>0</v>
      </c>
      <c r="AD61">
        <v>2</v>
      </c>
      <c r="AE61" s="71" t="s">
        <v>659</v>
      </c>
      <c r="AF61" t="b">
        <v>0</v>
      </c>
      <c r="AG61" t="s">
        <v>660</v>
      </c>
      <c r="AI61" s="71" t="s">
        <v>656</v>
      </c>
      <c r="AJ61" t="b">
        <v>0</v>
      </c>
      <c r="AK61">
        <v>0</v>
      </c>
      <c r="AL61" s="71" t="s">
        <v>656</v>
      </c>
      <c r="AM61" t="s">
        <v>668</v>
      </c>
      <c r="AN61" t="b">
        <v>0</v>
      </c>
      <c r="AO61" s="71" t="s">
        <v>607</v>
      </c>
      <c r="AP61" t="s">
        <v>213</v>
      </c>
      <c r="AQ61">
        <v>0</v>
      </c>
      <c r="AR61">
        <v>0</v>
      </c>
      <c r="BA61">
        <v>1</v>
      </c>
      <c r="BB61" t="str">
        <f>REPLACE(INDEX(GroupVertices[Group],MATCH(Edges[[#This Row],[Vertex 1]],GroupVertices[Vertex],0)),1,1,"")</f>
        <v>7</v>
      </c>
      <c r="BC61" t="str">
        <f>REPLACE(INDEX(GroupVertices[Group],MATCH(Edges[[#This Row],[Vertex 2]],GroupVertices[Vertex],0)),1,1,"")</f>
        <v>7</v>
      </c>
      <c r="BD61" s="43"/>
      <c r="BE61" s="44"/>
      <c r="BF61" s="43"/>
      <c r="BG61" s="44"/>
      <c r="BH61" s="43"/>
      <c r="BI61" s="44"/>
      <c r="BJ61" s="43"/>
      <c r="BK61" s="44"/>
      <c r="BL61" s="43"/>
    </row>
    <row r="62" spans="1:64" ht="15">
      <c r="A62" s="11" t="s">
        <v>290</v>
      </c>
      <c r="B62" s="11" t="s">
        <v>335</v>
      </c>
      <c r="C62" s="12" t="s">
        <v>1814</v>
      </c>
      <c r="D62" s="61">
        <v>3</v>
      </c>
      <c r="E62" s="62" t="s">
        <v>132</v>
      </c>
      <c r="F62" s="63">
        <v>32</v>
      </c>
      <c r="G62" s="12"/>
      <c r="H62" s="13"/>
      <c r="I62" s="45"/>
      <c r="J62" s="45"/>
      <c r="K62" s="31" t="s">
        <v>65</v>
      </c>
      <c r="L62" s="68">
        <v>62</v>
      </c>
      <c r="M62" s="68"/>
      <c r="N62" s="14"/>
      <c r="O62" t="s">
        <v>357</v>
      </c>
      <c r="P62" s="69">
        <v>43539.573854166665</v>
      </c>
      <c r="Q62" t="s">
        <v>368</v>
      </c>
      <c r="T62" t="s">
        <v>386</v>
      </c>
      <c r="V62" s="70" t="s">
        <v>441</v>
      </c>
      <c r="W62" s="69">
        <v>43539.573854166665</v>
      </c>
      <c r="X62" s="70" t="s">
        <v>515</v>
      </c>
      <c r="AA62" s="71" t="s">
        <v>607</v>
      </c>
      <c r="AC62" t="b">
        <v>0</v>
      </c>
      <c r="AD62">
        <v>2</v>
      </c>
      <c r="AE62" s="71" t="s">
        <v>659</v>
      </c>
      <c r="AF62" t="b">
        <v>0</v>
      </c>
      <c r="AG62" t="s">
        <v>660</v>
      </c>
      <c r="AI62" s="71" t="s">
        <v>656</v>
      </c>
      <c r="AJ62" t="b">
        <v>0</v>
      </c>
      <c r="AK62">
        <v>0</v>
      </c>
      <c r="AL62" s="71" t="s">
        <v>656</v>
      </c>
      <c r="AM62" t="s">
        <v>668</v>
      </c>
      <c r="AN62" t="b">
        <v>0</v>
      </c>
      <c r="AO62" s="71" t="s">
        <v>607</v>
      </c>
      <c r="AP62" t="s">
        <v>213</v>
      </c>
      <c r="AQ62">
        <v>0</v>
      </c>
      <c r="AR62">
        <v>0</v>
      </c>
      <c r="BA62">
        <v>1</v>
      </c>
      <c r="BB62" t="str">
        <f>REPLACE(INDEX(GroupVertices[Group],MATCH(Edges[[#This Row],[Vertex 1]],GroupVertices[Vertex],0)),1,1,"")</f>
        <v>7</v>
      </c>
      <c r="BC62" t="str">
        <f>REPLACE(INDEX(GroupVertices[Group],MATCH(Edges[[#This Row],[Vertex 2]],GroupVertices[Vertex],0)),1,1,"")</f>
        <v>7</v>
      </c>
      <c r="BD62" s="43"/>
      <c r="BE62" s="44"/>
      <c r="BF62" s="43"/>
      <c r="BG62" s="44"/>
      <c r="BH62" s="43"/>
      <c r="BI62" s="44"/>
      <c r="BJ62" s="43"/>
      <c r="BK62" s="44"/>
      <c r="BL62" s="43"/>
    </row>
    <row r="63" spans="1:64" ht="15">
      <c r="A63" s="11" t="s">
        <v>291</v>
      </c>
      <c r="B63" s="11" t="s">
        <v>310</v>
      </c>
      <c r="C63" s="12" t="s">
        <v>1814</v>
      </c>
      <c r="D63" s="61">
        <v>3</v>
      </c>
      <c r="E63" s="62" t="s">
        <v>132</v>
      </c>
      <c r="F63" s="63">
        <v>32</v>
      </c>
      <c r="G63" s="12"/>
      <c r="H63" s="13"/>
      <c r="I63" s="45"/>
      <c r="J63" s="45"/>
      <c r="K63" s="31" t="s">
        <v>65</v>
      </c>
      <c r="L63" s="68">
        <v>63</v>
      </c>
      <c r="M63" s="68"/>
      <c r="N63" s="14"/>
      <c r="O63" t="s">
        <v>356</v>
      </c>
      <c r="P63" s="69">
        <v>43538.739375</v>
      </c>
      <c r="Q63" t="s">
        <v>361</v>
      </c>
      <c r="T63" t="s">
        <v>387</v>
      </c>
      <c r="V63" s="70" t="s">
        <v>442</v>
      </c>
      <c r="W63" s="69">
        <v>43538.739375</v>
      </c>
      <c r="X63" s="70" t="s">
        <v>516</v>
      </c>
      <c r="AA63" s="71" t="s">
        <v>608</v>
      </c>
      <c r="AC63" t="b">
        <v>0</v>
      </c>
      <c r="AD63">
        <v>0</v>
      </c>
      <c r="AE63" s="71" t="s">
        <v>656</v>
      </c>
      <c r="AF63" t="b">
        <v>0</v>
      </c>
      <c r="AG63" t="s">
        <v>660</v>
      </c>
      <c r="AI63" s="71" t="s">
        <v>656</v>
      </c>
      <c r="AJ63" t="b">
        <v>0</v>
      </c>
      <c r="AK63">
        <v>5</v>
      </c>
      <c r="AL63" s="71" t="s">
        <v>630</v>
      </c>
      <c r="AM63" t="s">
        <v>668</v>
      </c>
      <c r="AN63" t="b">
        <v>0</v>
      </c>
      <c r="AO63" s="71" t="s">
        <v>630</v>
      </c>
      <c r="AP63" t="s">
        <v>213</v>
      </c>
      <c r="AQ63">
        <v>0</v>
      </c>
      <c r="AR63">
        <v>0</v>
      </c>
      <c r="BA63">
        <v>1</v>
      </c>
      <c r="BB63" t="str">
        <f>REPLACE(INDEX(GroupVertices[Group],MATCH(Edges[[#This Row],[Vertex 1]],GroupVertices[Vertex],0)),1,1,"")</f>
        <v>7</v>
      </c>
      <c r="BC63" t="str">
        <f>REPLACE(INDEX(GroupVertices[Group],MATCH(Edges[[#This Row],[Vertex 2]],GroupVertices[Vertex],0)),1,1,"")</f>
        <v>2</v>
      </c>
      <c r="BD63" s="43">
        <v>0</v>
      </c>
      <c r="BE63" s="44">
        <v>0</v>
      </c>
      <c r="BF63" s="43">
        <v>0</v>
      </c>
      <c r="BG63" s="44">
        <v>0</v>
      </c>
      <c r="BH63" s="43">
        <v>0</v>
      </c>
      <c r="BI63" s="44">
        <v>0</v>
      </c>
      <c r="BJ63" s="43">
        <v>6</v>
      </c>
      <c r="BK63" s="44">
        <v>100</v>
      </c>
      <c r="BL63" s="43">
        <v>6</v>
      </c>
    </row>
    <row r="64" spans="1:64" ht="15">
      <c r="A64" s="11" t="s">
        <v>290</v>
      </c>
      <c r="B64" s="11" t="s">
        <v>291</v>
      </c>
      <c r="C64" s="12" t="s">
        <v>1814</v>
      </c>
      <c r="D64" s="61">
        <v>3</v>
      </c>
      <c r="E64" s="62" t="s">
        <v>132</v>
      </c>
      <c r="F64" s="63">
        <v>32</v>
      </c>
      <c r="G64" s="12"/>
      <c r="H64" s="13"/>
      <c r="I64" s="45"/>
      <c r="J64" s="45"/>
      <c r="K64" s="31" t="s">
        <v>65</v>
      </c>
      <c r="L64" s="68">
        <v>64</v>
      </c>
      <c r="M64" s="68"/>
      <c r="N64" s="14"/>
      <c r="O64" t="s">
        <v>357</v>
      </c>
      <c r="P64" s="69">
        <v>43539.573854166665</v>
      </c>
      <c r="Q64" t="s">
        <v>368</v>
      </c>
      <c r="T64" t="s">
        <v>386</v>
      </c>
      <c r="V64" s="70" t="s">
        <v>441</v>
      </c>
      <c r="W64" s="69">
        <v>43539.573854166665</v>
      </c>
      <c r="X64" s="70" t="s">
        <v>515</v>
      </c>
      <c r="AA64" s="71" t="s">
        <v>607</v>
      </c>
      <c r="AC64" t="b">
        <v>0</v>
      </c>
      <c r="AD64">
        <v>2</v>
      </c>
      <c r="AE64" s="71" t="s">
        <v>659</v>
      </c>
      <c r="AF64" t="b">
        <v>0</v>
      </c>
      <c r="AG64" t="s">
        <v>660</v>
      </c>
      <c r="AI64" s="71" t="s">
        <v>656</v>
      </c>
      <c r="AJ64" t="b">
        <v>0</v>
      </c>
      <c r="AK64">
        <v>0</v>
      </c>
      <c r="AL64" s="71" t="s">
        <v>656</v>
      </c>
      <c r="AM64" t="s">
        <v>668</v>
      </c>
      <c r="AN64" t="b">
        <v>0</v>
      </c>
      <c r="AO64" s="71" t="s">
        <v>607</v>
      </c>
      <c r="AP64" t="s">
        <v>213</v>
      </c>
      <c r="AQ64">
        <v>0</v>
      </c>
      <c r="AR64">
        <v>0</v>
      </c>
      <c r="BA64">
        <v>1</v>
      </c>
      <c r="BB64" t="str">
        <f>REPLACE(INDEX(GroupVertices[Group],MATCH(Edges[[#This Row],[Vertex 1]],GroupVertices[Vertex],0)),1,1,"")</f>
        <v>7</v>
      </c>
      <c r="BC64" t="str">
        <f>REPLACE(INDEX(GroupVertices[Group],MATCH(Edges[[#This Row],[Vertex 2]],GroupVertices[Vertex],0)),1,1,"")</f>
        <v>7</v>
      </c>
      <c r="BD64" s="43"/>
      <c r="BE64" s="44"/>
      <c r="BF64" s="43"/>
      <c r="BG64" s="44"/>
      <c r="BH64" s="43"/>
      <c r="BI64" s="44"/>
      <c r="BJ64" s="43"/>
      <c r="BK64" s="44"/>
      <c r="BL64" s="43"/>
    </row>
    <row r="65" spans="1:64" ht="15">
      <c r="A65" s="11" t="s">
        <v>292</v>
      </c>
      <c r="B65" s="11" t="s">
        <v>311</v>
      </c>
      <c r="C65" s="12" t="s">
        <v>1814</v>
      </c>
      <c r="D65" s="61">
        <v>3</v>
      </c>
      <c r="E65" s="62" t="s">
        <v>132</v>
      </c>
      <c r="F65" s="63">
        <v>32</v>
      </c>
      <c r="G65" s="12"/>
      <c r="H65" s="13"/>
      <c r="I65" s="45"/>
      <c r="J65" s="45"/>
      <c r="K65" s="31" t="s">
        <v>65</v>
      </c>
      <c r="L65" s="68">
        <v>65</v>
      </c>
      <c r="M65" s="68"/>
      <c r="N65" s="14"/>
      <c r="O65" t="s">
        <v>356</v>
      </c>
      <c r="P65" s="69">
        <v>43539.017858796295</v>
      </c>
      <c r="Q65" t="s">
        <v>360</v>
      </c>
      <c r="T65" t="s">
        <v>386</v>
      </c>
      <c r="V65" s="70" t="s">
        <v>443</v>
      </c>
      <c r="W65" s="69">
        <v>43539.017858796295</v>
      </c>
      <c r="X65" s="70" t="s">
        <v>517</v>
      </c>
      <c r="AA65" s="71" t="s">
        <v>609</v>
      </c>
      <c r="AC65" t="b">
        <v>0</v>
      </c>
      <c r="AD65">
        <v>0</v>
      </c>
      <c r="AE65" s="71" t="s">
        <v>656</v>
      </c>
      <c r="AF65" t="b">
        <v>0</v>
      </c>
      <c r="AG65" t="s">
        <v>660</v>
      </c>
      <c r="AI65" s="71" t="s">
        <v>656</v>
      </c>
      <c r="AJ65" t="b">
        <v>0</v>
      </c>
      <c r="AK65">
        <v>40</v>
      </c>
      <c r="AL65" s="71" t="s">
        <v>650</v>
      </c>
      <c r="AM65" t="s">
        <v>665</v>
      </c>
      <c r="AN65" t="b">
        <v>0</v>
      </c>
      <c r="AO65" s="71" t="s">
        <v>650</v>
      </c>
      <c r="AP65" t="s">
        <v>213</v>
      </c>
      <c r="AQ65">
        <v>0</v>
      </c>
      <c r="AR65">
        <v>0</v>
      </c>
      <c r="BA65">
        <v>1</v>
      </c>
      <c r="BB65" t="str">
        <f>REPLACE(INDEX(GroupVertices[Group],MATCH(Edges[[#This Row],[Vertex 1]],GroupVertices[Vertex],0)),1,1,"")</f>
        <v>7</v>
      </c>
      <c r="BC65" t="str">
        <f>REPLACE(INDEX(GroupVertices[Group],MATCH(Edges[[#This Row],[Vertex 2]],GroupVertices[Vertex],0)),1,1,"")</f>
        <v>1</v>
      </c>
      <c r="BD65" s="43">
        <v>1</v>
      </c>
      <c r="BE65" s="44">
        <v>2.5</v>
      </c>
      <c r="BF65" s="43">
        <v>0</v>
      </c>
      <c r="BG65" s="44">
        <v>0</v>
      </c>
      <c r="BH65" s="43">
        <v>0</v>
      </c>
      <c r="BI65" s="44">
        <v>0</v>
      </c>
      <c r="BJ65" s="43">
        <v>39</v>
      </c>
      <c r="BK65" s="44">
        <v>97.5</v>
      </c>
      <c r="BL65" s="43">
        <v>40</v>
      </c>
    </row>
    <row r="66" spans="1:64" ht="15">
      <c r="A66" s="11" t="s">
        <v>290</v>
      </c>
      <c r="B66" s="11" t="s">
        <v>292</v>
      </c>
      <c r="C66" s="12" t="s">
        <v>1814</v>
      </c>
      <c r="D66" s="61">
        <v>3</v>
      </c>
      <c r="E66" s="62" t="s">
        <v>132</v>
      </c>
      <c r="F66" s="63">
        <v>32</v>
      </c>
      <c r="G66" s="12"/>
      <c r="H66" s="13"/>
      <c r="I66" s="45"/>
      <c r="J66" s="45"/>
      <c r="K66" s="31" t="s">
        <v>65</v>
      </c>
      <c r="L66" s="68">
        <v>66</v>
      </c>
      <c r="M66" s="68"/>
      <c r="N66" s="14"/>
      <c r="O66" t="s">
        <v>357</v>
      </c>
      <c r="P66" s="69">
        <v>43539.573854166665</v>
      </c>
      <c r="Q66" t="s">
        <v>368</v>
      </c>
      <c r="T66" t="s">
        <v>386</v>
      </c>
      <c r="V66" s="70" t="s">
        <v>441</v>
      </c>
      <c r="W66" s="69">
        <v>43539.573854166665</v>
      </c>
      <c r="X66" s="70" t="s">
        <v>515</v>
      </c>
      <c r="AA66" s="71" t="s">
        <v>607</v>
      </c>
      <c r="AC66" t="b">
        <v>0</v>
      </c>
      <c r="AD66">
        <v>2</v>
      </c>
      <c r="AE66" s="71" t="s">
        <v>659</v>
      </c>
      <c r="AF66" t="b">
        <v>0</v>
      </c>
      <c r="AG66" t="s">
        <v>660</v>
      </c>
      <c r="AI66" s="71" t="s">
        <v>656</v>
      </c>
      <c r="AJ66" t="b">
        <v>0</v>
      </c>
      <c r="AK66">
        <v>0</v>
      </c>
      <c r="AL66" s="71" t="s">
        <v>656</v>
      </c>
      <c r="AM66" t="s">
        <v>668</v>
      </c>
      <c r="AN66" t="b">
        <v>0</v>
      </c>
      <c r="AO66" s="71" t="s">
        <v>607</v>
      </c>
      <c r="AP66" t="s">
        <v>213</v>
      </c>
      <c r="AQ66">
        <v>0</v>
      </c>
      <c r="AR66">
        <v>0</v>
      </c>
      <c r="BA66">
        <v>1</v>
      </c>
      <c r="BB66" t="str">
        <f>REPLACE(INDEX(GroupVertices[Group],MATCH(Edges[[#This Row],[Vertex 1]],GroupVertices[Vertex],0)),1,1,"")</f>
        <v>7</v>
      </c>
      <c r="BC66" t="str">
        <f>REPLACE(INDEX(GroupVertices[Group],MATCH(Edges[[#This Row],[Vertex 2]],GroupVertices[Vertex],0)),1,1,"")</f>
        <v>7</v>
      </c>
      <c r="BD66" s="43"/>
      <c r="BE66" s="44"/>
      <c r="BF66" s="43"/>
      <c r="BG66" s="44"/>
      <c r="BH66" s="43"/>
      <c r="BI66" s="44"/>
      <c r="BJ66" s="43"/>
      <c r="BK66" s="44"/>
      <c r="BL66" s="43"/>
    </row>
    <row r="67" spans="1:64" ht="15">
      <c r="A67" s="11" t="s">
        <v>290</v>
      </c>
      <c r="B67" s="11" t="s">
        <v>336</v>
      </c>
      <c r="C67" s="12" t="s">
        <v>1814</v>
      </c>
      <c r="D67" s="61">
        <v>3</v>
      </c>
      <c r="E67" s="62" t="s">
        <v>132</v>
      </c>
      <c r="F67" s="63">
        <v>32</v>
      </c>
      <c r="G67" s="12"/>
      <c r="H67" s="13"/>
      <c r="I67" s="45"/>
      <c r="J67" s="45"/>
      <c r="K67" s="31" t="s">
        <v>65</v>
      </c>
      <c r="L67" s="68">
        <v>67</v>
      </c>
      <c r="M67" s="68"/>
      <c r="N67" s="14"/>
      <c r="O67" t="s">
        <v>357</v>
      </c>
      <c r="P67" s="69">
        <v>43539.573854166665</v>
      </c>
      <c r="Q67" t="s">
        <v>368</v>
      </c>
      <c r="T67" t="s">
        <v>386</v>
      </c>
      <c r="V67" s="70" t="s">
        <v>441</v>
      </c>
      <c r="W67" s="69">
        <v>43539.573854166665</v>
      </c>
      <c r="X67" s="70" t="s">
        <v>515</v>
      </c>
      <c r="AA67" s="71" t="s">
        <v>607</v>
      </c>
      <c r="AC67" t="b">
        <v>0</v>
      </c>
      <c r="AD67">
        <v>2</v>
      </c>
      <c r="AE67" s="71" t="s">
        <v>659</v>
      </c>
      <c r="AF67" t="b">
        <v>0</v>
      </c>
      <c r="AG67" t="s">
        <v>660</v>
      </c>
      <c r="AI67" s="71" t="s">
        <v>656</v>
      </c>
      <c r="AJ67" t="b">
        <v>0</v>
      </c>
      <c r="AK67">
        <v>0</v>
      </c>
      <c r="AL67" s="71" t="s">
        <v>656</v>
      </c>
      <c r="AM67" t="s">
        <v>668</v>
      </c>
      <c r="AN67" t="b">
        <v>0</v>
      </c>
      <c r="AO67" s="71" t="s">
        <v>607</v>
      </c>
      <c r="AP67" t="s">
        <v>213</v>
      </c>
      <c r="AQ67">
        <v>0</v>
      </c>
      <c r="AR67">
        <v>0</v>
      </c>
      <c r="BA67">
        <v>1</v>
      </c>
      <c r="BB67" t="str">
        <f>REPLACE(INDEX(GroupVertices[Group],MATCH(Edges[[#This Row],[Vertex 1]],GroupVertices[Vertex],0)),1,1,"")</f>
        <v>7</v>
      </c>
      <c r="BC67" t="str">
        <f>REPLACE(INDEX(GroupVertices[Group],MATCH(Edges[[#This Row],[Vertex 2]],GroupVertices[Vertex],0)),1,1,"")</f>
        <v>7</v>
      </c>
      <c r="BD67" s="43"/>
      <c r="BE67" s="44"/>
      <c r="BF67" s="43"/>
      <c r="BG67" s="44"/>
      <c r="BH67" s="43"/>
      <c r="BI67" s="44"/>
      <c r="BJ67" s="43"/>
      <c r="BK67" s="44"/>
      <c r="BL67" s="43"/>
    </row>
    <row r="68" spans="1:64" ht="15">
      <c r="A68" s="11" t="s">
        <v>290</v>
      </c>
      <c r="B68" s="11" t="s">
        <v>337</v>
      </c>
      <c r="C68" s="12" t="s">
        <v>1814</v>
      </c>
      <c r="D68" s="61">
        <v>3</v>
      </c>
      <c r="E68" s="62" t="s">
        <v>132</v>
      </c>
      <c r="F68" s="63">
        <v>32</v>
      </c>
      <c r="G68" s="12"/>
      <c r="H68" s="13"/>
      <c r="I68" s="45"/>
      <c r="J68" s="45"/>
      <c r="K68" s="31" t="s">
        <v>65</v>
      </c>
      <c r="L68" s="68">
        <v>68</v>
      </c>
      <c r="M68" s="68"/>
      <c r="N68" s="14"/>
      <c r="O68" t="s">
        <v>358</v>
      </c>
      <c r="P68" s="69">
        <v>43539.573854166665</v>
      </c>
      <c r="Q68" t="s">
        <v>368</v>
      </c>
      <c r="T68" t="s">
        <v>386</v>
      </c>
      <c r="V68" s="70" t="s">
        <v>441</v>
      </c>
      <c r="W68" s="69">
        <v>43539.573854166665</v>
      </c>
      <c r="X68" s="70" t="s">
        <v>515</v>
      </c>
      <c r="AA68" s="71" t="s">
        <v>607</v>
      </c>
      <c r="AC68" t="b">
        <v>0</v>
      </c>
      <c r="AD68">
        <v>2</v>
      </c>
      <c r="AE68" s="71" t="s">
        <v>659</v>
      </c>
      <c r="AF68" t="b">
        <v>0</v>
      </c>
      <c r="AG68" t="s">
        <v>660</v>
      </c>
      <c r="AI68" s="71" t="s">
        <v>656</v>
      </c>
      <c r="AJ68" t="b">
        <v>0</v>
      </c>
      <c r="AK68">
        <v>0</v>
      </c>
      <c r="AL68" s="71" t="s">
        <v>656</v>
      </c>
      <c r="AM68" t="s">
        <v>668</v>
      </c>
      <c r="AN68" t="b">
        <v>0</v>
      </c>
      <c r="AO68" s="71" t="s">
        <v>607</v>
      </c>
      <c r="AP68" t="s">
        <v>213</v>
      </c>
      <c r="AQ68">
        <v>0</v>
      </c>
      <c r="AR68">
        <v>0</v>
      </c>
      <c r="BA68">
        <v>1</v>
      </c>
      <c r="BB68" t="str">
        <f>REPLACE(INDEX(GroupVertices[Group],MATCH(Edges[[#This Row],[Vertex 1]],GroupVertices[Vertex],0)),1,1,"")</f>
        <v>7</v>
      </c>
      <c r="BC68" t="str">
        <f>REPLACE(INDEX(GroupVertices[Group],MATCH(Edges[[#This Row],[Vertex 2]],GroupVertices[Vertex],0)),1,1,"")</f>
        <v>7</v>
      </c>
      <c r="BD68" s="43">
        <v>0</v>
      </c>
      <c r="BE68" s="44">
        <v>0</v>
      </c>
      <c r="BF68" s="43">
        <v>0</v>
      </c>
      <c r="BG68" s="44">
        <v>0</v>
      </c>
      <c r="BH68" s="43">
        <v>0</v>
      </c>
      <c r="BI68" s="44">
        <v>0</v>
      </c>
      <c r="BJ68" s="43">
        <v>29</v>
      </c>
      <c r="BK68" s="44">
        <v>100</v>
      </c>
      <c r="BL68" s="43">
        <v>29</v>
      </c>
    </row>
    <row r="69" spans="1:64" ht="15">
      <c r="A69" s="11" t="s">
        <v>293</v>
      </c>
      <c r="B69" s="11" t="s">
        <v>293</v>
      </c>
      <c r="C69" s="12" t="s">
        <v>1814</v>
      </c>
      <c r="D69" s="61">
        <v>3</v>
      </c>
      <c r="E69" s="62" t="s">
        <v>132</v>
      </c>
      <c r="F69" s="63">
        <v>32</v>
      </c>
      <c r="G69" s="12"/>
      <c r="H69" s="13"/>
      <c r="I69" s="45"/>
      <c r="J69" s="45"/>
      <c r="K69" s="31" t="s">
        <v>65</v>
      </c>
      <c r="L69" s="68">
        <v>69</v>
      </c>
      <c r="M69" s="68"/>
      <c r="N69" s="14"/>
      <c r="O69" t="s">
        <v>213</v>
      </c>
      <c r="P69" s="69">
        <v>43539.5825</v>
      </c>
      <c r="Q69" t="s">
        <v>369</v>
      </c>
      <c r="T69" t="s">
        <v>386</v>
      </c>
      <c r="V69" s="70" t="s">
        <v>444</v>
      </c>
      <c r="W69" s="69">
        <v>43539.5825</v>
      </c>
      <c r="X69" s="70" t="s">
        <v>518</v>
      </c>
      <c r="AA69" s="71" t="s">
        <v>610</v>
      </c>
      <c r="AC69" t="b">
        <v>0</v>
      </c>
      <c r="AD69">
        <v>0</v>
      </c>
      <c r="AE69" s="71" t="s">
        <v>656</v>
      </c>
      <c r="AF69" t="b">
        <v>0</v>
      </c>
      <c r="AG69" t="s">
        <v>661</v>
      </c>
      <c r="AI69" s="71" t="s">
        <v>656</v>
      </c>
      <c r="AJ69" t="b">
        <v>0</v>
      </c>
      <c r="AK69">
        <v>0</v>
      </c>
      <c r="AL69" s="71" t="s">
        <v>656</v>
      </c>
      <c r="AM69" t="s">
        <v>664</v>
      </c>
      <c r="AN69" t="b">
        <v>0</v>
      </c>
      <c r="AO69" s="71" t="s">
        <v>610</v>
      </c>
      <c r="AP69" t="s">
        <v>213</v>
      </c>
      <c r="AQ69">
        <v>0</v>
      </c>
      <c r="AR69">
        <v>0</v>
      </c>
      <c r="BA69">
        <v>1</v>
      </c>
      <c r="BB69" t="str">
        <f>REPLACE(INDEX(GroupVertices[Group],MATCH(Edges[[#This Row],[Vertex 1]],GroupVertices[Vertex],0)),1,1,"")</f>
        <v>10</v>
      </c>
      <c r="BC69" t="str">
        <f>REPLACE(INDEX(GroupVertices[Group],MATCH(Edges[[#This Row],[Vertex 2]],GroupVertices[Vertex],0)),1,1,"")</f>
        <v>10</v>
      </c>
      <c r="BD69" s="43">
        <v>0</v>
      </c>
      <c r="BE69" s="44">
        <v>0</v>
      </c>
      <c r="BF69" s="43">
        <v>0</v>
      </c>
      <c r="BG69" s="44">
        <v>0</v>
      </c>
      <c r="BH69" s="43">
        <v>0</v>
      </c>
      <c r="BI69" s="44">
        <v>0</v>
      </c>
      <c r="BJ69" s="43">
        <v>2</v>
      </c>
      <c r="BK69" s="44">
        <v>100</v>
      </c>
      <c r="BL69" s="43">
        <v>2</v>
      </c>
    </row>
    <row r="70" spans="1:64" ht="15">
      <c r="A70" s="11" t="s">
        <v>294</v>
      </c>
      <c r="B70" s="11" t="s">
        <v>326</v>
      </c>
      <c r="C70" s="12" t="s">
        <v>1814</v>
      </c>
      <c r="D70" s="61">
        <v>3</v>
      </c>
      <c r="E70" s="62" t="s">
        <v>132</v>
      </c>
      <c r="F70" s="63">
        <v>32</v>
      </c>
      <c r="G70" s="12"/>
      <c r="H70" s="13"/>
      <c r="I70" s="45"/>
      <c r="J70" s="45"/>
      <c r="K70" s="31" t="s">
        <v>65</v>
      </c>
      <c r="L70" s="68">
        <v>70</v>
      </c>
      <c r="M70" s="68"/>
      <c r="N70" s="14"/>
      <c r="O70" t="s">
        <v>356</v>
      </c>
      <c r="P70" s="69">
        <v>43539.59138888889</v>
      </c>
      <c r="Q70" t="s">
        <v>367</v>
      </c>
      <c r="T70" t="s">
        <v>392</v>
      </c>
      <c r="V70" s="70" t="s">
        <v>445</v>
      </c>
      <c r="W70" s="69">
        <v>43539.59138888889</v>
      </c>
      <c r="X70" s="70" t="s">
        <v>519</v>
      </c>
      <c r="AA70" s="71" t="s">
        <v>611</v>
      </c>
      <c r="AC70" t="b">
        <v>0</v>
      </c>
      <c r="AD70">
        <v>0</v>
      </c>
      <c r="AE70" s="71" t="s">
        <v>656</v>
      </c>
      <c r="AF70" t="b">
        <v>0</v>
      </c>
      <c r="AG70" t="s">
        <v>660</v>
      </c>
      <c r="AI70" s="71" t="s">
        <v>656</v>
      </c>
      <c r="AJ70" t="b">
        <v>0</v>
      </c>
      <c r="AK70">
        <v>11</v>
      </c>
      <c r="AL70" s="71" t="s">
        <v>652</v>
      </c>
      <c r="AM70" t="s">
        <v>664</v>
      </c>
      <c r="AN70" t="b">
        <v>0</v>
      </c>
      <c r="AO70" s="71" t="s">
        <v>652</v>
      </c>
      <c r="AP70" t="s">
        <v>213</v>
      </c>
      <c r="AQ70">
        <v>0</v>
      </c>
      <c r="AR70">
        <v>0</v>
      </c>
      <c r="BA70">
        <v>1</v>
      </c>
      <c r="BB70" t="str">
        <f>REPLACE(INDEX(GroupVertices[Group],MATCH(Edges[[#This Row],[Vertex 1]],GroupVertices[Vertex],0)),1,1,"")</f>
        <v>3</v>
      </c>
      <c r="BC70" t="str">
        <f>REPLACE(INDEX(GroupVertices[Group],MATCH(Edges[[#This Row],[Vertex 2]],GroupVertices[Vertex],0)),1,1,"")</f>
        <v>3</v>
      </c>
      <c r="BD70" s="43"/>
      <c r="BE70" s="44"/>
      <c r="BF70" s="43"/>
      <c r="BG70" s="44"/>
      <c r="BH70" s="43"/>
      <c r="BI70" s="44"/>
      <c r="BJ70" s="43"/>
      <c r="BK70" s="44"/>
      <c r="BL70" s="43"/>
    </row>
    <row r="71" spans="1:64" ht="15">
      <c r="A71" s="11" t="s">
        <v>294</v>
      </c>
      <c r="B71" s="11" t="s">
        <v>327</v>
      </c>
      <c r="C71" s="12" t="s">
        <v>1814</v>
      </c>
      <c r="D71" s="61">
        <v>3</v>
      </c>
      <c r="E71" s="62" t="s">
        <v>132</v>
      </c>
      <c r="F71" s="63">
        <v>32</v>
      </c>
      <c r="G71" s="12"/>
      <c r="H71" s="13"/>
      <c r="I71" s="45"/>
      <c r="J71" s="45"/>
      <c r="K71" s="31" t="s">
        <v>65</v>
      </c>
      <c r="L71" s="68">
        <v>71</v>
      </c>
      <c r="M71" s="68"/>
      <c r="N71" s="14"/>
      <c r="O71" t="s">
        <v>357</v>
      </c>
      <c r="P71" s="69">
        <v>43539.59138888889</v>
      </c>
      <c r="Q71" t="s">
        <v>367</v>
      </c>
      <c r="T71" t="s">
        <v>392</v>
      </c>
      <c r="V71" s="70" t="s">
        <v>445</v>
      </c>
      <c r="W71" s="69">
        <v>43539.59138888889</v>
      </c>
      <c r="X71" s="70" t="s">
        <v>519</v>
      </c>
      <c r="AA71" s="71" t="s">
        <v>611</v>
      </c>
      <c r="AC71" t="b">
        <v>0</v>
      </c>
      <c r="AD71">
        <v>0</v>
      </c>
      <c r="AE71" s="71" t="s">
        <v>656</v>
      </c>
      <c r="AF71" t="b">
        <v>0</v>
      </c>
      <c r="AG71" t="s">
        <v>660</v>
      </c>
      <c r="AI71" s="71" t="s">
        <v>656</v>
      </c>
      <c r="AJ71" t="b">
        <v>0</v>
      </c>
      <c r="AK71">
        <v>11</v>
      </c>
      <c r="AL71" s="71" t="s">
        <v>652</v>
      </c>
      <c r="AM71" t="s">
        <v>664</v>
      </c>
      <c r="AN71" t="b">
        <v>0</v>
      </c>
      <c r="AO71" s="71" t="s">
        <v>652</v>
      </c>
      <c r="AP71" t="s">
        <v>213</v>
      </c>
      <c r="AQ71">
        <v>0</v>
      </c>
      <c r="AR71">
        <v>0</v>
      </c>
      <c r="BA71">
        <v>1</v>
      </c>
      <c r="BB71" t="str">
        <f>REPLACE(INDEX(GroupVertices[Group],MATCH(Edges[[#This Row],[Vertex 1]],GroupVertices[Vertex],0)),1,1,"")</f>
        <v>3</v>
      </c>
      <c r="BC71" t="str">
        <f>REPLACE(INDEX(GroupVertices[Group],MATCH(Edges[[#This Row],[Vertex 2]],GroupVertices[Vertex],0)),1,1,"")</f>
        <v>3</v>
      </c>
      <c r="BD71" s="43"/>
      <c r="BE71" s="44"/>
      <c r="BF71" s="43"/>
      <c r="BG71" s="44"/>
      <c r="BH71" s="43"/>
      <c r="BI71" s="44"/>
      <c r="BJ71" s="43"/>
      <c r="BK71" s="44"/>
      <c r="BL71" s="43"/>
    </row>
    <row r="72" spans="1:64" ht="15">
      <c r="A72" s="11" t="s">
        <v>294</v>
      </c>
      <c r="B72" s="11" t="s">
        <v>331</v>
      </c>
      <c r="C72" s="12" t="s">
        <v>1814</v>
      </c>
      <c r="D72" s="61">
        <v>3</v>
      </c>
      <c r="E72" s="62" t="s">
        <v>132</v>
      </c>
      <c r="F72" s="63">
        <v>32</v>
      </c>
      <c r="G72" s="12"/>
      <c r="H72" s="13"/>
      <c r="I72" s="45"/>
      <c r="J72" s="45"/>
      <c r="K72" s="31" t="s">
        <v>65</v>
      </c>
      <c r="L72" s="68">
        <v>72</v>
      </c>
      <c r="M72" s="68"/>
      <c r="N72" s="14"/>
      <c r="O72" t="s">
        <v>357</v>
      </c>
      <c r="P72" s="69">
        <v>43539.59138888889</v>
      </c>
      <c r="Q72" t="s">
        <v>367</v>
      </c>
      <c r="T72" t="s">
        <v>392</v>
      </c>
      <c r="V72" s="70" t="s">
        <v>445</v>
      </c>
      <c r="W72" s="69">
        <v>43539.59138888889</v>
      </c>
      <c r="X72" s="70" t="s">
        <v>519</v>
      </c>
      <c r="AA72" s="71" t="s">
        <v>611</v>
      </c>
      <c r="AC72" t="b">
        <v>0</v>
      </c>
      <c r="AD72">
        <v>0</v>
      </c>
      <c r="AE72" s="71" t="s">
        <v>656</v>
      </c>
      <c r="AF72" t="b">
        <v>0</v>
      </c>
      <c r="AG72" t="s">
        <v>660</v>
      </c>
      <c r="AI72" s="71" t="s">
        <v>656</v>
      </c>
      <c r="AJ72" t="b">
        <v>0</v>
      </c>
      <c r="AK72">
        <v>11</v>
      </c>
      <c r="AL72" s="71" t="s">
        <v>652</v>
      </c>
      <c r="AM72" t="s">
        <v>664</v>
      </c>
      <c r="AN72" t="b">
        <v>0</v>
      </c>
      <c r="AO72" s="71" t="s">
        <v>652</v>
      </c>
      <c r="AP72" t="s">
        <v>213</v>
      </c>
      <c r="AQ72">
        <v>0</v>
      </c>
      <c r="AR72">
        <v>0</v>
      </c>
      <c r="BA72">
        <v>1</v>
      </c>
      <c r="BB72" t="str">
        <f>REPLACE(INDEX(GroupVertices[Group],MATCH(Edges[[#This Row],[Vertex 1]],GroupVertices[Vertex],0)),1,1,"")</f>
        <v>3</v>
      </c>
      <c r="BC72" t="str">
        <f>REPLACE(INDEX(GroupVertices[Group],MATCH(Edges[[#This Row],[Vertex 2]],GroupVertices[Vertex],0)),1,1,"")</f>
        <v>3</v>
      </c>
      <c r="BD72" s="43"/>
      <c r="BE72" s="44"/>
      <c r="BF72" s="43"/>
      <c r="BG72" s="44"/>
      <c r="BH72" s="43"/>
      <c r="BI72" s="44"/>
      <c r="BJ72" s="43"/>
      <c r="BK72" s="44"/>
      <c r="BL72" s="43"/>
    </row>
    <row r="73" spans="1:64" ht="15">
      <c r="A73" s="11" t="s">
        <v>294</v>
      </c>
      <c r="B73" s="11" t="s">
        <v>332</v>
      </c>
      <c r="C73" s="12" t="s">
        <v>1814</v>
      </c>
      <c r="D73" s="61">
        <v>3</v>
      </c>
      <c r="E73" s="62" t="s">
        <v>132</v>
      </c>
      <c r="F73" s="63">
        <v>32</v>
      </c>
      <c r="G73" s="12"/>
      <c r="H73" s="13"/>
      <c r="I73" s="45"/>
      <c r="J73" s="45"/>
      <c r="K73" s="31" t="s">
        <v>65</v>
      </c>
      <c r="L73" s="68">
        <v>73</v>
      </c>
      <c r="M73" s="68"/>
      <c r="N73" s="14"/>
      <c r="O73" t="s">
        <v>357</v>
      </c>
      <c r="P73" s="69">
        <v>43539.59138888889</v>
      </c>
      <c r="Q73" t="s">
        <v>367</v>
      </c>
      <c r="T73" t="s">
        <v>392</v>
      </c>
      <c r="V73" s="70" t="s">
        <v>445</v>
      </c>
      <c r="W73" s="69">
        <v>43539.59138888889</v>
      </c>
      <c r="X73" s="70" t="s">
        <v>519</v>
      </c>
      <c r="AA73" s="71" t="s">
        <v>611</v>
      </c>
      <c r="AC73" t="b">
        <v>0</v>
      </c>
      <c r="AD73">
        <v>0</v>
      </c>
      <c r="AE73" s="71" t="s">
        <v>656</v>
      </c>
      <c r="AF73" t="b">
        <v>0</v>
      </c>
      <c r="AG73" t="s">
        <v>660</v>
      </c>
      <c r="AI73" s="71" t="s">
        <v>656</v>
      </c>
      <c r="AJ73" t="b">
        <v>0</v>
      </c>
      <c r="AK73">
        <v>11</v>
      </c>
      <c r="AL73" s="71" t="s">
        <v>652</v>
      </c>
      <c r="AM73" t="s">
        <v>664</v>
      </c>
      <c r="AN73" t="b">
        <v>0</v>
      </c>
      <c r="AO73" s="71" t="s">
        <v>652</v>
      </c>
      <c r="AP73" t="s">
        <v>213</v>
      </c>
      <c r="AQ73">
        <v>0</v>
      </c>
      <c r="AR73">
        <v>0</v>
      </c>
      <c r="BA73">
        <v>1</v>
      </c>
      <c r="BB73" t="str">
        <f>REPLACE(INDEX(GroupVertices[Group],MATCH(Edges[[#This Row],[Vertex 1]],GroupVertices[Vertex],0)),1,1,"")</f>
        <v>3</v>
      </c>
      <c r="BC73" t="str">
        <f>REPLACE(INDEX(GroupVertices[Group],MATCH(Edges[[#This Row],[Vertex 2]],GroupVertices[Vertex],0)),1,1,"")</f>
        <v>2</v>
      </c>
      <c r="BD73" s="43"/>
      <c r="BE73" s="44"/>
      <c r="BF73" s="43"/>
      <c r="BG73" s="44"/>
      <c r="BH73" s="43"/>
      <c r="BI73" s="44"/>
      <c r="BJ73" s="43"/>
      <c r="BK73" s="44"/>
      <c r="BL73" s="43"/>
    </row>
    <row r="74" spans="1:64" ht="15">
      <c r="A74" s="11" t="s">
        <v>294</v>
      </c>
      <c r="B74" s="11" t="s">
        <v>333</v>
      </c>
      <c r="C74" s="12" t="s">
        <v>1814</v>
      </c>
      <c r="D74" s="61">
        <v>3</v>
      </c>
      <c r="E74" s="62" t="s">
        <v>132</v>
      </c>
      <c r="F74" s="63">
        <v>32</v>
      </c>
      <c r="G74" s="12"/>
      <c r="H74" s="13"/>
      <c r="I74" s="45"/>
      <c r="J74" s="45"/>
      <c r="K74" s="31" t="s">
        <v>65</v>
      </c>
      <c r="L74" s="68">
        <v>74</v>
      </c>
      <c r="M74" s="68"/>
      <c r="N74" s="14"/>
      <c r="O74" t="s">
        <v>357</v>
      </c>
      <c r="P74" s="69">
        <v>43539.59138888889</v>
      </c>
      <c r="Q74" t="s">
        <v>367</v>
      </c>
      <c r="T74" t="s">
        <v>392</v>
      </c>
      <c r="V74" s="70" t="s">
        <v>445</v>
      </c>
      <c r="W74" s="69">
        <v>43539.59138888889</v>
      </c>
      <c r="X74" s="70" t="s">
        <v>519</v>
      </c>
      <c r="AA74" s="71" t="s">
        <v>611</v>
      </c>
      <c r="AC74" t="b">
        <v>0</v>
      </c>
      <c r="AD74">
        <v>0</v>
      </c>
      <c r="AE74" s="71" t="s">
        <v>656</v>
      </c>
      <c r="AF74" t="b">
        <v>0</v>
      </c>
      <c r="AG74" t="s">
        <v>660</v>
      </c>
      <c r="AI74" s="71" t="s">
        <v>656</v>
      </c>
      <c r="AJ74" t="b">
        <v>0</v>
      </c>
      <c r="AK74">
        <v>11</v>
      </c>
      <c r="AL74" s="71" t="s">
        <v>652</v>
      </c>
      <c r="AM74" t="s">
        <v>664</v>
      </c>
      <c r="AN74" t="b">
        <v>0</v>
      </c>
      <c r="AO74" s="71" t="s">
        <v>652</v>
      </c>
      <c r="AP74" t="s">
        <v>213</v>
      </c>
      <c r="AQ74">
        <v>0</v>
      </c>
      <c r="AR74">
        <v>0</v>
      </c>
      <c r="BA74">
        <v>1</v>
      </c>
      <c r="BB74" t="str">
        <f>REPLACE(INDEX(GroupVertices[Group],MATCH(Edges[[#This Row],[Vertex 1]],GroupVertices[Vertex],0)),1,1,"")</f>
        <v>3</v>
      </c>
      <c r="BC74" t="str">
        <f>REPLACE(INDEX(GroupVertices[Group],MATCH(Edges[[#This Row],[Vertex 2]],GroupVertices[Vertex],0)),1,1,"")</f>
        <v>3</v>
      </c>
      <c r="BD74" s="43"/>
      <c r="BE74" s="44"/>
      <c r="BF74" s="43"/>
      <c r="BG74" s="44"/>
      <c r="BH74" s="43"/>
      <c r="BI74" s="44"/>
      <c r="BJ74" s="43"/>
      <c r="BK74" s="44"/>
      <c r="BL74" s="43"/>
    </row>
    <row r="75" spans="1:64" ht="15">
      <c r="A75" s="11" t="s">
        <v>294</v>
      </c>
      <c r="B75" s="11" t="s">
        <v>334</v>
      </c>
      <c r="C75" s="12" t="s">
        <v>1814</v>
      </c>
      <c r="D75" s="61">
        <v>3</v>
      </c>
      <c r="E75" s="62" t="s">
        <v>132</v>
      </c>
      <c r="F75" s="63">
        <v>32</v>
      </c>
      <c r="G75" s="12"/>
      <c r="H75" s="13"/>
      <c r="I75" s="45"/>
      <c r="J75" s="45"/>
      <c r="K75" s="31" t="s">
        <v>65</v>
      </c>
      <c r="L75" s="68">
        <v>75</v>
      </c>
      <c r="M75" s="68"/>
      <c r="N75" s="14"/>
      <c r="O75" t="s">
        <v>357</v>
      </c>
      <c r="P75" s="69">
        <v>43539.59138888889</v>
      </c>
      <c r="Q75" t="s">
        <v>367</v>
      </c>
      <c r="T75" t="s">
        <v>392</v>
      </c>
      <c r="V75" s="70" t="s">
        <v>445</v>
      </c>
      <c r="W75" s="69">
        <v>43539.59138888889</v>
      </c>
      <c r="X75" s="70" t="s">
        <v>519</v>
      </c>
      <c r="AA75" s="71" t="s">
        <v>611</v>
      </c>
      <c r="AC75" t="b">
        <v>0</v>
      </c>
      <c r="AD75">
        <v>0</v>
      </c>
      <c r="AE75" s="71" t="s">
        <v>656</v>
      </c>
      <c r="AF75" t="b">
        <v>0</v>
      </c>
      <c r="AG75" t="s">
        <v>660</v>
      </c>
      <c r="AI75" s="71" t="s">
        <v>656</v>
      </c>
      <c r="AJ75" t="b">
        <v>0</v>
      </c>
      <c r="AK75">
        <v>11</v>
      </c>
      <c r="AL75" s="71" t="s">
        <v>652</v>
      </c>
      <c r="AM75" t="s">
        <v>664</v>
      </c>
      <c r="AN75" t="b">
        <v>0</v>
      </c>
      <c r="AO75" s="71" t="s">
        <v>652</v>
      </c>
      <c r="AP75" t="s">
        <v>213</v>
      </c>
      <c r="AQ75">
        <v>0</v>
      </c>
      <c r="AR75">
        <v>0</v>
      </c>
      <c r="BA75">
        <v>1</v>
      </c>
      <c r="BB75" t="str">
        <f>REPLACE(INDEX(GroupVertices[Group],MATCH(Edges[[#This Row],[Vertex 1]],GroupVertices[Vertex],0)),1,1,"")</f>
        <v>3</v>
      </c>
      <c r="BC75" t="str">
        <f>REPLACE(INDEX(GroupVertices[Group],MATCH(Edges[[#This Row],[Vertex 2]],GroupVertices[Vertex],0)),1,1,"")</f>
        <v>3</v>
      </c>
      <c r="BD75" s="43"/>
      <c r="BE75" s="44"/>
      <c r="BF75" s="43"/>
      <c r="BG75" s="44"/>
      <c r="BH75" s="43"/>
      <c r="BI75" s="44"/>
      <c r="BJ75" s="43"/>
      <c r="BK75" s="44"/>
      <c r="BL75" s="43"/>
    </row>
    <row r="76" spans="1:64" ht="15">
      <c r="A76" s="11" t="s">
        <v>294</v>
      </c>
      <c r="B76" s="11" t="s">
        <v>328</v>
      </c>
      <c r="C76" s="12" t="s">
        <v>1814</v>
      </c>
      <c r="D76" s="61">
        <v>3</v>
      </c>
      <c r="E76" s="62" t="s">
        <v>132</v>
      </c>
      <c r="F76" s="63">
        <v>32</v>
      </c>
      <c r="G76" s="12"/>
      <c r="H76" s="13"/>
      <c r="I76" s="45"/>
      <c r="J76" s="45"/>
      <c r="K76" s="31" t="s">
        <v>65</v>
      </c>
      <c r="L76" s="68">
        <v>76</v>
      </c>
      <c r="M76" s="68"/>
      <c r="N76" s="14"/>
      <c r="O76" t="s">
        <v>357</v>
      </c>
      <c r="P76" s="69">
        <v>43539.59138888889</v>
      </c>
      <c r="Q76" t="s">
        <v>367</v>
      </c>
      <c r="T76" t="s">
        <v>392</v>
      </c>
      <c r="V76" s="70" t="s">
        <v>445</v>
      </c>
      <c r="W76" s="69">
        <v>43539.59138888889</v>
      </c>
      <c r="X76" s="70" t="s">
        <v>519</v>
      </c>
      <c r="AA76" s="71" t="s">
        <v>611</v>
      </c>
      <c r="AC76" t="b">
        <v>0</v>
      </c>
      <c r="AD76">
        <v>0</v>
      </c>
      <c r="AE76" s="71" t="s">
        <v>656</v>
      </c>
      <c r="AF76" t="b">
        <v>0</v>
      </c>
      <c r="AG76" t="s">
        <v>660</v>
      </c>
      <c r="AI76" s="71" t="s">
        <v>656</v>
      </c>
      <c r="AJ76" t="b">
        <v>0</v>
      </c>
      <c r="AK76">
        <v>11</v>
      </c>
      <c r="AL76" s="71" t="s">
        <v>652</v>
      </c>
      <c r="AM76" t="s">
        <v>664</v>
      </c>
      <c r="AN76" t="b">
        <v>0</v>
      </c>
      <c r="AO76" s="71" t="s">
        <v>652</v>
      </c>
      <c r="AP76" t="s">
        <v>213</v>
      </c>
      <c r="AQ76">
        <v>0</v>
      </c>
      <c r="AR76">
        <v>0</v>
      </c>
      <c r="BA76">
        <v>1</v>
      </c>
      <c r="BB76" t="str">
        <f>REPLACE(INDEX(GroupVertices[Group],MATCH(Edges[[#This Row],[Vertex 1]],GroupVertices[Vertex],0)),1,1,"")</f>
        <v>3</v>
      </c>
      <c r="BC76" t="str">
        <f>REPLACE(INDEX(GroupVertices[Group],MATCH(Edges[[#This Row],[Vertex 2]],GroupVertices[Vertex],0)),1,1,"")</f>
        <v>3</v>
      </c>
      <c r="BD76" s="43">
        <v>2</v>
      </c>
      <c r="BE76" s="44">
        <v>6.25</v>
      </c>
      <c r="BF76" s="43">
        <v>0</v>
      </c>
      <c r="BG76" s="44">
        <v>0</v>
      </c>
      <c r="BH76" s="43">
        <v>0</v>
      </c>
      <c r="BI76" s="44">
        <v>0</v>
      </c>
      <c r="BJ76" s="43">
        <v>30</v>
      </c>
      <c r="BK76" s="44">
        <v>93.75</v>
      </c>
      <c r="BL76" s="43">
        <v>32</v>
      </c>
    </row>
    <row r="77" spans="1:64" ht="15">
      <c r="A77" s="11" t="s">
        <v>295</v>
      </c>
      <c r="B77" s="11" t="s">
        <v>326</v>
      </c>
      <c r="C77" s="12" t="s">
        <v>1814</v>
      </c>
      <c r="D77" s="61">
        <v>3</v>
      </c>
      <c r="E77" s="62" t="s">
        <v>132</v>
      </c>
      <c r="F77" s="63">
        <v>32</v>
      </c>
      <c r="G77" s="12"/>
      <c r="H77" s="13"/>
      <c r="I77" s="45"/>
      <c r="J77" s="45"/>
      <c r="K77" s="31" t="s">
        <v>65</v>
      </c>
      <c r="L77" s="68">
        <v>77</v>
      </c>
      <c r="M77" s="68"/>
      <c r="N77" s="14"/>
      <c r="O77" t="s">
        <v>356</v>
      </c>
      <c r="P77" s="69">
        <v>43539.5968287037</v>
      </c>
      <c r="Q77" t="s">
        <v>367</v>
      </c>
      <c r="T77" t="s">
        <v>392</v>
      </c>
      <c r="V77" s="70" t="s">
        <v>446</v>
      </c>
      <c r="W77" s="69">
        <v>43539.5968287037</v>
      </c>
      <c r="X77" s="70" t="s">
        <v>520</v>
      </c>
      <c r="AA77" s="71" t="s">
        <v>612</v>
      </c>
      <c r="AC77" t="b">
        <v>0</v>
      </c>
      <c r="AD77">
        <v>0</v>
      </c>
      <c r="AE77" s="71" t="s">
        <v>656</v>
      </c>
      <c r="AF77" t="b">
        <v>0</v>
      </c>
      <c r="AG77" t="s">
        <v>660</v>
      </c>
      <c r="AI77" s="71" t="s">
        <v>656</v>
      </c>
      <c r="AJ77" t="b">
        <v>0</v>
      </c>
      <c r="AK77">
        <v>11</v>
      </c>
      <c r="AL77" s="71" t="s">
        <v>652</v>
      </c>
      <c r="AM77" t="s">
        <v>664</v>
      </c>
      <c r="AN77" t="b">
        <v>0</v>
      </c>
      <c r="AO77" s="71" t="s">
        <v>652</v>
      </c>
      <c r="AP77" t="s">
        <v>213</v>
      </c>
      <c r="AQ77">
        <v>0</v>
      </c>
      <c r="AR77">
        <v>0</v>
      </c>
      <c r="BA77">
        <v>1</v>
      </c>
      <c r="BB77" t="str">
        <f>REPLACE(INDEX(GroupVertices[Group],MATCH(Edges[[#This Row],[Vertex 1]],GroupVertices[Vertex],0)),1,1,"")</f>
        <v>3</v>
      </c>
      <c r="BC77" t="str">
        <f>REPLACE(INDEX(GroupVertices[Group],MATCH(Edges[[#This Row],[Vertex 2]],GroupVertices[Vertex],0)),1,1,"")</f>
        <v>3</v>
      </c>
      <c r="BD77" s="43"/>
      <c r="BE77" s="44"/>
      <c r="BF77" s="43"/>
      <c r="BG77" s="44"/>
      <c r="BH77" s="43"/>
      <c r="BI77" s="44"/>
      <c r="BJ77" s="43"/>
      <c r="BK77" s="44"/>
      <c r="BL77" s="43"/>
    </row>
    <row r="78" spans="1:64" ht="15">
      <c r="A78" s="11" t="s">
        <v>295</v>
      </c>
      <c r="B78" s="11" t="s">
        <v>327</v>
      </c>
      <c r="C78" s="12" t="s">
        <v>1814</v>
      </c>
      <c r="D78" s="61">
        <v>3</v>
      </c>
      <c r="E78" s="62" t="s">
        <v>132</v>
      </c>
      <c r="F78" s="63">
        <v>32</v>
      </c>
      <c r="G78" s="12"/>
      <c r="H78" s="13"/>
      <c r="I78" s="45"/>
      <c r="J78" s="45"/>
      <c r="K78" s="31" t="s">
        <v>65</v>
      </c>
      <c r="L78" s="68">
        <v>78</v>
      </c>
      <c r="M78" s="68"/>
      <c r="N78" s="14"/>
      <c r="O78" t="s">
        <v>357</v>
      </c>
      <c r="P78" s="69">
        <v>43539.5968287037</v>
      </c>
      <c r="Q78" t="s">
        <v>367</v>
      </c>
      <c r="T78" t="s">
        <v>392</v>
      </c>
      <c r="V78" s="70" t="s">
        <v>446</v>
      </c>
      <c r="W78" s="69">
        <v>43539.5968287037</v>
      </c>
      <c r="X78" s="70" t="s">
        <v>520</v>
      </c>
      <c r="AA78" s="71" t="s">
        <v>612</v>
      </c>
      <c r="AC78" t="b">
        <v>0</v>
      </c>
      <c r="AD78">
        <v>0</v>
      </c>
      <c r="AE78" s="71" t="s">
        <v>656</v>
      </c>
      <c r="AF78" t="b">
        <v>0</v>
      </c>
      <c r="AG78" t="s">
        <v>660</v>
      </c>
      <c r="AI78" s="71" t="s">
        <v>656</v>
      </c>
      <c r="AJ78" t="b">
        <v>0</v>
      </c>
      <c r="AK78">
        <v>11</v>
      </c>
      <c r="AL78" s="71" t="s">
        <v>652</v>
      </c>
      <c r="AM78" t="s">
        <v>664</v>
      </c>
      <c r="AN78" t="b">
        <v>0</v>
      </c>
      <c r="AO78" s="71" t="s">
        <v>652</v>
      </c>
      <c r="AP78" t="s">
        <v>213</v>
      </c>
      <c r="AQ78">
        <v>0</v>
      </c>
      <c r="AR78">
        <v>0</v>
      </c>
      <c r="BA78">
        <v>1</v>
      </c>
      <c r="BB78" t="str">
        <f>REPLACE(INDEX(GroupVertices[Group],MATCH(Edges[[#This Row],[Vertex 1]],GroupVertices[Vertex],0)),1,1,"")</f>
        <v>3</v>
      </c>
      <c r="BC78" t="str">
        <f>REPLACE(INDEX(GroupVertices[Group],MATCH(Edges[[#This Row],[Vertex 2]],GroupVertices[Vertex],0)),1,1,"")</f>
        <v>3</v>
      </c>
      <c r="BD78" s="43"/>
      <c r="BE78" s="44"/>
      <c r="BF78" s="43"/>
      <c r="BG78" s="44"/>
      <c r="BH78" s="43"/>
      <c r="BI78" s="44"/>
      <c r="BJ78" s="43"/>
      <c r="BK78" s="44"/>
      <c r="BL78" s="43"/>
    </row>
    <row r="79" spans="1:64" ht="15">
      <c r="A79" s="11" t="s">
        <v>295</v>
      </c>
      <c r="B79" s="11" t="s">
        <v>331</v>
      </c>
      <c r="C79" s="12" t="s">
        <v>1814</v>
      </c>
      <c r="D79" s="61">
        <v>3</v>
      </c>
      <c r="E79" s="62" t="s">
        <v>132</v>
      </c>
      <c r="F79" s="63">
        <v>32</v>
      </c>
      <c r="G79" s="12"/>
      <c r="H79" s="13"/>
      <c r="I79" s="45"/>
      <c r="J79" s="45"/>
      <c r="K79" s="31" t="s">
        <v>65</v>
      </c>
      <c r="L79" s="68">
        <v>79</v>
      </c>
      <c r="M79" s="68"/>
      <c r="N79" s="14"/>
      <c r="O79" t="s">
        <v>357</v>
      </c>
      <c r="P79" s="69">
        <v>43539.5968287037</v>
      </c>
      <c r="Q79" t="s">
        <v>367</v>
      </c>
      <c r="T79" t="s">
        <v>392</v>
      </c>
      <c r="V79" s="70" t="s">
        <v>446</v>
      </c>
      <c r="W79" s="69">
        <v>43539.5968287037</v>
      </c>
      <c r="X79" s="70" t="s">
        <v>520</v>
      </c>
      <c r="AA79" s="71" t="s">
        <v>612</v>
      </c>
      <c r="AC79" t="b">
        <v>0</v>
      </c>
      <c r="AD79">
        <v>0</v>
      </c>
      <c r="AE79" s="71" t="s">
        <v>656</v>
      </c>
      <c r="AF79" t="b">
        <v>0</v>
      </c>
      <c r="AG79" t="s">
        <v>660</v>
      </c>
      <c r="AI79" s="71" t="s">
        <v>656</v>
      </c>
      <c r="AJ79" t="b">
        <v>0</v>
      </c>
      <c r="AK79">
        <v>11</v>
      </c>
      <c r="AL79" s="71" t="s">
        <v>652</v>
      </c>
      <c r="AM79" t="s">
        <v>664</v>
      </c>
      <c r="AN79" t="b">
        <v>0</v>
      </c>
      <c r="AO79" s="71" t="s">
        <v>652</v>
      </c>
      <c r="AP79" t="s">
        <v>213</v>
      </c>
      <c r="AQ79">
        <v>0</v>
      </c>
      <c r="AR79">
        <v>0</v>
      </c>
      <c r="BA79">
        <v>1</v>
      </c>
      <c r="BB79" t="str">
        <f>REPLACE(INDEX(GroupVertices[Group],MATCH(Edges[[#This Row],[Vertex 1]],GroupVertices[Vertex],0)),1,1,"")</f>
        <v>3</v>
      </c>
      <c r="BC79" t="str">
        <f>REPLACE(INDEX(GroupVertices[Group],MATCH(Edges[[#This Row],[Vertex 2]],GroupVertices[Vertex],0)),1,1,"")</f>
        <v>3</v>
      </c>
      <c r="BD79" s="43"/>
      <c r="BE79" s="44"/>
      <c r="BF79" s="43"/>
      <c r="BG79" s="44"/>
      <c r="BH79" s="43"/>
      <c r="BI79" s="44"/>
      <c r="BJ79" s="43"/>
      <c r="BK79" s="44"/>
      <c r="BL79" s="43"/>
    </row>
    <row r="80" spans="1:64" ht="15">
      <c r="A80" s="11" t="s">
        <v>295</v>
      </c>
      <c r="B80" s="11" t="s">
        <v>332</v>
      </c>
      <c r="C80" s="12" t="s">
        <v>1814</v>
      </c>
      <c r="D80" s="61">
        <v>3</v>
      </c>
      <c r="E80" s="62" t="s">
        <v>132</v>
      </c>
      <c r="F80" s="63">
        <v>32</v>
      </c>
      <c r="G80" s="12"/>
      <c r="H80" s="13"/>
      <c r="I80" s="45"/>
      <c r="J80" s="45"/>
      <c r="K80" s="31" t="s">
        <v>65</v>
      </c>
      <c r="L80" s="68">
        <v>80</v>
      </c>
      <c r="M80" s="68"/>
      <c r="N80" s="14"/>
      <c r="O80" t="s">
        <v>357</v>
      </c>
      <c r="P80" s="69">
        <v>43539.5968287037</v>
      </c>
      <c r="Q80" t="s">
        <v>367</v>
      </c>
      <c r="T80" t="s">
        <v>392</v>
      </c>
      <c r="V80" s="70" t="s">
        <v>446</v>
      </c>
      <c r="W80" s="69">
        <v>43539.5968287037</v>
      </c>
      <c r="X80" s="70" t="s">
        <v>520</v>
      </c>
      <c r="AA80" s="71" t="s">
        <v>612</v>
      </c>
      <c r="AC80" t="b">
        <v>0</v>
      </c>
      <c r="AD80">
        <v>0</v>
      </c>
      <c r="AE80" s="71" t="s">
        <v>656</v>
      </c>
      <c r="AF80" t="b">
        <v>0</v>
      </c>
      <c r="AG80" t="s">
        <v>660</v>
      </c>
      <c r="AI80" s="71" t="s">
        <v>656</v>
      </c>
      <c r="AJ80" t="b">
        <v>0</v>
      </c>
      <c r="AK80">
        <v>11</v>
      </c>
      <c r="AL80" s="71" t="s">
        <v>652</v>
      </c>
      <c r="AM80" t="s">
        <v>664</v>
      </c>
      <c r="AN80" t="b">
        <v>0</v>
      </c>
      <c r="AO80" s="71" t="s">
        <v>652</v>
      </c>
      <c r="AP80" t="s">
        <v>213</v>
      </c>
      <c r="AQ80">
        <v>0</v>
      </c>
      <c r="AR80">
        <v>0</v>
      </c>
      <c r="BA80">
        <v>1</v>
      </c>
      <c r="BB80" t="str">
        <f>REPLACE(INDEX(GroupVertices[Group],MATCH(Edges[[#This Row],[Vertex 1]],GroupVertices[Vertex],0)),1,1,"")</f>
        <v>3</v>
      </c>
      <c r="BC80" t="str">
        <f>REPLACE(INDEX(GroupVertices[Group],MATCH(Edges[[#This Row],[Vertex 2]],GroupVertices[Vertex],0)),1,1,"")</f>
        <v>2</v>
      </c>
      <c r="BD80" s="43"/>
      <c r="BE80" s="44"/>
      <c r="BF80" s="43"/>
      <c r="BG80" s="44"/>
      <c r="BH80" s="43"/>
      <c r="BI80" s="44"/>
      <c r="BJ80" s="43"/>
      <c r="BK80" s="44"/>
      <c r="BL80" s="43"/>
    </row>
    <row r="81" spans="1:64" ht="15">
      <c r="A81" s="11" t="s">
        <v>295</v>
      </c>
      <c r="B81" s="11" t="s">
        <v>333</v>
      </c>
      <c r="C81" s="12" t="s">
        <v>1814</v>
      </c>
      <c r="D81" s="61">
        <v>3</v>
      </c>
      <c r="E81" s="62" t="s">
        <v>132</v>
      </c>
      <c r="F81" s="63">
        <v>32</v>
      </c>
      <c r="G81" s="12"/>
      <c r="H81" s="13"/>
      <c r="I81" s="45"/>
      <c r="J81" s="45"/>
      <c r="K81" s="31" t="s">
        <v>65</v>
      </c>
      <c r="L81" s="68">
        <v>81</v>
      </c>
      <c r="M81" s="68"/>
      <c r="N81" s="14"/>
      <c r="O81" t="s">
        <v>357</v>
      </c>
      <c r="P81" s="69">
        <v>43539.5968287037</v>
      </c>
      <c r="Q81" t="s">
        <v>367</v>
      </c>
      <c r="T81" t="s">
        <v>392</v>
      </c>
      <c r="V81" s="70" t="s">
        <v>446</v>
      </c>
      <c r="W81" s="69">
        <v>43539.5968287037</v>
      </c>
      <c r="X81" s="70" t="s">
        <v>520</v>
      </c>
      <c r="AA81" s="71" t="s">
        <v>612</v>
      </c>
      <c r="AC81" t="b">
        <v>0</v>
      </c>
      <c r="AD81">
        <v>0</v>
      </c>
      <c r="AE81" s="71" t="s">
        <v>656</v>
      </c>
      <c r="AF81" t="b">
        <v>0</v>
      </c>
      <c r="AG81" t="s">
        <v>660</v>
      </c>
      <c r="AI81" s="71" t="s">
        <v>656</v>
      </c>
      <c r="AJ81" t="b">
        <v>0</v>
      </c>
      <c r="AK81">
        <v>11</v>
      </c>
      <c r="AL81" s="71" t="s">
        <v>652</v>
      </c>
      <c r="AM81" t="s">
        <v>664</v>
      </c>
      <c r="AN81" t="b">
        <v>0</v>
      </c>
      <c r="AO81" s="71" t="s">
        <v>652</v>
      </c>
      <c r="AP81" t="s">
        <v>213</v>
      </c>
      <c r="AQ81">
        <v>0</v>
      </c>
      <c r="AR81">
        <v>0</v>
      </c>
      <c r="BA81">
        <v>1</v>
      </c>
      <c r="BB81" t="str">
        <f>REPLACE(INDEX(GroupVertices[Group],MATCH(Edges[[#This Row],[Vertex 1]],GroupVertices[Vertex],0)),1,1,"")</f>
        <v>3</v>
      </c>
      <c r="BC81" t="str">
        <f>REPLACE(INDEX(GroupVertices[Group],MATCH(Edges[[#This Row],[Vertex 2]],GroupVertices[Vertex],0)),1,1,"")</f>
        <v>3</v>
      </c>
      <c r="BD81" s="43"/>
      <c r="BE81" s="44"/>
      <c r="BF81" s="43"/>
      <c r="BG81" s="44"/>
      <c r="BH81" s="43"/>
      <c r="BI81" s="44"/>
      <c r="BJ81" s="43"/>
      <c r="BK81" s="44"/>
      <c r="BL81" s="43"/>
    </row>
    <row r="82" spans="1:64" ht="15">
      <c r="A82" s="11" t="s">
        <v>295</v>
      </c>
      <c r="B82" s="11" t="s">
        <v>334</v>
      </c>
      <c r="C82" s="12" t="s">
        <v>1814</v>
      </c>
      <c r="D82" s="61">
        <v>3</v>
      </c>
      <c r="E82" s="62" t="s">
        <v>132</v>
      </c>
      <c r="F82" s="63">
        <v>32</v>
      </c>
      <c r="G82" s="12"/>
      <c r="H82" s="13"/>
      <c r="I82" s="45"/>
      <c r="J82" s="45"/>
      <c r="K82" s="31" t="s">
        <v>65</v>
      </c>
      <c r="L82" s="68">
        <v>82</v>
      </c>
      <c r="M82" s="68"/>
      <c r="N82" s="14"/>
      <c r="O82" t="s">
        <v>357</v>
      </c>
      <c r="P82" s="69">
        <v>43539.5968287037</v>
      </c>
      <c r="Q82" t="s">
        <v>367</v>
      </c>
      <c r="T82" t="s">
        <v>392</v>
      </c>
      <c r="V82" s="70" t="s">
        <v>446</v>
      </c>
      <c r="W82" s="69">
        <v>43539.5968287037</v>
      </c>
      <c r="X82" s="70" t="s">
        <v>520</v>
      </c>
      <c r="AA82" s="71" t="s">
        <v>612</v>
      </c>
      <c r="AC82" t="b">
        <v>0</v>
      </c>
      <c r="AD82">
        <v>0</v>
      </c>
      <c r="AE82" s="71" t="s">
        <v>656</v>
      </c>
      <c r="AF82" t="b">
        <v>0</v>
      </c>
      <c r="AG82" t="s">
        <v>660</v>
      </c>
      <c r="AI82" s="71" t="s">
        <v>656</v>
      </c>
      <c r="AJ82" t="b">
        <v>0</v>
      </c>
      <c r="AK82">
        <v>11</v>
      </c>
      <c r="AL82" s="71" t="s">
        <v>652</v>
      </c>
      <c r="AM82" t="s">
        <v>664</v>
      </c>
      <c r="AN82" t="b">
        <v>0</v>
      </c>
      <c r="AO82" s="71" t="s">
        <v>652</v>
      </c>
      <c r="AP82" t="s">
        <v>213</v>
      </c>
      <c r="AQ82">
        <v>0</v>
      </c>
      <c r="AR82">
        <v>0</v>
      </c>
      <c r="BA82">
        <v>1</v>
      </c>
      <c r="BB82" t="str">
        <f>REPLACE(INDEX(GroupVertices[Group],MATCH(Edges[[#This Row],[Vertex 1]],GroupVertices[Vertex],0)),1,1,"")</f>
        <v>3</v>
      </c>
      <c r="BC82" t="str">
        <f>REPLACE(INDEX(GroupVertices[Group],MATCH(Edges[[#This Row],[Vertex 2]],GroupVertices[Vertex],0)),1,1,"")</f>
        <v>3</v>
      </c>
      <c r="BD82" s="43"/>
      <c r="BE82" s="44"/>
      <c r="BF82" s="43"/>
      <c r="BG82" s="44"/>
      <c r="BH82" s="43"/>
      <c r="BI82" s="44"/>
      <c r="BJ82" s="43"/>
      <c r="BK82" s="44"/>
      <c r="BL82" s="43"/>
    </row>
    <row r="83" spans="1:64" ht="15">
      <c r="A83" s="11" t="s">
        <v>295</v>
      </c>
      <c r="B83" s="11" t="s">
        <v>328</v>
      </c>
      <c r="C83" s="12" t="s">
        <v>1814</v>
      </c>
      <c r="D83" s="61">
        <v>3</v>
      </c>
      <c r="E83" s="62" t="s">
        <v>132</v>
      </c>
      <c r="F83" s="63">
        <v>32</v>
      </c>
      <c r="G83" s="12"/>
      <c r="H83" s="13"/>
      <c r="I83" s="45"/>
      <c r="J83" s="45"/>
      <c r="K83" s="31" t="s">
        <v>65</v>
      </c>
      <c r="L83" s="68">
        <v>83</v>
      </c>
      <c r="M83" s="68"/>
      <c r="N83" s="14"/>
      <c r="O83" t="s">
        <v>357</v>
      </c>
      <c r="P83" s="69">
        <v>43539.5968287037</v>
      </c>
      <c r="Q83" t="s">
        <v>367</v>
      </c>
      <c r="T83" t="s">
        <v>392</v>
      </c>
      <c r="V83" s="70" t="s">
        <v>446</v>
      </c>
      <c r="W83" s="69">
        <v>43539.5968287037</v>
      </c>
      <c r="X83" s="70" t="s">
        <v>520</v>
      </c>
      <c r="AA83" s="71" t="s">
        <v>612</v>
      </c>
      <c r="AC83" t="b">
        <v>0</v>
      </c>
      <c r="AD83">
        <v>0</v>
      </c>
      <c r="AE83" s="71" t="s">
        <v>656</v>
      </c>
      <c r="AF83" t="b">
        <v>0</v>
      </c>
      <c r="AG83" t="s">
        <v>660</v>
      </c>
      <c r="AI83" s="71" t="s">
        <v>656</v>
      </c>
      <c r="AJ83" t="b">
        <v>0</v>
      </c>
      <c r="AK83">
        <v>11</v>
      </c>
      <c r="AL83" s="71" t="s">
        <v>652</v>
      </c>
      <c r="AM83" t="s">
        <v>664</v>
      </c>
      <c r="AN83" t="b">
        <v>0</v>
      </c>
      <c r="AO83" s="71" t="s">
        <v>652</v>
      </c>
      <c r="AP83" t="s">
        <v>213</v>
      </c>
      <c r="AQ83">
        <v>0</v>
      </c>
      <c r="AR83">
        <v>0</v>
      </c>
      <c r="BA83">
        <v>1</v>
      </c>
      <c r="BB83" t="str">
        <f>REPLACE(INDEX(GroupVertices[Group],MATCH(Edges[[#This Row],[Vertex 1]],GroupVertices[Vertex],0)),1,1,"")</f>
        <v>3</v>
      </c>
      <c r="BC83" t="str">
        <f>REPLACE(INDEX(GroupVertices[Group],MATCH(Edges[[#This Row],[Vertex 2]],GroupVertices[Vertex],0)),1,1,"")</f>
        <v>3</v>
      </c>
      <c r="BD83" s="43">
        <v>2</v>
      </c>
      <c r="BE83" s="44">
        <v>6.25</v>
      </c>
      <c r="BF83" s="43">
        <v>0</v>
      </c>
      <c r="BG83" s="44">
        <v>0</v>
      </c>
      <c r="BH83" s="43">
        <v>0</v>
      </c>
      <c r="BI83" s="44">
        <v>0</v>
      </c>
      <c r="BJ83" s="43">
        <v>30</v>
      </c>
      <c r="BK83" s="44">
        <v>93.75</v>
      </c>
      <c r="BL83" s="43">
        <v>32</v>
      </c>
    </row>
    <row r="84" spans="1:64" ht="15">
      <c r="A84" s="11" t="s">
        <v>295</v>
      </c>
      <c r="B84" s="11" t="s">
        <v>311</v>
      </c>
      <c r="C84" s="12" t="s">
        <v>1814</v>
      </c>
      <c r="D84" s="61">
        <v>3</v>
      </c>
      <c r="E84" s="62" t="s">
        <v>132</v>
      </c>
      <c r="F84" s="63">
        <v>32</v>
      </c>
      <c r="G84" s="12"/>
      <c r="H84" s="13"/>
      <c r="I84" s="45"/>
      <c r="J84" s="45"/>
      <c r="K84" s="31" t="s">
        <v>65</v>
      </c>
      <c r="L84" s="68">
        <v>84</v>
      </c>
      <c r="M84" s="68"/>
      <c r="N84" s="14"/>
      <c r="O84" t="s">
        <v>356</v>
      </c>
      <c r="P84" s="69">
        <v>43539.59747685185</v>
      </c>
      <c r="Q84" t="s">
        <v>360</v>
      </c>
      <c r="T84" t="s">
        <v>386</v>
      </c>
      <c r="V84" s="70" t="s">
        <v>446</v>
      </c>
      <c r="W84" s="69">
        <v>43539.59747685185</v>
      </c>
      <c r="X84" s="70" t="s">
        <v>521</v>
      </c>
      <c r="AA84" s="71" t="s">
        <v>613</v>
      </c>
      <c r="AC84" t="b">
        <v>0</v>
      </c>
      <c r="AD84">
        <v>0</v>
      </c>
      <c r="AE84" s="71" t="s">
        <v>656</v>
      </c>
      <c r="AF84" t="b">
        <v>0</v>
      </c>
      <c r="AG84" t="s">
        <v>660</v>
      </c>
      <c r="AI84" s="71" t="s">
        <v>656</v>
      </c>
      <c r="AJ84" t="b">
        <v>0</v>
      </c>
      <c r="AK84">
        <v>40</v>
      </c>
      <c r="AL84" s="71" t="s">
        <v>650</v>
      </c>
      <c r="AM84" t="s">
        <v>664</v>
      </c>
      <c r="AN84" t="b">
        <v>0</v>
      </c>
      <c r="AO84" s="71" t="s">
        <v>650</v>
      </c>
      <c r="AP84" t="s">
        <v>213</v>
      </c>
      <c r="AQ84">
        <v>0</v>
      </c>
      <c r="AR84">
        <v>0</v>
      </c>
      <c r="BA84">
        <v>1</v>
      </c>
      <c r="BB84" t="str">
        <f>REPLACE(INDEX(GroupVertices[Group],MATCH(Edges[[#This Row],[Vertex 1]],GroupVertices[Vertex],0)),1,1,"")</f>
        <v>3</v>
      </c>
      <c r="BC84" t="str">
        <f>REPLACE(INDEX(GroupVertices[Group],MATCH(Edges[[#This Row],[Vertex 2]],GroupVertices[Vertex],0)),1,1,"")</f>
        <v>1</v>
      </c>
      <c r="BD84" s="43">
        <v>1</v>
      </c>
      <c r="BE84" s="44">
        <v>2.5</v>
      </c>
      <c r="BF84" s="43">
        <v>0</v>
      </c>
      <c r="BG84" s="44">
        <v>0</v>
      </c>
      <c r="BH84" s="43">
        <v>0</v>
      </c>
      <c r="BI84" s="44">
        <v>0</v>
      </c>
      <c r="BJ84" s="43">
        <v>39</v>
      </c>
      <c r="BK84" s="44">
        <v>97.5</v>
      </c>
      <c r="BL84" s="43">
        <v>40</v>
      </c>
    </row>
    <row r="85" spans="1:64" ht="15">
      <c r="A85" s="11" t="s">
        <v>296</v>
      </c>
      <c r="B85" s="11" t="s">
        <v>326</v>
      </c>
      <c r="C85" s="12" t="s">
        <v>1814</v>
      </c>
      <c r="D85" s="61">
        <v>3</v>
      </c>
      <c r="E85" s="62" t="s">
        <v>132</v>
      </c>
      <c r="F85" s="63">
        <v>32</v>
      </c>
      <c r="G85" s="12"/>
      <c r="H85" s="13"/>
      <c r="I85" s="45"/>
      <c r="J85" s="45"/>
      <c r="K85" s="31" t="s">
        <v>65</v>
      </c>
      <c r="L85" s="68">
        <v>85</v>
      </c>
      <c r="M85" s="68"/>
      <c r="N85" s="14"/>
      <c r="O85" t="s">
        <v>356</v>
      </c>
      <c r="P85" s="69">
        <v>43539.631898148145</v>
      </c>
      <c r="Q85" t="s">
        <v>367</v>
      </c>
      <c r="T85" t="s">
        <v>392</v>
      </c>
      <c r="V85" s="70" t="s">
        <v>447</v>
      </c>
      <c r="W85" s="69">
        <v>43539.631898148145</v>
      </c>
      <c r="X85" s="70" t="s">
        <v>522</v>
      </c>
      <c r="AA85" s="71" t="s">
        <v>614</v>
      </c>
      <c r="AC85" t="b">
        <v>0</v>
      </c>
      <c r="AD85">
        <v>0</v>
      </c>
      <c r="AE85" s="71" t="s">
        <v>656</v>
      </c>
      <c r="AF85" t="b">
        <v>0</v>
      </c>
      <c r="AG85" t="s">
        <v>660</v>
      </c>
      <c r="AI85" s="71" t="s">
        <v>656</v>
      </c>
      <c r="AJ85" t="b">
        <v>0</v>
      </c>
      <c r="AK85">
        <v>11</v>
      </c>
      <c r="AL85" s="71" t="s">
        <v>652</v>
      </c>
      <c r="AM85" t="s">
        <v>666</v>
      </c>
      <c r="AN85" t="b">
        <v>0</v>
      </c>
      <c r="AO85" s="71" t="s">
        <v>652</v>
      </c>
      <c r="AP85" t="s">
        <v>213</v>
      </c>
      <c r="AQ85">
        <v>0</v>
      </c>
      <c r="AR85">
        <v>0</v>
      </c>
      <c r="BA85">
        <v>1</v>
      </c>
      <c r="BB85" t="str">
        <f>REPLACE(INDEX(GroupVertices[Group],MATCH(Edges[[#This Row],[Vertex 1]],GroupVertices[Vertex],0)),1,1,"")</f>
        <v>3</v>
      </c>
      <c r="BC85" t="str">
        <f>REPLACE(INDEX(GroupVertices[Group],MATCH(Edges[[#This Row],[Vertex 2]],GroupVertices[Vertex],0)),1,1,"")</f>
        <v>3</v>
      </c>
      <c r="BD85" s="43"/>
      <c r="BE85" s="44"/>
      <c r="BF85" s="43"/>
      <c r="BG85" s="44"/>
      <c r="BH85" s="43"/>
      <c r="BI85" s="44"/>
      <c r="BJ85" s="43"/>
      <c r="BK85" s="44"/>
      <c r="BL85" s="43"/>
    </row>
    <row r="86" spans="1:64" ht="15">
      <c r="A86" s="11" t="s">
        <v>296</v>
      </c>
      <c r="B86" s="11" t="s">
        <v>327</v>
      </c>
      <c r="C86" s="12" t="s">
        <v>1814</v>
      </c>
      <c r="D86" s="61">
        <v>3</v>
      </c>
      <c r="E86" s="62" t="s">
        <v>132</v>
      </c>
      <c r="F86" s="63">
        <v>32</v>
      </c>
      <c r="G86" s="12"/>
      <c r="H86" s="13"/>
      <c r="I86" s="45"/>
      <c r="J86" s="45"/>
      <c r="K86" s="31" t="s">
        <v>65</v>
      </c>
      <c r="L86" s="68">
        <v>86</v>
      </c>
      <c r="M86" s="68"/>
      <c r="N86" s="14"/>
      <c r="O86" t="s">
        <v>357</v>
      </c>
      <c r="P86" s="69">
        <v>43539.631898148145</v>
      </c>
      <c r="Q86" t="s">
        <v>367</v>
      </c>
      <c r="T86" t="s">
        <v>392</v>
      </c>
      <c r="V86" s="70" t="s">
        <v>447</v>
      </c>
      <c r="W86" s="69">
        <v>43539.631898148145</v>
      </c>
      <c r="X86" s="70" t="s">
        <v>522</v>
      </c>
      <c r="AA86" s="71" t="s">
        <v>614</v>
      </c>
      <c r="AC86" t="b">
        <v>0</v>
      </c>
      <c r="AD86">
        <v>0</v>
      </c>
      <c r="AE86" s="71" t="s">
        <v>656</v>
      </c>
      <c r="AF86" t="b">
        <v>0</v>
      </c>
      <c r="AG86" t="s">
        <v>660</v>
      </c>
      <c r="AI86" s="71" t="s">
        <v>656</v>
      </c>
      <c r="AJ86" t="b">
        <v>0</v>
      </c>
      <c r="AK86">
        <v>11</v>
      </c>
      <c r="AL86" s="71" t="s">
        <v>652</v>
      </c>
      <c r="AM86" t="s">
        <v>666</v>
      </c>
      <c r="AN86" t="b">
        <v>0</v>
      </c>
      <c r="AO86" s="71" t="s">
        <v>652</v>
      </c>
      <c r="AP86" t="s">
        <v>213</v>
      </c>
      <c r="AQ86">
        <v>0</v>
      </c>
      <c r="AR86">
        <v>0</v>
      </c>
      <c r="BA86">
        <v>1</v>
      </c>
      <c r="BB86" t="str">
        <f>REPLACE(INDEX(GroupVertices[Group],MATCH(Edges[[#This Row],[Vertex 1]],GroupVertices[Vertex],0)),1,1,"")</f>
        <v>3</v>
      </c>
      <c r="BC86" t="str">
        <f>REPLACE(INDEX(GroupVertices[Group],MATCH(Edges[[#This Row],[Vertex 2]],GroupVertices[Vertex],0)),1,1,"")</f>
        <v>3</v>
      </c>
      <c r="BD86" s="43"/>
      <c r="BE86" s="44"/>
      <c r="BF86" s="43"/>
      <c r="BG86" s="44"/>
      <c r="BH86" s="43"/>
      <c r="BI86" s="44"/>
      <c r="BJ86" s="43"/>
      <c r="BK86" s="44"/>
      <c r="BL86" s="43"/>
    </row>
    <row r="87" spans="1:64" ht="15">
      <c r="A87" s="11" t="s">
        <v>296</v>
      </c>
      <c r="B87" s="11" t="s">
        <v>331</v>
      </c>
      <c r="C87" s="12" t="s">
        <v>1814</v>
      </c>
      <c r="D87" s="61">
        <v>3</v>
      </c>
      <c r="E87" s="62" t="s">
        <v>132</v>
      </c>
      <c r="F87" s="63">
        <v>32</v>
      </c>
      <c r="G87" s="12"/>
      <c r="H87" s="13"/>
      <c r="I87" s="45"/>
      <c r="J87" s="45"/>
      <c r="K87" s="31" t="s">
        <v>65</v>
      </c>
      <c r="L87" s="68">
        <v>87</v>
      </c>
      <c r="M87" s="68"/>
      <c r="N87" s="14"/>
      <c r="O87" t="s">
        <v>357</v>
      </c>
      <c r="P87" s="69">
        <v>43539.631898148145</v>
      </c>
      <c r="Q87" t="s">
        <v>367</v>
      </c>
      <c r="T87" t="s">
        <v>392</v>
      </c>
      <c r="V87" s="70" t="s">
        <v>447</v>
      </c>
      <c r="W87" s="69">
        <v>43539.631898148145</v>
      </c>
      <c r="X87" s="70" t="s">
        <v>522</v>
      </c>
      <c r="AA87" s="71" t="s">
        <v>614</v>
      </c>
      <c r="AC87" t="b">
        <v>0</v>
      </c>
      <c r="AD87">
        <v>0</v>
      </c>
      <c r="AE87" s="71" t="s">
        <v>656</v>
      </c>
      <c r="AF87" t="b">
        <v>0</v>
      </c>
      <c r="AG87" t="s">
        <v>660</v>
      </c>
      <c r="AI87" s="71" t="s">
        <v>656</v>
      </c>
      <c r="AJ87" t="b">
        <v>0</v>
      </c>
      <c r="AK87">
        <v>11</v>
      </c>
      <c r="AL87" s="71" t="s">
        <v>652</v>
      </c>
      <c r="AM87" t="s">
        <v>666</v>
      </c>
      <c r="AN87" t="b">
        <v>0</v>
      </c>
      <c r="AO87" s="71" t="s">
        <v>652</v>
      </c>
      <c r="AP87" t="s">
        <v>213</v>
      </c>
      <c r="AQ87">
        <v>0</v>
      </c>
      <c r="AR87">
        <v>0</v>
      </c>
      <c r="BA87">
        <v>1</v>
      </c>
      <c r="BB87" t="str">
        <f>REPLACE(INDEX(GroupVertices[Group],MATCH(Edges[[#This Row],[Vertex 1]],GroupVertices[Vertex],0)),1,1,"")</f>
        <v>3</v>
      </c>
      <c r="BC87" t="str">
        <f>REPLACE(INDEX(GroupVertices[Group],MATCH(Edges[[#This Row],[Vertex 2]],GroupVertices[Vertex],0)),1,1,"")</f>
        <v>3</v>
      </c>
      <c r="BD87" s="43"/>
      <c r="BE87" s="44"/>
      <c r="BF87" s="43"/>
      <c r="BG87" s="44"/>
      <c r="BH87" s="43"/>
      <c r="BI87" s="44"/>
      <c r="BJ87" s="43"/>
      <c r="BK87" s="44"/>
      <c r="BL87" s="43"/>
    </row>
    <row r="88" spans="1:64" ht="15">
      <c r="A88" s="11" t="s">
        <v>296</v>
      </c>
      <c r="B88" s="11" t="s">
        <v>332</v>
      </c>
      <c r="C88" s="12" t="s">
        <v>1814</v>
      </c>
      <c r="D88" s="61">
        <v>3</v>
      </c>
      <c r="E88" s="62" t="s">
        <v>132</v>
      </c>
      <c r="F88" s="63">
        <v>32</v>
      </c>
      <c r="G88" s="12"/>
      <c r="H88" s="13"/>
      <c r="I88" s="45"/>
      <c r="J88" s="45"/>
      <c r="K88" s="31" t="s">
        <v>65</v>
      </c>
      <c r="L88" s="68">
        <v>88</v>
      </c>
      <c r="M88" s="68"/>
      <c r="N88" s="14"/>
      <c r="O88" t="s">
        <v>357</v>
      </c>
      <c r="P88" s="69">
        <v>43539.631898148145</v>
      </c>
      <c r="Q88" t="s">
        <v>367</v>
      </c>
      <c r="T88" t="s">
        <v>392</v>
      </c>
      <c r="V88" s="70" t="s">
        <v>447</v>
      </c>
      <c r="W88" s="69">
        <v>43539.631898148145</v>
      </c>
      <c r="X88" s="70" t="s">
        <v>522</v>
      </c>
      <c r="AA88" s="71" t="s">
        <v>614</v>
      </c>
      <c r="AC88" t="b">
        <v>0</v>
      </c>
      <c r="AD88">
        <v>0</v>
      </c>
      <c r="AE88" s="71" t="s">
        <v>656</v>
      </c>
      <c r="AF88" t="b">
        <v>0</v>
      </c>
      <c r="AG88" t="s">
        <v>660</v>
      </c>
      <c r="AI88" s="71" t="s">
        <v>656</v>
      </c>
      <c r="AJ88" t="b">
        <v>0</v>
      </c>
      <c r="AK88">
        <v>11</v>
      </c>
      <c r="AL88" s="71" t="s">
        <v>652</v>
      </c>
      <c r="AM88" t="s">
        <v>666</v>
      </c>
      <c r="AN88" t="b">
        <v>0</v>
      </c>
      <c r="AO88" s="71" t="s">
        <v>652</v>
      </c>
      <c r="AP88" t="s">
        <v>213</v>
      </c>
      <c r="AQ88">
        <v>0</v>
      </c>
      <c r="AR88">
        <v>0</v>
      </c>
      <c r="BA88">
        <v>1</v>
      </c>
      <c r="BB88" t="str">
        <f>REPLACE(INDEX(GroupVertices[Group],MATCH(Edges[[#This Row],[Vertex 1]],GroupVertices[Vertex],0)),1,1,"")</f>
        <v>3</v>
      </c>
      <c r="BC88" t="str">
        <f>REPLACE(INDEX(GroupVertices[Group],MATCH(Edges[[#This Row],[Vertex 2]],GroupVertices[Vertex],0)),1,1,"")</f>
        <v>2</v>
      </c>
      <c r="BD88" s="43"/>
      <c r="BE88" s="44"/>
      <c r="BF88" s="43"/>
      <c r="BG88" s="44"/>
      <c r="BH88" s="43"/>
      <c r="BI88" s="44"/>
      <c r="BJ88" s="43"/>
      <c r="BK88" s="44"/>
      <c r="BL88" s="43"/>
    </row>
    <row r="89" spans="1:64" ht="15">
      <c r="A89" s="11" t="s">
        <v>296</v>
      </c>
      <c r="B89" s="11" t="s">
        <v>333</v>
      </c>
      <c r="C89" s="12" t="s">
        <v>1814</v>
      </c>
      <c r="D89" s="61">
        <v>3</v>
      </c>
      <c r="E89" s="62" t="s">
        <v>132</v>
      </c>
      <c r="F89" s="63">
        <v>32</v>
      </c>
      <c r="G89" s="12"/>
      <c r="H89" s="13"/>
      <c r="I89" s="45"/>
      <c r="J89" s="45"/>
      <c r="K89" s="31" t="s">
        <v>65</v>
      </c>
      <c r="L89" s="68">
        <v>89</v>
      </c>
      <c r="M89" s="68"/>
      <c r="N89" s="14"/>
      <c r="O89" t="s">
        <v>357</v>
      </c>
      <c r="P89" s="69">
        <v>43539.631898148145</v>
      </c>
      <c r="Q89" t="s">
        <v>367</v>
      </c>
      <c r="T89" t="s">
        <v>392</v>
      </c>
      <c r="V89" s="70" t="s">
        <v>447</v>
      </c>
      <c r="W89" s="69">
        <v>43539.631898148145</v>
      </c>
      <c r="X89" s="70" t="s">
        <v>522</v>
      </c>
      <c r="AA89" s="71" t="s">
        <v>614</v>
      </c>
      <c r="AC89" t="b">
        <v>0</v>
      </c>
      <c r="AD89">
        <v>0</v>
      </c>
      <c r="AE89" s="71" t="s">
        <v>656</v>
      </c>
      <c r="AF89" t="b">
        <v>0</v>
      </c>
      <c r="AG89" t="s">
        <v>660</v>
      </c>
      <c r="AI89" s="71" t="s">
        <v>656</v>
      </c>
      <c r="AJ89" t="b">
        <v>0</v>
      </c>
      <c r="AK89">
        <v>11</v>
      </c>
      <c r="AL89" s="71" t="s">
        <v>652</v>
      </c>
      <c r="AM89" t="s">
        <v>666</v>
      </c>
      <c r="AN89" t="b">
        <v>0</v>
      </c>
      <c r="AO89" s="71" t="s">
        <v>652</v>
      </c>
      <c r="AP89" t="s">
        <v>213</v>
      </c>
      <c r="AQ89">
        <v>0</v>
      </c>
      <c r="AR89">
        <v>0</v>
      </c>
      <c r="BA89">
        <v>1</v>
      </c>
      <c r="BB89" t="str">
        <f>REPLACE(INDEX(GroupVertices[Group],MATCH(Edges[[#This Row],[Vertex 1]],GroupVertices[Vertex],0)),1,1,"")</f>
        <v>3</v>
      </c>
      <c r="BC89" t="str">
        <f>REPLACE(INDEX(GroupVertices[Group],MATCH(Edges[[#This Row],[Vertex 2]],GroupVertices[Vertex],0)),1,1,"")</f>
        <v>3</v>
      </c>
      <c r="BD89" s="43"/>
      <c r="BE89" s="44"/>
      <c r="BF89" s="43"/>
      <c r="BG89" s="44"/>
      <c r="BH89" s="43"/>
      <c r="BI89" s="44"/>
      <c r="BJ89" s="43"/>
      <c r="BK89" s="44"/>
      <c r="BL89" s="43"/>
    </row>
    <row r="90" spans="1:64" ht="15">
      <c r="A90" s="11" t="s">
        <v>296</v>
      </c>
      <c r="B90" s="11" t="s">
        <v>334</v>
      </c>
      <c r="C90" s="12" t="s">
        <v>1814</v>
      </c>
      <c r="D90" s="61">
        <v>3</v>
      </c>
      <c r="E90" s="62" t="s">
        <v>132</v>
      </c>
      <c r="F90" s="63">
        <v>32</v>
      </c>
      <c r="G90" s="12"/>
      <c r="H90" s="13"/>
      <c r="I90" s="45"/>
      <c r="J90" s="45"/>
      <c r="K90" s="31" t="s">
        <v>65</v>
      </c>
      <c r="L90" s="68">
        <v>90</v>
      </c>
      <c r="M90" s="68"/>
      <c r="N90" s="14"/>
      <c r="O90" t="s">
        <v>357</v>
      </c>
      <c r="P90" s="69">
        <v>43539.631898148145</v>
      </c>
      <c r="Q90" t="s">
        <v>367</v>
      </c>
      <c r="T90" t="s">
        <v>392</v>
      </c>
      <c r="V90" s="70" t="s">
        <v>447</v>
      </c>
      <c r="W90" s="69">
        <v>43539.631898148145</v>
      </c>
      <c r="X90" s="70" t="s">
        <v>522</v>
      </c>
      <c r="AA90" s="71" t="s">
        <v>614</v>
      </c>
      <c r="AC90" t="b">
        <v>0</v>
      </c>
      <c r="AD90">
        <v>0</v>
      </c>
      <c r="AE90" s="71" t="s">
        <v>656</v>
      </c>
      <c r="AF90" t="b">
        <v>0</v>
      </c>
      <c r="AG90" t="s">
        <v>660</v>
      </c>
      <c r="AI90" s="71" t="s">
        <v>656</v>
      </c>
      <c r="AJ90" t="b">
        <v>0</v>
      </c>
      <c r="AK90">
        <v>11</v>
      </c>
      <c r="AL90" s="71" t="s">
        <v>652</v>
      </c>
      <c r="AM90" t="s">
        <v>666</v>
      </c>
      <c r="AN90" t="b">
        <v>0</v>
      </c>
      <c r="AO90" s="71" t="s">
        <v>652</v>
      </c>
      <c r="AP90" t="s">
        <v>213</v>
      </c>
      <c r="AQ90">
        <v>0</v>
      </c>
      <c r="AR90">
        <v>0</v>
      </c>
      <c r="BA90">
        <v>1</v>
      </c>
      <c r="BB90" t="str">
        <f>REPLACE(INDEX(GroupVertices[Group],MATCH(Edges[[#This Row],[Vertex 1]],GroupVertices[Vertex],0)),1,1,"")</f>
        <v>3</v>
      </c>
      <c r="BC90" t="str">
        <f>REPLACE(INDEX(GroupVertices[Group],MATCH(Edges[[#This Row],[Vertex 2]],GroupVertices[Vertex],0)),1,1,"")</f>
        <v>3</v>
      </c>
      <c r="BD90" s="43"/>
      <c r="BE90" s="44"/>
      <c r="BF90" s="43"/>
      <c r="BG90" s="44"/>
      <c r="BH90" s="43"/>
      <c r="BI90" s="44"/>
      <c r="BJ90" s="43"/>
      <c r="BK90" s="44"/>
      <c r="BL90" s="43"/>
    </row>
    <row r="91" spans="1:64" ht="15">
      <c r="A91" s="11" t="s">
        <v>296</v>
      </c>
      <c r="B91" s="11" t="s">
        <v>328</v>
      </c>
      <c r="C91" s="12" t="s">
        <v>1814</v>
      </c>
      <c r="D91" s="61">
        <v>3</v>
      </c>
      <c r="E91" s="62" t="s">
        <v>132</v>
      </c>
      <c r="F91" s="63">
        <v>32</v>
      </c>
      <c r="G91" s="12"/>
      <c r="H91" s="13"/>
      <c r="I91" s="45"/>
      <c r="J91" s="45"/>
      <c r="K91" s="31" t="s">
        <v>65</v>
      </c>
      <c r="L91" s="68">
        <v>91</v>
      </c>
      <c r="M91" s="68"/>
      <c r="N91" s="14"/>
      <c r="O91" t="s">
        <v>357</v>
      </c>
      <c r="P91" s="69">
        <v>43539.631898148145</v>
      </c>
      <c r="Q91" t="s">
        <v>367</v>
      </c>
      <c r="T91" t="s">
        <v>392</v>
      </c>
      <c r="V91" s="70" t="s">
        <v>447</v>
      </c>
      <c r="W91" s="69">
        <v>43539.631898148145</v>
      </c>
      <c r="X91" s="70" t="s">
        <v>522</v>
      </c>
      <c r="AA91" s="71" t="s">
        <v>614</v>
      </c>
      <c r="AC91" t="b">
        <v>0</v>
      </c>
      <c r="AD91">
        <v>0</v>
      </c>
      <c r="AE91" s="71" t="s">
        <v>656</v>
      </c>
      <c r="AF91" t="b">
        <v>0</v>
      </c>
      <c r="AG91" t="s">
        <v>660</v>
      </c>
      <c r="AI91" s="71" t="s">
        <v>656</v>
      </c>
      <c r="AJ91" t="b">
        <v>0</v>
      </c>
      <c r="AK91">
        <v>11</v>
      </c>
      <c r="AL91" s="71" t="s">
        <v>652</v>
      </c>
      <c r="AM91" t="s">
        <v>666</v>
      </c>
      <c r="AN91" t="b">
        <v>0</v>
      </c>
      <c r="AO91" s="71" t="s">
        <v>652</v>
      </c>
      <c r="AP91" t="s">
        <v>213</v>
      </c>
      <c r="AQ91">
        <v>0</v>
      </c>
      <c r="AR91">
        <v>0</v>
      </c>
      <c r="BA91">
        <v>1</v>
      </c>
      <c r="BB91" t="str">
        <f>REPLACE(INDEX(GroupVertices[Group],MATCH(Edges[[#This Row],[Vertex 1]],GroupVertices[Vertex],0)),1,1,"")</f>
        <v>3</v>
      </c>
      <c r="BC91" t="str">
        <f>REPLACE(INDEX(GroupVertices[Group],MATCH(Edges[[#This Row],[Vertex 2]],GroupVertices[Vertex],0)),1,1,"")</f>
        <v>3</v>
      </c>
      <c r="BD91" s="43">
        <v>2</v>
      </c>
      <c r="BE91" s="44">
        <v>6.25</v>
      </c>
      <c r="BF91" s="43">
        <v>0</v>
      </c>
      <c r="BG91" s="44">
        <v>0</v>
      </c>
      <c r="BH91" s="43">
        <v>0</v>
      </c>
      <c r="BI91" s="44">
        <v>0</v>
      </c>
      <c r="BJ91" s="43">
        <v>30</v>
      </c>
      <c r="BK91" s="44">
        <v>93.75</v>
      </c>
      <c r="BL91" s="43">
        <v>32</v>
      </c>
    </row>
    <row r="92" spans="1:64" ht="15">
      <c r="A92" s="11" t="s">
        <v>297</v>
      </c>
      <c r="B92" s="11" t="s">
        <v>322</v>
      </c>
      <c r="C92" s="12" t="s">
        <v>1814</v>
      </c>
      <c r="D92" s="61">
        <v>3</v>
      </c>
      <c r="E92" s="62" t="s">
        <v>132</v>
      </c>
      <c r="F92" s="63">
        <v>32</v>
      </c>
      <c r="G92" s="12"/>
      <c r="H92" s="13"/>
      <c r="I92" s="45"/>
      <c r="J92" s="45"/>
      <c r="K92" s="31" t="s">
        <v>65</v>
      </c>
      <c r="L92" s="68">
        <v>92</v>
      </c>
      <c r="M92" s="68"/>
      <c r="N92" s="14"/>
      <c r="O92" t="s">
        <v>356</v>
      </c>
      <c r="P92" s="69">
        <v>43539.633310185185</v>
      </c>
      <c r="Q92" t="s">
        <v>370</v>
      </c>
      <c r="V92" s="70" t="s">
        <v>448</v>
      </c>
      <c r="W92" s="69">
        <v>43539.633310185185</v>
      </c>
      <c r="X92" s="70" t="s">
        <v>523</v>
      </c>
      <c r="AA92" s="71" t="s">
        <v>615</v>
      </c>
      <c r="AC92" t="b">
        <v>0</v>
      </c>
      <c r="AD92">
        <v>0</v>
      </c>
      <c r="AE92" s="71" t="s">
        <v>656</v>
      </c>
      <c r="AF92" t="b">
        <v>0</v>
      </c>
      <c r="AG92" t="s">
        <v>660</v>
      </c>
      <c r="AI92" s="71" t="s">
        <v>656</v>
      </c>
      <c r="AJ92" t="b">
        <v>0</v>
      </c>
      <c r="AK92">
        <v>13</v>
      </c>
      <c r="AL92" s="71" t="s">
        <v>647</v>
      </c>
      <c r="AM92" t="s">
        <v>669</v>
      </c>
      <c r="AN92" t="b">
        <v>0</v>
      </c>
      <c r="AO92" s="71" t="s">
        <v>647</v>
      </c>
      <c r="AP92" t="s">
        <v>213</v>
      </c>
      <c r="AQ92">
        <v>0</v>
      </c>
      <c r="AR92">
        <v>0</v>
      </c>
      <c r="BA92">
        <v>1</v>
      </c>
      <c r="BB92" t="str">
        <f>REPLACE(INDEX(GroupVertices[Group],MATCH(Edges[[#This Row],[Vertex 1]],GroupVertices[Vertex],0)),1,1,"")</f>
        <v>6</v>
      </c>
      <c r="BC92" t="str">
        <f>REPLACE(INDEX(GroupVertices[Group],MATCH(Edges[[#This Row],[Vertex 2]],GroupVertices[Vertex],0)),1,1,"")</f>
        <v>6</v>
      </c>
      <c r="BD92" s="43">
        <v>3</v>
      </c>
      <c r="BE92" s="44">
        <v>9.090909090909092</v>
      </c>
      <c r="BF92" s="43">
        <v>0</v>
      </c>
      <c r="BG92" s="44">
        <v>0</v>
      </c>
      <c r="BH92" s="43">
        <v>0</v>
      </c>
      <c r="BI92" s="44">
        <v>0</v>
      </c>
      <c r="BJ92" s="43">
        <v>30</v>
      </c>
      <c r="BK92" s="44">
        <v>90.9090909090909</v>
      </c>
      <c r="BL92" s="43">
        <v>33</v>
      </c>
    </row>
    <row r="93" spans="1:64" ht="15">
      <c r="A93" s="11" t="s">
        <v>298</v>
      </c>
      <c r="B93" s="11" t="s">
        <v>322</v>
      </c>
      <c r="C93" s="12" t="s">
        <v>1814</v>
      </c>
      <c r="D93" s="61">
        <v>3</v>
      </c>
      <c r="E93" s="62" t="s">
        <v>132</v>
      </c>
      <c r="F93" s="63">
        <v>32</v>
      </c>
      <c r="G93" s="12"/>
      <c r="H93" s="13"/>
      <c r="I93" s="45"/>
      <c r="J93" s="45"/>
      <c r="K93" s="31" t="s">
        <v>65</v>
      </c>
      <c r="L93" s="68">
        <v>93</v>
      </c>
      <c r="M93" s="68"/>
      <c r="N93" s="14"/>
      <c r="O93" t="s">
        <v>356</v>
      </c>
      <c r="P93" s="69">
        <v>43539.63501157407</v>
      </c>
      <c r="Q93" t="s">
        <v>370</v>
      </c>
      <c r="V93" s="70" t="s">
        <v>449</v>
      </c>
      <c r="W93" s="69">
        <v>43539.63501157407</v>
      </c>
      <c r="X93" s="70" t="s">
        <v>524</v>
      </c>
      <c r="AA93" s="71" t="s">
        <v>616</v>
      </c>
      <c r="AC93" t="b">
        <v>0</v>
      </c>
      <c r="AD93">
        <v>0</v>
      </c>
      <c r="AE93" s="71" t="s">
        <v>656</v>
      </c>
      <c r="AF93" t="b">
        <v>0</v>
      </c>
      <c r="AG93" t="s">
        <v>660</v>
      </c>
      <c r="AI93" s="71" t="s">
        <v>656</v>
      </c>
      <c r="AJ93" t="b">
        <v>0</v>
      </c>
      <c r="AK93">
        <v>13</v>
      </c>
      <c r="AL93" s="71" t="s">
        <v>647</v>
      </c>
      <c r="AM93" t="s">
        <v>667</v>
      </c>
      <c r="AN93" t="b">
        <v>0</v>
      </c>
      <c r="AO93" s="71" t="s">
        <v>647</v>
      </c>
      <c r="AP93" t="s">
        <v>213</v>
      </c>
      <c r="AQ93">
        <v>0</v>
      </c>
      <c r="AR93">
        <v>0</v>
      </c>
      <c r="BA93">
        <v>1</v>
      </c>
      <c r="BB93" t="str">
        <f>REPLACE(INDEX(GroupVertices[Group],MATCH(Edges[[#This Row],[Vertex 1]],GroupVertices[Vertex],0)),1,1,"")</f>
        <v>6</v>
      </c>
      <c r="BC93" t="str">
        <f>REPLACE(INDEX(GroupVertices[Group],MATCH(Edges[[#This Row],[Vertex 2]],GroupVertices[Vertex],0)),1,1,"")</f>
        <v>6</v>
      </c>
      <c r="BD93" s="43">
        <v>3</v>
      </c>
      <c r="BE93" s="44">
        <v>9.090909090909092</v>
      </c>
      <c r="BF93" s="43">
        <v>0</v>
      </c>
      <c r="BG93" s="44">
        <v>0</v>
      </c>
      <c r="BH93" s="43">
        <v>0</v>
      </c>
      <c r="BI93" s="44">
        <v>0</v>
      </c>
      <c r="BJ93" s="43">
        <v>30</v>
      </c>
      <c r="BK93" s="44">
        <v>90.9090909090909</v>
      </c>
      <c r="BL93" s="43">
        <v>33</v>
      </c>
    </row>
    <row r="94" spans="1:64" ht="15">
      <c r="A94" s="11" t="s">
        <v>299</v>
      </c>
      <c r="B94" s="11" t="s">
        <v>322</v>
      </c>
      <c r="C94" s="12" t="s">
        <v>1814</v>
      </c>
      <c r="D94" s="61">
        <v>3</v>
      </c>
      <c r="E94" s="62" t="s">
        <v>132</v>
      </c>
      <c r="F94" s="63">
        <v>32</v>
      </c>
      <c r="G94" s="12"/>
      <c r="H94" s="13"/>
      <c r="I94" s="45"/>
      <c r="J94" s="45"/>
      <c r="K94" s="31" t="s">
        <v>65</v>
      </c>
      <c r="L94" s="68">
        <v>94</v>
      </c>
      <c r="M94" s="68"/>
      <c r="N94" s="14"/>
      <c r="O94" t="s">
        <v>356</v>
      </c>
      <c r="P94" s="69">
        <v>43539.6352662037</v>
      </c>
      <c r="Q94" t="s">
        <v>370</v>
      </c>
      <c r="V94" s="70" t="s">
        <v>450</v>
      </c>
      <c r="W94" s="69">
        <v>43539.6352662037</v>
      </c>
      <c r="X94" s="70" t="s">
        <v>525</v>
      </c>
      <c r="AA94" s="71" t="s">
        <v>617</v>
      </c>
      <c r="AC94" t="b">
        <v>0</v>
      </c>
      <c r="AD94">
        <v>0</v>
      </c>
      <c r="AE94" s="71" t="s">
        <v>656</v>
      </c>
      <c r="AF94" t="b">
        <v>0</v>
      </c>
      <c r="AG94" t="s">
        <v>660</v>
      </c>
      <c r="AI94" s="71" t="s">
        <v>656</v>
      </c>
      <c r="AJ94" t="b">
        <v>0</v>
      </c>
      <c r="AK94">
        <v>13</v>
      </c>
      <c r="AL94" s="71" t="s">
        <v>647</v>
      </c>
      <c r="AM94" t="s">
        <v>670</v>
      </c>
      <c r="AN94" t="b">
        <v>0</v>
      </c>
      <c r="AO94" s="71" t="s">
        <v>647</v>
      </c>
      <c r="AP94" t="s">
        <v>213</v>
      </c>
      <c r="AQ94">
        <v>0</v>
      </c>
      <c r="AR94">
        <v>0</v>
      </c>
      <c r="BA94">
        <v>1</v>
      </c>
      <c r="BB94" t="str">
        <f>REPLACE(INDEX(GroupVertices[Group],MATCH(Edges[[#This Row],[Vertex 1]],GroupVertices[Vertex],0)),1,1,"")</f>
        <v>6</v>
      </c>
      <c r="BC94" t="str">
        <f>REPLACE(INDEX(GroupVertices[Group],MATCH(Edges[[#This Row],[Vertex 2]],GroupVertices[Vertex],0)),1,1,"")</f>
        <v>6</v>
      </c>
      <c r="BD94" s="43">
        <v>3</v>
      </c>
      <c r="BE94" s="44">
        <v>9.090909090909092</v>
      </c>
      <c r="BF94" s="43">
        <v>0</v>
      </c>
      <c r="BG94" s="44">
        <v>0</v>
      </c>
      <c r="BH94" s="43">
        <v>0</v>
      </c>
      <c r="BI94" s="44">
        <v>0</v>
      </c>
      <c r="BJ94" s="43">
        <v>30</v>
      </c>
      <c r="BK94" s="44">
        <v>90.9090909090909</v>
      </c>
      <c r="BL94" s="43">
        <v>33</v>
      </c>
    </row>
    <row r="95" spans="1:64" ht="15">
      <c r="A95" s="11" t="s">
        <v>300</v>
      </c>
      <c r="B95" s="11" t="s">
        <v>326</v>
      </c>
      <c r="C95" s="12" t="s">
        <v>1814</v>
      </c>
      <c r="D95" s="61">
        <v>3</v>
      </c>
      <c r="E95" s="62" t="s">
        <v>132</v>
      </c>
      <c r="F95" s="63">
        <v>32</v>
      </c>
      <c r="G95" s="12"/>
      <c r="H95" s="13"/>
      <c r="I95" s="45"/>
      <c r="J95" s="45"/>
      <c r="K95" s="31" t="s">
        <v>65</v>
      </c>
      <c r="L95" s="68">
        <v>95</v>
      </c>
      <c r="M95" s="68"/>
      <c r="N95" s="14"/>
      <c r="O95" t="s">
        <v>356</v>
      </c>
      <c r="P95" s="69">
        <v>43539.64273148148</v>
      </c>
      <c r="Q95" t="s">
        <v>367</v>
      </c>
      <c r="T95" t="s">
        <v>392</v>
      </c>
      <c r="V95" s="70" t="s">
        <v>451</v>
      </c>
      <c r="W95" s="69">
        <v>43539.64273148148</v>
      </c>
      <c r="X95" s="70" t="s">
        <v>526</v>
      </c>
      <c r="AA95" s="71" t="s">
        <v>618</v>
      </c>
      <c r="AC95" t="b">
        <v>0</v>
      </c>
      <c r="AD95">
        <v>0</v>
      </c>
      <c r="AE95" s="71" t="s">
        <v>656</v>
      </c>
      <c r="AF95" t="b">
        <v>0</v>
      </c>
      <c r="AG95" t="s">
        <v>660</v>
      </c>
      <c r="AI95" s="71" t="s">
        <v>656</v>
      </c>
      <c r="AJ95" t="b">
        <v>0</v>
      </c>
      <c r="AK95">
        <v>11</v>
      </c>
      <c r="AL95" s="71" t="s">
        <v>652</v>
      </c>
      <c r="AM95" t="s">
        <v>668</v>
      </c>
      <c r="AN95" t="b">
        <v>0</v>
      </c>
      <c r="AO95" s="71" t="s">
        <v>652</v>
      </c>
      <c r="AP95" t="s">
        <v>213</v>
      </c>
      <c r="AQ95">
        <v>0</v>
      </c>
      <c r="AR95">
        <v>0</v>
      </c>
      <c r="BA95">
        <v>1</v>
      </c>
      <c r="BB95" t="str">
        <f>REPLACE(INDEX(GroupVertices[Group],MATCH(Edges[[#This Row],[Vertex 1]],GroupVertices[Vertex],0)),1,1,"")</f>
        <v>3</v>
      </c>
      <c r="BC95" t="str">
        <f>REPLACE(INDEX(GroupVertices[Group],MATCH(Edges[[#This Row],[Vertex 2]],GroupVertices[Vertex],0)),1,1,"")</f>
        <v>3</v>
      </c>
      <c r="BD95" s="43"/>
      <c r="BE95" s="44"/>
      <c r="BF95" s="43"/>
      <c r="BG95" s="44"/>
      <c r="BH95" s="43"/>
      <c r="BI95" s="44"/>
      <c r="BJ95" s="43"/>
      <c r="BK95" s="44"/>
      <c r="BL95" s="43"/>
    </row>
    <row r="96" spans="1:64" ht="15">
      <c r="A96" s="11" t="s">
        <v>300</v>
      </c>
      <c r="B96" s="11" t="s">
        <v>327</v>
      </c>
      <c r="C96" s="12" t="s">
        <v>1814</v>
      </c>
      <c r="D96" s="61">
        <v>3</v>
      </c>
      <c r="E96" s="62" t="s">
        <v>132</v>
      </c>
      <c r="F96" s="63">
        <v>32</v>
      </c>
      <c r="G96" s="12"/>
      <c r="H96" s="13"/>
      <c r="I96" s="45"/>
      <c r="J96" s="45"/>
      <c r="K96" s="31" t="s">
        <v>65</v>
      </c>
      <c r="L96" s="68">
        <v>96</v>
      </c>
      <c r="M96" s="68"/>
      <c r="N96" s="14"/>
      <c r="O96" t="s">
        <v>357</v>
      </c>
      <c r="P96" s="69">
        <v>43539.64273148148</v>
      </c>
      <c r="Q96" t="s">
        <v>367</v>
      </c>
      <c r="T96" t="s">
        <v>392</v>
      </c>
      <c r="V96" s="70" t="s">
        <v>451</v>
      </c>
      <c r="W96" s="69">
        <v>43539.64273148148</v>
      </c>
      <c r="X96" s="70" t="s">
        <v>526</v>
      </c>
      <c r="AA96" s="71" t="s">
        <v>618</v>
      </c>
      <c r="AC96" t="b">
        <v>0</v>
      </c>
      <c r="AD96">
        <v>0</v>
      </c>
      <c r="AE96" s="71" t="s">
        <v>656</v>
      </c>
      <c r="AF96" t="b">
        <v>0</v>
      </c>
      <c r="AG96" t="s">
        <v>660</v>
      </c>
      <c r="AI96" s="71" t="s">
        <v>656</v>
      </c>
      <c r="AJ96" t="b">
        <v>0</v>
      </c>
      <c r="AK96">
        <v>11</v>
      </c>
      <c r="AL96" s="71" t="s">
        <v>652</v>
      </c>
      <c r="AM96" t="s">
        <v>668</v>
      </c>
      <c r="AN96" t="b">
        <v>0</v>
      </c>
      <c r="AO96" s="71" t="s">
        <v>652</v>
      </c>
      <c r="AP96" t="s">
        <v>213</v>
      </c>
      <c r="AQ96">
        <v>0</v>
      </c>
      <c r="AR96">
        <v>0</v>
      </c>
      <c r="BA96">
        <v>1</v>
      </c>
      <c r="BB96" t="str">
        <f>REPLACE(INDEX(GroupVertices[Group],MATCH(Edges[[#This Row],[Vertex 1]],GroupVertices[Vertex],0)),1,1,"")</f>
        <v>3</v>
      </c>
      <c r="BC96" t="str">
        <f>REPLACE(INDEX(GroupVertices[Group],MATCH(Edges[[#This Row],[Vertex 2]],GroupVertices[Vertex],0)),1,1,"")</f>
        <v>3</v>
      </c>
      <c r="BD96" s="43"/>
      <c r="BE96" s="44"/>
      <c r="BF96" s="43"/>
      <c r="BG96" s="44"/>
      <c r="BH96" s="43"/>
      <c r="BI96" s="44"/>
      <c r="BJ96" s="43"/>
      <c r="BK96" s="44"/>
      <c r="BL96" s="43"/>
    </row>
    <row r="97" spans="1:64" ht="15">
      <c r="A97" s="11" t="s">
        <v>300</v>
      </c>
      <c r="B97" s="11" t="s">
        <v>331</v>
      </c>
      <c r="C97" s="12" t="s">
        <v>1814</v>
      </c>
      <c r="D97" s="61">
        <v>3</v>
      </c>
      <c r="E97" s="62" t="s">
        <v>132</v>
      </c>
      <c r="F97" s="63">
        <v>32</v>
      </c>
      <c r="G97" s="12"/>
      <c r="H97" s="13"/>
      <c r="I97" s="45"/>
      <c r="J97" s="45"/>
      <c r="K97" s="31" t="s">
        <v>65</v>
      </c>
      <c r="L97" s="68">
        <v>97</v>
      </c>
      <c r="M97" s="68"/>
      <c r="N97" s="14"/>
      <c r="O97" t="s">
        <v>357</v>
      </c>
      <c r="P97" s="69">
        <v>43539.64273148148</v>
      </c>
      <c r="Q97" t="s">
        <v>367</v>
      </c>
      <c r="T97" t="s">
        <v>392</v>
      </c>
      <c r="V97" s="70" t="s">
        <v>451</v>
      </c>
      <c r="W97" s="69">
        <v>43539.64273148148</v>
      </c>
      <c r="X97" s="70" t="s">
        <v>526</v>
      </c>
      <c r="AA97" s="71" t="s">
        <v>618</v>
      </c>
      <c r="AC97" t="b">
        <v>0</v>
      </c>
      <c r="AD97">
        <v>0</v>
      </c>
      <c r="AE97" s="71" t="s">
        <v>656</v>
      </c>
      <c r="AF97" t="b">
        <v>0</v>
      </c>
      <c r="AG97" t="s">
        <v>660</v>
      </c>
      <c r="AI97" s="71" t="s">
        <v>656</v>
      </c>
      <c r="AJ97" t="b">
        <v>0</v>
      </c>
      <c r="AK97">
        <v>11</v>
      </c>
      <c r="AL97" s="71" t="s">
        <v>652</v>
      </c>
      <c r="AM97" t="s">
        <v>668</v>
      </c>
      <c r="AN97" t="b">
        <v>0</v>
      </c>
      <c r="AO97" s="71" t="s">
        <v>652</v>
      </c>
      <c r="AP97" t="s">
        <v>213</v>
      </c>
      <c r="AQ97">
        <v>0</v>
      </c>
      <c r="AR97">
        <v>0</v>
      </c>
      <c r="BA97">
        <v>1</v>
      </c>
      <c r="BB97" t="str">
        <f>REPLACE(INDEX(GroupVertices[Group],MATCH(Edges[[#This Row],[Vertex 1]],GroupVertices[Vertex],0)),1,1,"")</f>
        <v>3</v>
      </c>
      <c r="BC97" t="str">
        <f>REPLACE(INDEX(GroupVertices[Group],MATCH(Edges[[#This Row],[Vertex 2]],GroupVertices[Vertex],0)),1,1,"")</f>
        <v>3</v>
      </c>
      <c r="BD97" s="43"/>
      <c r="BE97" s="44"/>
      <c r="BF97" s="43"/>
      <c r="BG97" s="44"/>
      <c r="BH97" s="43"/>
      <c r="BI97" s="44"/>
      <c r="BJ97" s="43"/>
      <c r="BK97" s="44"/>
      <c r="BL97" s="43"/>
    </row>
    <row r="98" spans="1:64" ht="15">
      <c r="A98" s="11" t="s">
        <v>300</v>
      </c>
      <c r="B98" s="11" t="s">
        <v>332</v>
      </c>
      <c r="C98" s="12" t="s">
        <v>1814</v>
      </c>
      <c r="D98" s="61">
        <v>3</v>
      </c>
      <c r="E98" s="62" t="s">
        <v>132</v>
      </c>
      <c r="F98" s="63">
        <v>32</v>
      </c>
      <c r="G98" s="12"/>
      <c r="H98" s="13"/>
      <c r="I98" s="45"/>
      <c r="J98" s="45"/>
      <c r="K98" s="31" t="s">
        <v>65</v>
      </c>
      <c r="L98" s="68">
        <v>98</v>
      </c>
      <c r="M98" s="68"/>
      <c r="N98" s="14"/>
      <c r="O98" t="s">
        <v>357</v>
      </c>
      <c r="P98" s="69">
        <v>43539.64273148148</v>
      </c>
      <c r="Q98" t="s">
        <v>367</v>
      </c>
      <c r="T98" t="s">
        <v>392</v>
      </c>
      <c r="V98" s="70" t="s">
        <v>451</v>
      </c>
      <c r="W98" s="69">
        <v>43539.64273148148</v>
      </c>
      <c r="X98" s="70" t="s">
        <v>526</v>
      </c>
      <c r="AA98" s="71" t="s">
        <v>618</v>
      </c>
      <c r="AC98" t="b">
        <v>0</v>
      </c>
      <c r="AD98">
        <v>0</v>
      </c>
      <c r="AE98" s="71" t="s">
        <v>656</v>
      </c>
      <c r="AF98" t="b">
        <v>0</v>
      </c>
      <c r="AG98" t="s">
        <v>660</v>
      </c>
      <c r="AI98" s="71" t="s">
        <v>656</v>
      </c>
      <c r="AJ98" t="b">
        <v>0</v>
      </c>
      <c r="AK98">
        <v>11</v>
      </c>
      <c r="AL98" s="71" t="s">
        <v>652</v>
      </c>
      <c r="AM98" t="s">
        <v>668</v>
      </c>
      <c r="AN98" t="b">
        <v>0</v>
      </c>
      <c r="AO98" s="71" t="s">
        <v>652</v>
      </c>
      <c r="AP98" t="s">
        <v>213</v>
      </c>
      <c r="AQ98">
        <v>0</v>
      </c>
      <c r="AR98">
        <v>0</v>
      </c>
      <c r="BA98">
        <v>1</v>
      </c>
      <c r="BB98" t="str">
        <f>REPLACE(INDEX(GroupVertices[Group],MATCH(Edges[[#This Row],[Vertex 1]],GroupVertices[Vertex],0)),1,1,"")</f>
        <v>3</v>
      </c>
      <c r="BC98" t="str">
        <f>REPLACE(INDEX(GroupVertices[Group],MATCH(Edges[[#This Row],[Vertex 2]],GroupVertices[Vertex],0)),1,1,"")</f>
        <v>2</v>
      </c>
      <c r="BD98" s="43"/>
      <c r="BE98" s="44"/>
      <c r="BF98" s="43"/>
      <c r="BG98" s="44"/>
      <c r="BH98" s="43"/>
      <c r="BI98" s="44"/>
      <c r="BJ98" s="43"/>
      <c r="BK98" s="44"/>
      <c r="BL98" s="43"/>
    </row>
    <row r="99" spans="1:64" ht="15">
      <c r="A99" s="11" t="s">
        <v>300</v>
      </c>
      <c r="B99" s="11" t="s">
        <v>333</v>
      </c>
      <c r="C99" s="12" t="s">
        <v>1814</v>
      </c>
      <c r="D99" s="61">
        <v>3</v>
      </c>
      <c r="E99" s="62" t="s">
        <v>132</v>
      </c>
      <c r="F99" s="63">
        <v>32</v>
      </c>
      <c r="G99" s="12"/>
      <c r="H99" s="13"/>
      <c r="I99" s="45"/>
      <c r="J99" s="45"/>
      <c r="K99" s="31" t="s">
        <v>65</v>
      </c>
      <c r="L99" s="68">
        <v>99</v>
      </c>
      <c r="M99" s="68"/>
      <c r="N99" s="14"/>
      <c r="O99" t="s">
        <v>357</v>
      </c>
      <c r="P99" s="69">
        <v>43539.64273148148</v>
      </c>
      <c r="Q99" t="s">
        <v>367</v>
      </c>
      <c r="T99" t="s">
        <v>392</v>
      </c>
      <c r="V99" s="70" t="s">
        <v>451</v>
      </c>
      <c r="W99" s="69">
        <v>43539.64273148148</v>
      </c>
      <c r="X99" s="70" t="s">
        <v>526</v>
      </c>
      <c r="AA99" s="71" t="s">
        <v>618</v>
      </c>
      <c r="AC99" t="b">
        <v>0</v>
      </c>
      <c r="AD99">
        <v>0</v>
      </c>
      <c r="AE99" s="71" t="s">
        <v>656</v>
      </c>
      <c r="AF99" t="b">
        <v>0</v>
      </c>
      <c r="AG99" t="s">
        <v>660</v>
      </c>
      <c r="AI99" s="71" t="s">
        <v>656</v>
      </c>
      <c r="AJ99" t="b">
        <v>0</v>
      </c>
      <c r="AK99">
        <v>11</v>
      </c>
      <c r="AL99" s="71" t="s">
        <v>652</v>
      </c>
      <c r="AM99" t="s">
        <v>668</v>
      </c>
      <c r="AN99" t="b">
        <v>0</v>
      </c>
      <c r="AO99" s="71" t="s">
        <v>652</v>
      </c>
      <c r="AP99" t="s">
        <v>213</v>
      </c>
      <c r="AQ99">
        <v>0</v>
      </c>
      <c r="AR99">
        <v>0</v>
      </c>
      <c r="BA99">
        <v>1</v>
      </c>
      <c r="BB99" t="str">
        <f>REPLACE(INDEX(GroupVertices[Group],MATCH(Edges[[#This Row],[Vertex 1]],GroupVertices[Vertex],0)),1,1,"")</f>
        <v>3</v>
      </c>
      <c r="BC99" t="str">
        <f>REPLACE(INDEX(GroupVertices[Group],MATCH(Edges[[#This Row],[Vertex 2]],GroupVertices[Vertex],0)),1,1,"")</f>
        <v>3</v>
      </c>
      <c r="BD99" s="43"/>
      <c r="BE99" s="44"/>
      <c r="BF99" s="43"/>
      <c r="BG99" s="44"/>
      <c r="BH99" s="43"/>
      <c r="BI99" s="44"/>
      <c r="BJ99" s="43"/>
      <c r="BK99" s="44"/>
      <c r="BL99" s="43"/>
    </row>
    <row r="100" spans="1:64" ht="15">
      <c r="A100" s="11" t="s">
        <v>300</v>
      </c>
      <c r="B100" s="11" t="s">
        <v>334</v>
      </c>
      <c r="C100" s="12" t="s">
        <v>1814</v>
      </c>
      <c r="D100" s="61">
        <v>3</v>
      </c>
      <c r="E100" s="62" t="s">
        <v>132</v>
      </c>
      <c r="F100" s="63">
        <v>32</v>
      </c>
      <c r="G100" s="12"/>
      <c r="H100" s="13"/>
      <c r="I100" s="45"/>
      <c r="J100" s="45"/>
      <c r="K100" s="31" t="s">
        <v>65</v>
      </c>
      <c r="L100" s="68">
        <v>100</v>
      </c>
      <c r="M100" s="68"/>
      <c r="N100" s="14"/>
      <c r="O100" t="s">
        <v>357</v>
      </c>
      <c r="P100" s="69">
        <v>43539.64273148148</v>
      </c>
      <c r="Q100" t="s">
        <v>367</v>
      </c>
      <c r="T100" t="s">
        <v>392</v>
      </c>
      <c r="V100" s="70" t="s">
        <v>451</v>
      </c>
      <c r="W100" s="69">
        <v>43539.64273148148</v>
      </c>
      <c r="X100" s="70" t="s">
        <v>526</v>
      </c>
      <c r="AA100" s="71" t="s">
        <v>618</v>
      </c>
      <c r="AC100" t="b">
        <v>0</v>
      </c>
      <c r="AD100">
        <v>0</v>
      </c>
      <c r="AE100" s="71" t="s">
        <v>656</v>
      </c>
      <c r="AF100" t="b">
        <v>0</v>
      </c>
      <c r="AG100" t="s">
        <v>660</v>
      </c>
      <c r="AI100" s="71" t="s">
        <v>656</v>
      </c>
      <c r="AJ100" t="b">
        <v>0</v>
      </c>
      <c r="AK100">
        <v>11</v>
      </c>
      <c r="AL100" s="71" t="s">
        <v>652</v>
      </c>
      <c r="AM100" t="s">
        <v>668</v>
      </c>
      <c r="AN100" t="b">
        <v>0</v>
      </c>
      <c r="AO100" s="71" t="s">
        <v>652</v>
      </c>
      <c r="AP100" t="s">
        <v>213</v>
      </c>
      <c r="AQ100">
        <v>0</v>
      </c>
      <c r="AR100">
        <v>0</v>
      </c>
      <c r="BA100">
        <v>1</v>
      </c>
      <c r="BB100" t="str">
        <f>REPLACE(INDEX(GroupVertices[Group],MATCH(Edges[[#This Row],[Vertex 1]],GroupVertices[Vertex],0)),1,1,"")</f>
        <v>3</v>
      </c>
      <c r="BC100" t="str">
        <f>REPLACE(INDEX(GroupVertices[Group],MATCH(Edges[[#This Row],[Vertex 2]],GroupVertices[Vertex],0)),1,1,"")</f>
        <v>3</v>
      </c>
      <c r="BD100" s="43"/>
      <c r="BE100" s="44"/>
      <c r="BF100" s="43"/>
      <c r="BG100" s="44"/>
      <c r="BH100" s="43"/>
      <c r="BI100" s="44"/>
      <c r="BJ100" s="43"/>
      <c r="BK100" s="44"/>
      <c r="BL100" s="43"/>
    </row>
    <row r="101" spans="1:64" ht="15">
      <c r="A101" s="11" t="s">
        <v>300</v>
      </c>
      <c r="B101" s="11" t="s">
        <v>328</v>
      </c>
      <c r="C101" s="12" t="s">
        <v>1814</v>
      </c>
      <c r="D101" s="61">
        <v>3</v>
      </c>
      <c r="E101" s="62" t="s">
        <v>132</v>
      </c>
      <c r="F101" s="63">
        <v>32</v>
      </c>
      <c r="G101" s="12"/>
      <c r="H101" s="13"/>
      <c r="I101" s="45"/>
      <c r="J101" s="45"/>
      <c r="K101" s="31" t="s">
        <v>65</v>
      </c>
      <c r="L101" s="68">
        <v>101</v>
      </c>
      <c r="M101" s="68"/>
      <c r="N101" s="14"/>
      <c r="O101" t="s">
        <v>357</v>
      </c>
      <c r="P101" s="69">
        <v>43539.64273148148</v>
      </c>
      <c r="Q101" t="s">
        <v>367</v>
      </c>
      <c r="T101" t="s">
        <v>392</v>
      </c>
      <c r="V101" s="70" t="s">
        <v>451</v>
      </c>
      <c r="W101" s="69">
        <v>43539.64273148148</v>
      </c>
      <c r="X101" s="70" t="s">
        <v>526</v>
      </c>
      <c r="AA101" s="71" t="s">
        <v>618</v>
      </c>
      <c r="AC101" t="b">
        <v>0</v>
      </c>
      <c r="AD101">
        <v>0</v>
      </c>
      <c r="AE101" s="71" t="s">
        <v>656</v>
      </c>
      <c r="AF101" t="b">
        <v>0</v>
      </c>
      <c r="AG101" t="s">
        <v>660</v>
      </c>
      <c r="AI101" s="71" t="s">
        <v>656</v>
      </c>
      <c r="AJ101" t="b">
        <v>0</v>
      </c>
      <c r="AK101">
        <v>11</v>
      </c>
      <c r="AL101" s="71" t="s">
        <v>652</v>
      </c>
      <c r="AM101" t="s">
        <v>668</v>
      </c>
      <c r="AN101" t="b">
        <v>0</v>
      </c>
      <c r="AO101" s="71" t="s">
        <v>652</v>
      </c>
      <c r="AP101" t="s">
        <v>213</v>
      </c>
      <c r="AQ101">
        <v>0</v>
      </c>
      <c r="AR101">
        <v>0</v>
      </c>
      <c r="BA101">
        <v>1</v>
      </c>
      <c r="BB101" t="str">
        <f>REPLACE(INDEX(GroupVertices[Group],MATCH(Edges[[#This Row],[Vertex 1]],GroupVertices[Vertex],0)),1,1,"")</f>
        <v>3</v>
      </c>
      <c r="BC101" t="str">
        <f>REPLACE(INDEX(GroupVertices[Group],MATCH(Edges[[#This Row],[Vertex 2]],GroupVertices[Vertex],0)),1,1,"")</f>
        <v>3</v>
      </c>
      <c r="BD101" s="43">
        <v>2</v>
      </c>
      <c r="BE101" s="44">
        <v>6.25</v>
      </c>
      <c r="BF101" s="43">
        <v>0</v>
      </c>
      <c r="BG101" s="44">
        <v>0</v>
      </c>
      <c r="BH101" s="43">
        <v>0</v>
      </c>
      <c r="BI101" s="44">
        <v>0</v>
      </c>
      <c r="BJ101" s="43">
        <v>30</v>
      </c>
      <c r="BK101" s="44">
        <v>93.75</v>
      </c>
      <c r="BL101" s="43">
        <v>32</v>
      </c>
    </row>
    <row r="102" spans="1:64" ht="15">
      <c r="A102" s="11" t="s">
        <v>301</v>
      </c>
      <c r="B102" s="11" t="s">
        <v>302</v>
      </c>
      <c r="C102" s="12" t="s">
        <v>1814</v>
      </c>
      <c r="D102" s="61">
        <v>3</v>
      </c>
      <c r="E102" s="62" t="s">
        <v>132</v>
      </c>
      <c r="F102" s="63">
        <v>32</v>
      </c>
      <c r="G102" s="12"/>
      <c r="H102" s="13"/>
      <c r="I102" s="45"/>
      <c r="J102" s="45"/>
      <c r="K102" s="31" t="s">
        <v>66</v>
      </c>
      <c r="L102" s="68">
        <v>102</v>
      </c>
      <c r="M102" s="68"/>
      <c r="N102" s="14"/>
      <c r="O102" t="s">
        <v>357</v>
      </c>
      <c r="P102" s="69">
        <v>43539.63078703704</v>
      </c>
      <c r="Q102" t="s">
        <v>371</v>
      </c>
      <c r="R102" s="70" t="s">
        <v>378</v>
      </c>
      <c r="S102" t="s">
        <v>383</v>
      </c>
      <c r="T102" t="s">
        <v>393</v>
      </c>
      <c r="V102" s="70" t="s">
        <v>452</v>
      </c>
      <c r="W102" s="69">
        <v>43539.63078703704</v>
      </c>
      <c r="X102" s="70" t="s">
        <v>527</v>
      </c>
      <c r="AA102" s="71" t="s">
        <v>619</v>
      </c>
      <c r="AC102" t="b">
        <v>0</v>
      </c>
      <c r="AD102">
        <v>8</v>
      </c>
      <c r="AE102" s="71" t="s">
        <v>656</v>
      </c>
      <c r="AF102" t="b">
        <v>1</v>
      </c>
      <c r="AG102" t="s">
        <v>660</v>
      </c>
      <c r="AI102" s="71" t="s">
        <v>662</v>
      </c>
      <c r="AJ102" t="b">
        <v>0</v>
      </c>
      <c r="AK102">
        <v>1</v>
      </c>
      <c r="AL102" s="71" t="s">
        <v>656</v>
      </c>
      <c r="AM102" t="s">
        <v>668</v>
      </c>
      <c r="AN102" t="b">
        <v>0</v>
      </c>
      <c r="AO102" s="71" t="s">
        <v>619</v>
      </c>
      <c r="AP102" t="s">
        <v>213</v>
      </c>
      <c r="AQ102">
        <v>0</v>
      </c>
      <c r="AR102">
        <v>0</v>
      </c>
      <c r="BA102">
        <v>1</v>
      </c>
      <c r="BB102" t="str">
        <f>REPLACE(INDEX(GroupVertices[Group],MATCH(Edges[[#This Row],[Vertex 1]],GroupVertices[Vertex],0)),1,1,"")</f>
        <v>5</v>
      </c>
      <c r="BC102" t="str">
        <f>REPLACE(INDEX(GroupVertices[Group],MATCH(Edges[[#This Row],[Vertex 2]],GroupVertices[Vertex],0)),1,1,"")</f>
        <v>5</v>
      </c>
      <c r="BD102" s="43"/>
      <c r="BE102" s="44"/>
      <c r="BF102" s="43"/>
      <c r="BG102" s="44"/>
      <c r="BH102" s="43"/>
      <c r="BI102" s="44"/>
      <c r="BJ102" s="43"/>
      <c r="BK102" s="44"/>
      <c r="BL102" s="43"/>
    </row>
    <row r="103" spans="1:64" ht="15">
      <c r="A103" s="11" t="s">
        <v>301</v>
      </c>
      <c r="B103" s="11" t="s">
        <v>338</v>
      </c>
      <c r="C103" s="12" t="s">
        <v>1814</v>
      </c>
      <c r="D103" s="61">
        <v>3</v>
      </c>
      <c r="E103" s="62" t="s">
        <v>132</v>
      </c>
      <c r="F103" s="63">
        <v>32</v>
      </c>
      <c r="G103" s="12"/>
      <c r="H103" s="13"/>
      <c r="I103" s="45"/>
      <c r="J103" s="45"/>
      <c r="K103" s="31" t="s">
        <v>65</v>
      </c>
      <c r="L103" s="68">
        <v>103</v>
      </c>
      <c r="M103" s="68"/>
      <c r="N103" s="14"/>
      <c r="O103" t="s">
        <v>357</v>
      </c>
      <c r="P103" s="69">
        <v>43539.63078703704</v>
      </c>
      <c r="Q103" t="s">
        <v>371</v>
      </c>
      <c r="R103" s="70" t="s">
        <v>378</v>
      </c>
      <c r="S103" t="s">
        <v>383</v>
      </c>
      <c r="T103" t="s">
        <v>393</v>
      </c>
      <c r="V103" s="70" t="s">
        <v>452</v>
      </c>
      <c r="W103" s="69">
        <v>43539.63078703704</v>
      </c>
      <c r="X103" s="70" t="s">
        <v>527</v>
      </c>
      <c r="AA103" s="71" t="s">
        <v>619</v>
      </c>
      <c r="AC103" t="b">
        <v>0</v>
      </c>
      <c r="AD103">
        <v>8</v>
      </c>
      <c r="AE103" s="71" t="s">
        <v>656</v>
      </c>
      <c r="AF103" t="b">
        <v>1</v>
      </c>
      <c r="AG103" t="s">
        <v>660</v>
      </c>
      <c r="AI103" s="71" t="s">
        <v>662</v>
      </c>
      <c r="AJ103" t="b">
        <v>0</v>
      </c>
      <c r="AK103">
        <v>1</v>
      </c>
      <c r="AL103" s="71" t="s">
        <v>656</v>
      </c>
      <c r="AM103" t="s">
        <v>668</v>
      </c>
      <c r="AN103" t="b">
        <v>0</v>
      </c>
      <c r="AO103" s="71" t="s">
        <v>619</v>
      </c>
      <c r="AP103" t="s">
        <v>213</v>
      </c>
      <c r="AQ103">
        <v>0</v>
      </c>
      <c r="AR103">
        <v>0</v>
      </c>
      <c r="BA103">
        <v>1</v>
      </c>
      <c r="BB103" t="str">
        <f>REPLACE(INDEX(GroupVertices[Group],MATCH(Edges[[#This Row],[Vertex 1]],GroupVertices[Vertex],0)),1,1,"")</f>
        <v>5</v>
      </c>
      <c r="BC103" t="str">
        <f>REPLACE(INDEX(GroupVertices[Group],MATCH(Edges[[#This Row],[Vertex 2]],GroupVertices[Vertex],0)),1,1,"")</f>
        <v>5</v>
      </c>
      <c r="BD103" s="43"/>
      <c r="BE103" s="44"/>
      <c r="BF103" s="43"/>
      <c r="BG103" s="44"/>
      <c r="BH103" s="43"/>
      <c r="BI103" s="44"/>
      <c r="BJ103" s="43"/>
      <c r="BK103" s="44"/>
      <c r="BL103" s="43"/>
    </row>
    <row r="104" spans="1:64" ht="15">
      <c r="A104" s="11" t="s">
        <v>301</v>
      </c>
      <c r="B104" s="11" t="s">
        <v>339</v>
      </c>
      <c r="C104" s="12" t="s">
        <v>1814</v>
      </c>
      <c r="D104" s="61">
        <v>3</v>
      </c>
      <c r="E104" s="62" t="s">
        <v>132</v>
      </c>
      <c r="F104" s="63">
        <v>32</v>
      </c>
      <c r="G104" s="12"/>
      <c r="H104" s="13"/>
      <c r="I104" s="45"/>
      <c r="J104" s="45"/>
      <c r="K104" s="31" t="s">
        <v>65</v>
      </c>
      <c r="L104" s="68">
        <v>104</v>
      </c>
      <c r="M104" s="68"/>
      <c r="N104" s="14"/>
      <c r="O104" t="s">
        <v>357</v>
      </c>
      <c r="P104" s="69">
        <v>43539.63078703704</v>
      </c>
      <c r="Q104" t="s">
        <v>371</v>
      </c>
      <c r="R104" s="70" t="s">
        <v>378</v>
      </c>
      <c r="S104" t="s">
        <v>383</v>
      </c>
      <c r="T104" t="s">
        <v>393</v>
      </c>
      <c r="V104" s="70" t="s">
        <v>452</v>
      </c>
      <c r="W104" s="69">
        <v>43539.63078703704</v>
      </c>
      <c r="X104" s="70" t="s">
        <v>527</v>
      </c>
      <c r="AA104" s="71" t="s">
        <v>619</v>
      </c>
      <c r="AC104" t="b">
        <v>0</v>
      </c>
      <c r="AD104">
        <v>8</v>
      </c>
      <c r="AE104" s="71" t="s">
        <v>656</v>
      </c>
      <c r="AF104" t="b">
        <v>1</v>
      </c>
      <c r="AG104" t="s">
        <v>660</v>
      </c>
      <c r="AI104" s="71" t="s">
        <v>662</v>
      </c>
      <c r="AJ104" t="b">
        <v>0</v>
      </c>
      <c r="AK104">
        <v>1</v>
      </c>
      <c r="AL104" s="71" t="s">
        <v>656</v>
      </c>
      <c r="AM104" t="s">
        <v>668</v>
      </c>
      <c r="AN104" t="b">
        <v>0</v>
      </c>
      <c r="AO104" s="71" t="s">
        <v>619</v>
      </c>
      <c r="AP104" t="s">
        <v>213</v>
      </c>
      <c r="AQ104">
        <v>0</v>
      </c>
      <c r="AR104">
        <v>0</v>
      </c>
      <c r="BA104">
        <v>1</v>
      </c>
      <c r="BB104" t="str">
        <f>REPLACE(INDEX(GroupVertices[Group],MATCH(Edges[[#This Row],[Vertex 1]],GroupVertices[Vertex],0)),1,1,"")</f>
        <v>5</v>
      </c>
      <c r="BC104" t="str">
        <f>REPLACE(INDEX(GroupVertices[Group],MATCH(Edges[[#This Row],[Vertex 2]],GroupVertices[Vertex],0)),1,1,"")</f>
        <v>5</v>
      </c>
      <c r="BD104" s="43"/>
      <c r="BE104" s="44"/>
      <c r="BF104" s="43"/>
      <c r="BG104" s="44"/>
      <c r="BH104" s="43"/>
      <c r="BI104" s="44"/>
      <c r="BJ104" s="43"/>
      <c r="BK104" s="44"/>
      <c r="BL104" s="43"/>
    </row>
    <row r="105" spans="1:64" ht="15">
      <c r="A105" s="11" t="s">
        <v>301</v>
      </c>
      <c r="B105" s="11" t="s">
        <v>340</v>
      </c>
      <c r="C105" s="12" t="s">
        <v>1814</v>
      </c>
      <c r="D105" s="61">
        <v>3</v>
      </c>
      <c r="E105" s="62" t="s">
        <v>132</v>
      </c>
      <c r="F105" s="63">
        <v>32</v>
      </c>
      <c r="G105" s="12"/>
      <c r="H105" s="13"/>
      <c r="I105" s="45"/>
      <c r="J105" s="45"/>
      <c r="K105" s="31" t="s">
        <v>65</v>
      </c>
      <c r="L105" s="68">
        <v>105</v>
      </c>
      <c r="M105" s="68"/>
      <c r="N105" s="14"/>
      <c r="O105" t="s">
        <v>357</v>
      </c>
      <c r="P105" s="69">
        <v>43539.63078703704</v>
      </c>
      <c r="Q105" t="s">
        <v>371</v>
      </c>
      <c r="R105" s="70" t="s">
        <v>378</v>
      </c>
      <c r="S105" t="s">
        <v>383</v>
      </c>
      <c r="T105" t="s">
        <v>393</v>
      </c>
      <c r="V105" s="70" t="s">
        <v>452</v>
      </c>
      <c r="W105" s="69">
        <v>43539.63078703704</v>
      </c>
      <c r="X105" s="70" t="s">
        <v>527</v>
      </c>
      <c r="AA105" s="71" t="s">
        <v>619</v>
      </c>
      <c r="AC105" t="b">
        <v>0</v>
      </c>
      <c r="AD105">
        <v>8</v>
      </c>
      <c r="AE105" s="71" t="s">
        <v>656</v>
      </c>
      <c r="AF105" t="b">
        <v>1</v>
      </c>
      <c r="AG105" t="s">
        <v>660</v>
      </c>
      <c r="AI105" s="71" t="s">
        <v>662</v>
      </c>
      <c r="AJ105" t="b">
        <v>0</v>
      </c>
      <c r="AK105">
        <v>1</v>
      </c>
      <c r="AL105" s="71" t="s">
        <v>656</v>
      </c>
      <c r="AM105" t="s">
        <v>668</v>
      </c>
      <c r="AN105" t="b">
        <v>0</v>
      </c>
      <c r="AO105" s="71" t="s">
        <v>619</v>
      </c>
      <c r="AP105" t="s">
        <v>213</v>
      </c>
      <c r="AQ105">
        <v>0</v>
      </c>
      <c r="AR105">
        <v>0</v>
      </c>
      <c r="BA105">
        <v>1</v>
      </c>
      <c r="BB105" t="str">
        <f>REPLACE(INDEX(GroupVertices[Group],MATCH(Edges[[#This Row],[Vertex 1]],GroupVertices[Vertex],0)),1,1,"")</f>
        <v>5</v>
      </c>
      <c r="BC105" t="str">
        <f>REPLACE(INDEX(GroupVertices[Group],MATCH(Edges[[#This Row],[Vertex 2]],GroupVertices[Vertex],0)),1,1,"")</f>
        <v>5</v>
      </c>
      <c r="BD105" s="43"/>
      <c r="BE105" s="44"/>
      <c r="BF105" s="43"/>
      <c r="BG105" s="44"/>
      <c r="BH105" s="43"/>
      <c r="BI105" s="44"/>
      <c r="BJ105" s="43"/>
      <c r="BK105" s="44"/>
      <c r="BL105" s="43"/>
    </row>
    <row r="106" spans="1:64" ht="15">
      <c r="A106" s="11" t="s">
        <v>301</v>
      </c>
      <c r="B106" s="11" t="s">
        <v>341</v>
      </c>
      <c r="C106" s="12" t="s">
        <v>1814</v>
      </c>
      <c r="D106" s="61">
        <v>3</v>
      </c>
      <c r="E106" s="62" t="s">
        <v>132</v>
      </c>
      <c r="F106" s="63">
        <v>32</v>
      </c>
      <c r="G106" s="12"/>
      <c r="H106" s="13"/>
      <c r="I106" s="45"/>
      <c r="J106" s="45"/>
      <c r="K106" s="31" t="s">
        <v>65</v>
      </c>
      <c r="L106" s="68">
        <v>106</v>
      </c>
      <c r="M106" s="68"/>
      <c r="N106" s="14"/>
      <c r="O106" t="s">
        <v>357</v>
      </c>
      <c r="P106" s="69">
        <v>43539.63078703704</v>
      </c>
      <c r="Q106" t="s">
        <v>371</v>
      </c>
      <c r="R106" s="70" t="s">
        <v>378</v>
      </c>
      <c r="S106" t="s">
        <v>383</v>
      </c>
      <c r="T106" t="s">
        <v>393</v>
      </c>
      <c r="V106" s="70" t="s">
        <v>452</v>
      </c>
      <c r="W106" s="69">
        <v>43539.63078703704</v>
      </c>
      <c r="X106" s="70" t="s">
        <v>527</v>
      </c>
      <c r="AA106" s="71" t="s">
        <v>619</v>
      </c>
      <c r="AC106" t="b">
        <v>0</v>
      </c>
      <c r="AD106">
        <v>8</v>
      </c>
      <c r="AE106" s="71" t="s">
        <v>656</v>
      </c>
      <c r="AF106" t="b">
        <v>1</v>
      </c>
      <c r="AG106" t="s">
        <v>660</v>
      </c>
      <c r="AI106" s="71" t="s">
        <v>662</v>
      </c>
      <c r="AJ106" t="b">
        <v>0</v>
      </c>
      <c r="AK106">
        <v>1</v>
      </c>
      <c r="AL106" s="71" t="s">
        <v>656</v>
      </c>
      <c r="AM106" t="s">
        <v>668</v>
      </c>
      <c r="AN106" t="b">
        <v>0</v>
      </c>
      <c r="AO106" s="71" t="s">
        <v>619</v>
      </c>
      <c r="AP106" t="s">
        <v>213</v>
      </c>
      <c r="AQ106">
        <v>0</v>
      </c>
      <c r="AR106">
        <v>0</v>
      </c>
      <c r="BA106">
        <v>1</v>
      </c>
      <c r="BB106" t="str">
        <f>REPLACE(INDEX(GroupVertices[Group],MATCH(Edges[[#This Row],[Vertex 1]],GroupVertices[Vertex],0)),1,1,"")</f>
        <v>5</v>
      </c>
      <c r="BC106" t="str">
        <f>REPLACE(INDEX(GroupVertices[Group],MATCH(Edges[[#This Row],[Vertex 2]],GroupVertices[Vertex],0)),1,1,"")</f>
        <v>5</v>
      </c>
      <c r="BD106" s="43"/>
      <c r="BE106" s="44"/>
      <c r="BF106" s="43"/>
      <c r="BG106" s="44"/>
      <c r="BH106" s="43"/>
      <c r="BI106" s="44"/>
      <c r="BJ106" s="43"/>
      <c r="BK106" s="44"/>
      <c r="BL106" s="43"/>
    </row>
    <row r="107" spans="1:64" ht="15">
      <c r="A107" s="11" t="s">
        <v>301</v>
      </c>
      <c r="B107" s="11" t="s">
        <v>342</v>
      </c>
      <c r="C107" s="12" t="s">
        <v>1814</v>
      </c>
      <c r="D107" s="61">
        <v>3</v>
      </c>
      <c r="E107" s="62" t="s">
        <v>132</v>
      </c>
      <c r="F107" s="63">
        <v>32</v>
      </c>
      <c r="G107" s="12"/>
      <c r="H107" s="13"/>
      <c r="I107" s="45"/>
      <c r="J107" s="45"/>
      <c r="K107" s="31" t="s">
        <v>65</v>
      </c>
      <c r="L107" s="68">
        <v>107</v>
      </c>
      <c r="M107" s="68"/>
      <c r="N107" s="14"/>
      <c r="O107" t="s">
        <v>357</v>
      </c>
      <c r="P107" s="69">
        <v>43539.63078703704</v>
      </c>
      <c r="Q107" t="s">
        <v>371</v>
      </c>
      <c r="R107" s="70" t="s">
        <v>378</v>
      </c>
      <c r="S107" t="s">
        <v>383</v>
      </c>
      <c r="T107" t="s">
        <v>393</v>
      </c>
      <c r="V107" s="70" t="s">
        <v>452</v>
      </c>
      <c r="W107" s="69">
        <v>43539.63078703704</v>
      </c>
      <c r="X107" s="70" t="s">
        <v>527</v>
      </c>
      <c r="AA107" s="71" t="s">
        <v>619</v>
      </c>
      <c r="AC107" t="b">
        <v>0</v>
      </c>
      <c r="AD107">
        <v>8</v>
      </c>
      <c r="AE107" s="71" t="s">
        <v>656</v>
      </c>
      <c r="AF107" t="b">
        <v>1</v>
      </c>
      <c r="AG107" t="s">
        <v>660</v>
      </c>
      <c r="AI107" s="71" t="s">
        <v>662</v>
      </c>
      <c r="AJ107" t="b">
        <v>0</v>
      </c>
      <c r="AK107">
        <v>1</v>
      </c>
      <c r="AL107" s="71" t="s">
        <v>656</v>
      </c>
      <c r="AM107" t="s">
        <v>668</v>
      </c>
      <c r="AN107" t="b">
        <v>0</v>
      </c>
      <c r="AO107" s="71" t="s">
        <v>619</v>
      </c>
      <c r="AP107" t="s">
        <v>213</v>
      </c>
      <c r="AQ107">
        <v>0</v>
      </c>
      <c r="AR107">
        <v>0</v>
      </c>
      <c r="BA107">
        <v>1</v>
      </c>
      <c r="BB107" t="str">
        <f>REPLACE(INDEX(GroupVertices[Group],MATCH(Edges[[#This Row],[Vertex 1]],GroupVertices[Vertex],0)),1,1,"")</f>
        <v>5</v>
      </c>
      <c r="BC107" t="str">
        <f>REPLACE(INDEX(GroupVertices[Group],MATCH(Edges[[#This Row],[Vertex 2]],GroupVertices[Vertex],0)),1,1,"")</f>
        <v>5</v>
      </c>
      <c r="BD107" s="43"/>
      <c r="BE107" s="44"/>
      <c r="BF107" s="43"/>
      <c r="BG107" s="44"/>
      <c r="BH107" s="43"/>
      <c r="BI107" s="44"/>
      <c r="BJ107" s="43"/>
      <c r="BK107" s="44"/>
      <c r="BL107" s="43"/>
    </row>
    <row r="108" spans="1:64" ht="15">
      <c r="A108" s="11" t="s">
        <v>301</v>
      </c>
      <c r="B108" s="11" t="s">
        <v>343</v>
      </c>
      <c r="C108" s="12" t="s">
        <v>1814</v>
      </c>
      <c r="D108" s="61">
        <v>3</v>
      </c>
      <c r="E108" s="62" t="s">
        <v>132</v>
      </c>
      <c r="F108" s="63">
        <v>32</v>
      </c>
      <c r="G108" s="12"/>
      <c r="H108" s="13"/>
      <c r="I108" s="45"/>
      <c r="J108" s="45"/>
      <c r="K108" s="31" t="s">
        <v>65</v>
      </c>
      <c r="L108" s="68">
        <v>108</v>
      </c>
      <c r="M108" s="68"/>
      <c r="N108" s="14"/>
      <c r="O108" t="s">
        <v>357</v>
      </c>
      <c r="P108" s="69">
        <v>43539.63078703704</v>
      </c>
      <c r="Q108" t="s">
        <v>371</v>
      </c>
      <c r="R108" s="70" t="s">
        <v>378</v>
      </c>
      <c r="S108" t="s">
        <v>383</v>
      </c>
      <c r="T108" t="s">
        <v>393</v>
      </c>
      <c r="V108" s="70" t="s">
        <v>452</v>
      </c>
      <c r="W108" s="69">
        <v>43539.63078703704</v>
      </c>
      <c r="X108" s="70" t="s">
        <v>527</v>
      </c>
      <c r="AA108" s="71" t="s">
        <v>619</v>
      </c>
      <c r="AC108" t="b">
        <v>0</v>
      </c>
      <c r="AD108">
        <v>8</v>
      </c>
      <c r="AE108" s="71" t="s">
        <v>656</v>
      </c>
      <c r="AF108" t="b">
        <v>1</v>
      </c>
      <c r="AG108" t="s">
        <v>660</v>
      </c>
      <c r="AI108" s="71" t="s">
        <v>662</v>
      </c>
      <c r="AJ108" t="b">
        <v>0</v>
      </c>
      <c r="AK108">
        <v>1</v>
      </c>
      <c r="AL108" s="71" t="s">
        <v>656</v>
      </c>
      <c r="AM108" t="s">
        <v>668</v>
      </c>
      <c r="AN108" t="b">
        <v>0</v>
      </c>
      <c r="AO108" s="71" t="s">
        <v>619</v>
      </c>
      <c r="AP108" t="s">
        <v>213</v>
      </c>
      <c r="AQ108">
        <v>0</v>
      </c>
      <c r="AR108">
        <v>0</v>
      </c>
      <c r="BA108">
        <v>1</v>
      </c>
      <c r="BB108" t="str">
        <f>REPLACE(INDEX(GroupVertices[Group],MATCH(Edges[[#This Row],[Vertex 1]],GroupVertices[Vertex],0)),1,1,"")</f>
        <v>5</v>
      </c>
      <c r="BC108" t="str">
        <f>REPLACE(INDEX(GroupVertices[Group],MATCH(Edges[[#This Row],[Vertex 2]],GroupVertices[Vertex],0)),1,1,"")</f>
        <v>5</v>
      </c>
      <c r="BD108" s="43"/>
      <c r="BE108" s="44"/>
      <c r="BF108" s="43"/>
      <c r="BG108" s="44"/>
      <c r="BH108" s="43"/>
      <c r="BI108" s="44"/>
      <c r="BJ108" s="43"/>
      <c r="BK108" s="44"/>
      <c r="BL108" s="43"/>
    </row>
    <row r="109" spans="1:64" ht="15">
      <c r="A109" s="11" t="s">
        <v>301</v>
      </c>
      <c r="B109" s="11" t="s">
        <v>344</v>
      </c>
      <c r="C109" s="12" t="s">
        <v>1814</v>
      </c>
      <c r="D109" s="61">
        <v>3</v>
      </c>
      <c r="E109" s="62" t="s">
        <v>132</v>
      </c>
      <c r="F109" s="63">
        <v>32</v>
      </c>
      <c r="G109" s="12"/>
      <c r="H109" s="13"/>
      <c r="I109" s="45"/>
      <c r="J109" s="45"/>
      <c r="K109" s="31" t="s">
        <v>65</v>
      </c>
      <c r="L109" s="68">
        <v>109</v>
      </c>
      <c r="M109" s="68"/>
      <c r="N109" s="14"/>
      <c r="O109" t="s">
        <v>357</v>
      </c>
      <c r="P109" s="69">
        <v>43539.63078703704</v>
      </c>
      <c r="Q109" t="s">
        <v>371</v>
      </c>
      <c r="R109" s="70" t="s">
        <v>378</v>
      </c>
      <c r="S109" t="s">
        <v>383</v>
      </c>
      <c r="T109" t="s">
        <v>393</v>
      </c>
      <c r="V109" s="70" t="s">
        <v>452</v>
      </c>
      <c r="W109" s="69">
        <v>43539.63078703704</v>
      </c>
      <c r="X109" s="70" t="s">
        <v>527</v>
      </c>
      <c r="AA109" s="71" t="s">
        <v>619</v>
      </c>
      <c r="AC109" t="b">
        <v>0</v>
      </c>
      <c r="AD109">
        <v>8</v>
      </c>
      <c r="AE109" s="71" t="s">
        <v>656</v>
      </c>
      <c r="AF109" t="b">
        <v>1</v>
      </c>
      <c r="AG109" t="s">
        <v>660</v>
      </c>
      <c r="AI109" s="71" t="s">
        <v>662</v>
      </c>
      <c r="AJ109" t="b">
        <v>0</v>
      </c>
      <c r="AK109">
        <v>1</v>
      </c>
      <c r="AL109" s="71" t="s">
        <v>656</v>
      </c>
      <c r="AM109" t="s">
        <v>668</v>
      </c>
      <c r="AN109" t="b">
        <v>0</v>
      </c>
      <c r="AO109" s="71" t="s">
        <v>619</v>
      </c>
      <c r="AP109" t="s">
        <v>213</v>
      </c>
      <c r="AQ109">
        <v>0</v>
      </c>
      <c r="AR109">
        <v>0</v>
      </c>
      <c r="BA109">
        <v>1</v>
      </c>
      <c r="BB109" t="str">
        <f>REPLACE(INDEX(GroupVertices[Group],MATCH(Edges[[#This Row],[Vertex 1]],GroupVertices[Vertex],0)),1,1,"")</f>
        <v>5</v>
      </c>
      <c r="BC109" t="str">
        <f>REPLACE(INDEX(GroupVertices[Group],MATCH(Edges[[#This Row],[Vertex 2]],GroupVertices[Vertex],0)),1,1,"")</f>
        <v>5</v>
      </c>
      <c r="BD109" s="43"/>
      <c r="BE109" s="44"/>
      <c r="BF109" s="43"/>
      <c r="BG109" s="44"/>
      <c r="BH109" s="43"/>
      <c r="BI109" s="44"/>
      <c r="BJ109" s="43"/>
      <c r="BK109" s="44"/>
      <c r="BL109" s="43"/>
    </row>
    <row r="110" spans="1:64" ht="15">
      <c r="A110" s="11" t="s">
        <v>301</v>
      </c>
      <c r="B110" s="11" t="s">
        <v>345</v>
      </c>
      <c r="C110" s="12" t="s">
        <v>1814</v>
      </c>
      <c r="D110" s="61">
        <v>3</v>
      </c>
      <c r="E110" s="62" t="s">
        <v>132</v>
      </c>
      <c r="F110" s="63">
        <v>32</v>
      </c>
      <c r="G110" s="12"/>
      <c r="H110" s="13"/>
      <c r="I110" s="45"/>
      <c r="J110" s="45"/>
      <c r="K110" s="31" t="s">
        <v>65</v>
      </c>
      <c r="L110" s="68">
        <v>110</v>
      </c>
      <c r="M110" s="68"/>
      <c r="N110" s="14"/>
      <c r="O110" t="s">
        <v>357</v>
      </c>
      <c r="P110" s="69">
        <v>43539.63078703704</v>
      </c>
      <c r="Q110" t="s">
        <v>371</v>
      </c>
      <c r="R110" s="70" t="s">
        <v>378</v>
      </c>
      <c r="S110" t="s">
        <v>383</v>
      </c>
      <c r="T110" t="s">
        <v>393</v>
      </c>
      <c r="V110" s="70" t="s">
        <v>452</v>
      </c>
      <c r="W110" s="69">
        <v>43539.63078703704</v>
      </c>
      <c r="X110" s="70" t="s">
        <v>527</v>
      </c>
      <c r="AA110" s="71" t="s">
        <v>619</v>
      </c>
      <c r="AC110" t="b">
        <v>0</v>
      </c>
      <c r="AD110">
        <v>8</v>
      </c>
      <c r="AE110" s="71" t="s">
        <v>656</v>
      </c>
      <c r="AF110" t="b">
        <v>1</v>
      </c>
      <c r="AG110" t="s">
        <v>660</v>
      </c>
      <c r="AI110" s="71" t="s">
        <v>662</v>
      </c>
      <c r="AJ110" t="b">
        <v>0</v>
      </c>
      <c r="AK110">
        <v>1</v>
      </c>
      <c r="AL110" s="71" t="s">
        <v>656</v>
      </c>
      <c r="AM110" t="s">
        <v>668</v>
      </c>
      <c r="AN110" t="b">
        <v>0</v>
      </c>
      <c r="AO110" s="71" t="s">
        <v>619</v>
      </c>
      <c r="AP110" t="s">
        <v>213</v>
      </c>
      <c r="AQ110">
        <v>0</v>
      </c>
      <c r="AR110">
        <v>0</v>
      </c>
      <c r="BA110">
        <v>1</v>
      </c>
      <c r="BB110" t="str">
        <f>REPLACE(INDEX(GroupVertices[Group],MATCH(Edges[[#This Row],[Vertex 1]],GroupVertices[Vertex],0)),1,1,"")</f>
        <v>5</v>
      </c>
      <c r="BC110" t="str">
        <f>REPLACE(INDEX(GroupVertices[Group],MATCH(Edges[[#This Row],[Vertex 2]],GroupVertices[Vertex],0)),1,1,"")</f>
        <v>5</v>
      </c>
      <c r="BD110" s="43">
        <v>0</v>
      </c>
      <c r="BE110" s="44">
        <v>0</v>
      </c>
      <c r="BF110" s="43">
        <v>0</v>
      </c>
      <c r="BG110" s="44">
        <v>0</v>
      </c>
      <c r="BH110" s="43">
        <v>0</v>
      </c>
      <c r="BI110" s="44">
        <v>0</v>
      </c>
      <c r="BJ110" s="43">
        <v>22</v>
      </c>
      <c r="BK110" s="44">
        <v>100</v>
      </c>
      <c r="BL110" s="43">
        <v>22</v>
      </c>
    </row>
    <row r="111" spans="1:64" ht="15">
      <c r="A111" s="11" t="s">
        <v>301</v>
      </c>
      <c r="B111" s="11" t="s">
        <v>332</v>
      </c>
      <c r="C111" s="12" t="s">
        <v>1814</v>
      </c>
      <c r="D111" s="61">
        <v>3</v>
      </c>
      <c r="E111" s="62" t="s">
        <v>132</v>
      </c>
      <c r="F111" s="63">
        <v>32</v>
      </c>
      <c r="G111" s="12"/>
      <c r="H111" s="13"/>
      <c r="I111" s="45"/>
      <c r="J111" s="45"/>
      <c r="K111" s="31" t="s">
        <v>65</v>
      </c>
      <c r="L111" s="68">
        <v>111</v>
      </c>
      <c r="M111" s="68"/>
      <c r="N111" s="14"/>
      <c r="O111" t="s">
        <v>357</v>
      </c>
      <c r="P111" s="69">
        <v>43539.63078703704</v>
      </c>
      <c r="Q111" t="s">
        <v>371</v>
      </c>
      <c r="R111" s="70" t="s">
        <v>378</v>
      </c>
      <c r="S111" t="s">
        <v>383</v>
      </c>
      <c r="T111" t="s">
        <v>393</v>
      </c>
      <c r="V111" s="70" t="s">
        <v>452</v>
      </c>
      <c r="W111" s="69">
        <v>43539.63078703704</v>
      </c>
      <c r="X111" s="70" t="s">
        <v>527</v>
      </c>
      <c r="AA111" s="71" t="s">
        <v>619</v>
      </c>
      <c r="AC111" t="b">
        <v>0</v>
      </c>
      <c r="AD111">
        <v>8</v>
      </c>
      <c r="AE111" s="71" t="s">
        <v>656</v>
      </c>
      <c r="AF111" t="b">
        <v>1</v>
      </c>
      <c r="AG111" t="s">
        <v>660</v>
      </c>
      <c r="AI111" s="71" t="s">
        <v>662</v>
      </c>
      <c r="AJ111" t="b">
        <v>0</v>
      </c>
      <c r="AK111">
        <v>1</v>
      </c>
      <c r="AL111" s="71" t="s">
        <v>656</v>
      </c>
      <c r="AM111" t="s">
        <v>668</v>
      </c>
      <c r="AN111" t="b">
        <v>0</v>
      </c>
      <c r="AO111" s="71" t="s">
        <v>619</v>
      </c>
      <c r="AP111" t="s">
        <v>213</v>
      </c>
      <c r="AQ111">
        <v>0</v>
      </c>
      <c r="AR111">
        <v>0</v>
      </c>
      <c r="BA111">
        <v>1</v>
      </c>
      <c r="BB111" t="str">
        <f>REPLACE(INDEX(GroupVertices[Group],MATCH(Edges[[#This Row],[Vertex 1]],GroupVertices[Vertex],0)),1,1,"")</f>
        <v>5</v>
      </c>
      <c r="BC111" t="str">
        <f>REPLACE(INDEX(GroupVertices[Group],MATCH(Edges[[#This Row],[Vertex 2]],GroupVertices[Vertex],0)),1,1,"")</f>
        <v>2</v>
      </c>
      <c r="BD111" s="43"/>
      <c r="BE111" s="44"/>
      <c r="BF111" s="43"/>
      <c r="BG111" s="44"/>
      <c r="BH111" s="43"/>
      <c r="BI111" s="44"/>
      <c r="BJ111" s="43"/>
      <c r="BK111" s="44"/>
      <c r="BL111" s="43"/>
    </row>
    <row r="112" spans="1:64" ht="15">
      <c r="A112" s="11" t="s">
        <v>302</v>
      </c>
      <c r="B112" s="11" t="s">
        <v>301</v>
      </c>
      <c r="C112" s="12" t="s">
        <v>1814</v>
      </c>
      <c r="D112" s="61">
        <v>3</v>
      </c>
      <c r="E112" s="62" t="s">
        <v>132</v>
      </c>
      <c r="F112" s="63">
        <v>32</v>
      </c>
      <c r="G112" s="12"/>
      <c r="H112" s="13"/>
      <c r="I112" s="45"/>
      <c r="J112" s="45"/>
      <c r="K112" s="31" t="s">
        <v>66</v>
      </c>
      <c r="L112" s="68">
        <v>112</v>
      </c>
      <c r="M112" s="68"/>
      <c r="N112" s="14"/>
      <c r="O112" t="s">
        <v>356</v>
      </c>
      <c r="P112" s="69">
        <v>43539.6484375</v>
      </c>
      <c r="Q112" t="s">
        <v>371</v>
      </c>
      <c r="T112" t="s">
        <v>394</v>
      </c>
      <c r="V112" s="70" t="s">
        <v>453</v>
      </c>
      <c r="W112" s="69">
        <v>43539.6484375</v>
      </c>
      <c r="X112" s="70" t="s">
        <v>528</v>
      </c>
      <c r="AA112" s="71" t="s">
        <v>620</v>
      </c>
      <c r="AC112" t="b">
        <v>0</v>
      </c>
      <c r="AD112">
        <v>0</v>
      </c>
      <c r="AE112" s="71" t="s">
        <v>656</v>
      </c>
      <c r="AF112" t="b">
        <v>1</v>
      </c>
      <c r="AG112" t="s">
        <v>660</v>
      </c>
      <c r="AI112" s="71" t="s">
        <v>662</v>
      </c>
      <c r="AJ112" t="b">
        <v>0</v>
      </c>
      <c r="AK112">
        <v>1</v>
      </c>
      <c r="AL112" s="71" t="s">
        <v>619</v>
      </c>
      <c r="AM112" t="s">
        <v>664</v>
      </c>
      <c r="AN112" t="b">
        <v>0</v>
      </c>
      <c r="AO112" s="71" t="s">
        <v>619</v>
      </c>
      <c r="AP112" t="s">
        <v>213</v>
      </c>
      <c r="AQ112">
        <v>0</v>
      </c>
      <c r="AR112">
        <v>0</v>
      </c>
      <c r="BA112">
        <v>1</v>
      </c>
      <c r="BB112" t="str">
        <f>REPLACE(INDEX(GroupVertices[Group],MATCH(Edges[[#This Row],[Vertex 1]],GroupVertices[Vertex],0)),1,1,"")</f>
        <v>5</v>
      </c>
      <c r="BC112" t="str">
        <f>REPLACE(INDEX(GroupVertices[Group],MATCH(Edges[[#This Row],[Vertex 2]],GroupVertices[Vertex],0)),1,1,"")</f>
        <v>5</v>
      </c>
      <c r="BD112" s="43"/>
      <c r="BE112" s="44"/>
      <c r="BF112" s="43"/>
      <c r="BG112" s="44"/>
      <c r="BH112" s="43"/>
      <c r="BI112" s="44"/>
      <c r="BJ112" s="43"/>
      <c r="BK112" s="44"/>
      <c r="BL112" s="43"/>
    </row>
    <row r="113" spans="1:64" ht="15">
      <c r="A113" s="11" t="s">
        <v>302</v>
      </c>
      <c r="B113" s="11" t="s">
        <v>338</v>
      </c>
      <c r="C113" s="12" t="s">
        <v>1814</v>
      </c>
      <c r="D113" s="61">
        <v>3</v>
      </c>
      <c r="E113" s="62" t="s">
        <v>132</v>
      </c>
      <c r="F113" s="63">
        <v>32</v>
      </c>
      <c r="G113" s="12"/>
      <c r="H113" s="13"/>
      <c r="I113" s="45"/>
      <c r="J113" s="45"/>
      <c r="K113" s="31" t="s">
        <v>65</v>
      </c>
      <c r="L113" s="68">
        <v>113</v>
      </c>
      <c r="M113" s="68"/>
      <c r="N113" s="14"/>
      <c r="O113" t="s">
        <v>357</v>
      </c>
      <c r="P113" s="69">
        <v>43539.6484375</v>
      </c>
      <c r="Q113" t="s">
        <v>371</v>
      </c>
      <c r="T113" t="s">
        <v>394</v>
      </c>
      <c r="V113" s="70" t="s">
        <v>453</v>
      </c>
      <c r="W113" s="69">
        <v>43539.6484375</v>
      </c>
      <c r="X113" s="70" t="s">
        <v>528</v>
      </c>
      <c r="AA113" s="71" t="s">
        <v>620</v>
      </c>
      <c r="AC113" t="b">
        <v>0</v>
      </c>
      <c r="AD113">
        <v>0</v>
      </c>
      <c r="AE113" s="71" t="s">
        <v>656</v>
      </c>
      <c r="AF113" t="b">
        <v>1</v>
      </c>
      <c r="AG113" t="s">
        <v>660</v>
      </c>
      <c r="AI113" s="71" t="s">
        <v>662</v>
      </c>
      <c r="AJ113" t="b">
        <v>0</v>
      </c>
      <c r="AK113">
        <v>1</v>
      </c>
      <c r="AL113" s="71" t="s">
        <v>619</v>
      </c>
      <c r="AM113" t="s">
        <v>664</v>
      </c>
      <c r="AN113" t="b">
        <v>0</v>
      </c>
      <c r="AO113" s="71" t="s">
        <v>619</v>
      </c>
      <c r="AP113" t="s">
        <v>213</v>
      </c>
      <c r="AQ113">
        <v>0</v>
      </c>
      <c r="AR113">
        <v>0</v>
      </c>
      <c r="BA113">
        <v>1</v>
      </c>
      <c r="BB113" t="str">
        <f>REPLACE(INDEX(GroupVertices[Group],MATCH(Edges[[#This Row],[Vertex 1]],GroupVertices[Vertex],0)),1,1,"")</f>
        <v>5</v>
      </c>
      <c r="BC113" t="str">
        <f>REPLACE(INDEX(GroupVertices[Group],MATCH(Edges[[#This Row],[Vertex 2]],GroupVertices[Vertex],0)),1,1,"")</f>
        <v>5</v>
      </c>
      <c r="BD113" s="43"/>
      <c r="BE113" s="44"/>
      <c r="BF113" s="43"/>
      <c r="BG113" s="44"/>
      <c r="BH113" s="43"/>
      <c r="BI113" s="44"/>
      <c r="BJ113" s="43"/>
      <c r="BK113" s="44"/>
      <c r="BL113" s="43"/>
    </row>
    <row r="114" spans="1:64" ht="15">
      <c r="A114" s="11" t="s">
        <v>302</v>
      </c>
      <c r="B114" s="11" t="s">
        <v>339</v>
      </c>
      <c r="C114" s="12" t="s">
        <v>1814</v>
      </c>
      <c r="D114" s="61">
        <v>3</v>
      </c>
      <c r="E114" s="62" t="s">
        <v>132</v>
      </c>
      <c r="F114" s="63">
        <v>32</v>
      </c>
      <c r="G114" s="12"/>
      <c r="H114" s="13"/>
      <c r="I114" s="45"/>
      <c r="J114" s="45"/>
      <c r="K114" s="31" t="s">
        <v>65</v>
      </c>
      <c r="L114" s="68">
        <v>114</v>
      </c>
      <c r="M114" s="68"/>
      <c r="N114" s="14"/>
      <c r="O114" t="s">
        <v>357</v>
      </c>
      <c r="P114" s="69">
        <v>43539.6484375</v>
      </c>
      <c r="Q114" t="s">
        <v>371</v>
      </c>
      <c r="T114" t="s">
        <v>394</v>
      </c>
      <c r="V114" s="70" t="s">
        <v>453</v>
      </c>
      <c r="W114" s="69">
        <v>43539.6484375</v>
      </c>
      <c r="X114" s="70" t="s">
        <v>528</v>
      </c>
      <c r="AA114" s="71" t="s">
        <v>620</v>
      </c>
      <c r="AC114" t="b">
        <v>0</v>
      </c>
      <c r="AD114">
        <v>0</v>
      </c>
      <c r="AE114" s="71" t="s">
        <v>656</v>
      </c>
      <c r="AF114" t="b">
        <v>1</v>
      </c>
      <c r="AG114" t="s">
        <v>660</v>
      </c>
      <c r="AI114" s="71" t="s">
        <v>662</v>
      </c>
      <c r="AJ114" t="b">
        <v>0</v>
      </c>
      <c r="AK114">
        <v>1</v>
      </c>
      <c r="AL114" s="71" t="s">
        <v>619</v>
      </c>
      <c r="AM114" t="s">
        <v>664</v>
      </c>
      <c r="AN114" t="b">
        <v>0</v>
      </c>
      <c r="AO114" s="71" t="s">
        <v>619</v>
      </c>
      <c r="AP114" t="s">
        <v>213</v>
      </c>
      <c r="AQ114">
        <v>0</v>
      </c>
      <c r="AR114">
        <v>0</v>
      </c>
      <c r="BA114">
        <v>1</v>
      </c>
      <c r="BB114" t="str">
        <f>REPLACE(INDEX(GroupVertices[Group],MATCH(Edges[[#This Row],[Vertex 1]],GroupVertices[Vertex],0)),1,1,"")</f>
        <v>5</v>
      </c>
      <c r="BC114" t="str">
        <f>REPLACE(INDEX(GroupVertices[Group],MATCH(Edges[[#This Row],[Vertex 2]],GroupVertices[Vertex],0)),1,1,"")</f>
        <v>5</v>
      </c>
      <c r="BD114" s="43"/>
      <c r="BE114" s="44"/>
      <c r="BF114" s="43"/>
      <c r="BG114" s="44"/>
      <c r="BH114" s="43"/>
      <c r="BI114" s="44"/>
      <c r="BJ114" s="43"/>
      <c r="BK114" s="44"/>
      <c r="BL114" s="43"/>
    </row>
    <row r="115" spans="1:64" ht="15">
      <c r="A115" s="11" t="s">
        <v>302</v>
      </c>
      <c r="B115" s="11" t="s">
        <v>340</v>
      </c>
      <c r="C115" s="12" t="s">
        <v>1814</v>
      </c>
      <c r="D115" s="61">
        <v>3</v>
      </c>
      <c r="E115" s="62" t="s">
        <v>132</v>
      </c>
      <c r="F115" s="63">
        <v>32</v>
      </c>
      <c r="G115" s="12"/>
      <c r="H115" s="13"/>
      <c r="I115" s="45"/>
      <c r="J115" s="45"/>
      <c r="K115" s="31" t="s">
        <v>65</v>
      </c>
      <c r="L115" s="68">
        <v>115</v>
      </c>
      <c r="M115" s="68"/>
      <c r="N115" s="14"/>
      <c r="O115" t="s">
        <v>357</v>
      </c>
      <c r="P115" s="69">
        <v>43539.6484375</v>
      </c>
      <c r="Q115" t="s">
        <v>371</v>
      </c>
      <c r="T115" t="s">
        <v>394</v>
      </c>
      <c r="V115" s="70" t="s">
        <v>453</v>
      </c>
      <c r="W115" s="69">
        <v>43539.6484375</v>
      </c>
      <c r="X115" s="70" t="s">
        <v>528</v>
      </c>
      <c r="AA115" s="71" t="s">
        <v>620</v>
      </c>
      <c r="AC115" t="b">
        <v>0</v>
      </c>
      <c r="AD115">
        <v>0</v>
      </c>
      <c r="AE115" s="71" t="s">
        <v>656</v>
      </c>
      <c r="AF115" t="b">
        <v>1</v>
      </c>
      <c r="AG115" t="s">
        <v>660</v>
      </c>
      <c r="AI115" s="71" t="s">
        <v>662</v>
      </c>
      <c r="AJ115" t="b">
        <v>0</v>
      </c>
      <c r="AK115">
        <v>1</v>
      </c>
      <c r="AL115" s="71" t="s">
        <v>619</v>
      </c>
      <c r="AM115" t="s">
        <v>664</v>
      </c>
      <c r="AN115" t="b">
        <v>0</v>
      </c>
      <c r="AO115" s="71" t="s">
        <v>619</v>
      </c>
      <c r="AP115" t="s">
        <v>213</v>
      </c>
      <c r="AQ115">
        <v>0</v>
      </c>
      <c r="AR115">
        <v>0</v>
      </c>
      <c r="BA115">
        <v>1</v>
      </c>
      <c r="BB115" t="str">
        <f>REPLACE(INDEX(GroupVertices[Group],MATCH(Edges[[#This Row],[Vertex 1]],GroupVertices[Vertex],0)),1,1,"")</f>
        <v>5</v>
      </c>
      <c r="BC115" t="str">
        <f>REPLACE(INDEX(GroupVertices[Group],MATCH(Edges[[#This Row],[Vertex 2]],GroupVertices[Vertex],0)),1,1,"")</f>
        <v>5</v>
      </c>
      <c r="BD115" s="43"/>
      <c r="BE115" s="44"/>
      <c r="BF115" s="43"/>
      <c r="BG115" s="44"/>
      <c r="BH115" s="43"/>
      <c r="BI115" s="44"/>
      <c r="BJ115" s="43"/>
      <c r="BK115" s="44"/>
      <c r="BL115" s="43"/>
    </row>
    <row r="116" spans="1:64" ht="15">
      <c r="A116" s="11" t="s">
        <v>302</v>
      </c>
      <c r="B116" s="11" t="s">
        <v>341</v>
      </c>
      <c r="C116" s="12" t="s">
        <v>1814</v>
      </c>
      <c r="D116" s="61">
        <v>3</v>
      </c>
      <c r="E116" s="62" t="s">
        <v>132</v>
      </c>
      <c r="F116" s="63">
        <v>32</v>
      </c>
      <c r="G116" s="12"/>
      <c r="H116" s="13"/>
      <c r="I116" s="45"/>
      <c r="J116" s="45"/>
      <c r="K116" s="31" t="s">
        <v>65</v>
      </c>
      <c r="L116" s="68">
        <v>116</v>
      </c>
      <c r="M116" s="68"/>
      <c r="N116" s="14"/>
      <c r="O116" t="s">
        <v>357</v>
      </c>
      <c r="P116" s="69">
        <v>43539.6484375</v>
      </c>
      <c r="Q116" t="s">
        <v>371</v>
      </c>
      <c r="T116" t="s">
        <v>394</v>
      </c>
      <c r="V116" s="70" t="s">
        <v>453</v>
      </c>
      <c r="W116" s="69">
        <v>43539.6484375</v>
      </c>
      <c r="X116" s="70" t="s">
        <v>528</v>
      </c>
      <c r="AA116" s="71" t="s">
        <v>620</v>
      </c>
      <c r="AC116" t="b">
        <v>0</v>
      </c>
      <c r="AD116">
        <v>0</v>
      </c>
      <c r="AE116" s="71" t="s">
        <v>656</v>
      </c>
      <c r="AF116" t="b">
        <v>1</v>
      </c>
      <c r="AG116" t="s">
        <v>660</v>
      </c>
      <c r="AI116" s="71" t="s">
        <v>662</v>
      </c>
      <c r="AJ116" t="b">
        <v>0</v>
      </c>
      <c r="AK116">
        <v>1</v>
      </c>
      <c r="AL116" s="71" t="s">
        <v>619</v>
      </c>
      <c r="AM116" t="s">
        <v>664</v>
      </c>
      <c r="AN116" t="b">
        <v>0</v>
      </c>
      <c r="AO116" s="71" t="s">
        <v>619</v>
      </c>
      <c r="AP116" t="s">
        <v>213</v>
      </c>
      <c r="AQ116">
        <v>0</v>
      </c>
      <c r="AR116">
        <v>0</v>
      </c>
      <c r="BA116">
        <v>1</v>
      </c>
      <c r="BB116" t="str">
        <f>REPLACE(INDEX(GroupVertices[Group],MATCH(Edges[[#This Row],[Vertex 1]],GroupVertices[Vertex],0)),1,1,"")</f>
        <v>5</v>
      </c>
      <c r="BC116" t="str">
        <f>REPLACE(INDEX(GroupVertices[Group],MATCH(Edges[[#This Row],[Vertex 2]],GroupVertices[Vertex],0)),1,1,"")</f>
        <v>5</v>
      </c>
      <c r="BD116" s="43"/>
      <c r="BE116" s="44"/>
      <c r="BF116" s="43"/>
      <c r="BG116" s="44"/>
      <c r="BH116" s="43"/>
      <c r="BI116" s="44"/>
      <c r="BJ116" s="43"/>
      <c r="BK116" s="44"/>
      <c r="BL116" s="43"/>
    </row>
    <row r="117" spans="1:64" ht="15">
      <c r="A117" s="11" t="s">
        <v>302</v>
      </c>
      <c r="B117" s="11" t="s">
        <v>342</v>
      </c>
      <c r="C117" s="12" t="s">
        <v>1814</v>
      </c>
      <c r="D117" s="61">
        <v>3</v>
      </c>
      <c r="E117" s="62" t="s">
        <v>132</v>
      </c>
      <c r="F117" s="63">
        <v>32</v>
      </c>
      <c r="G117" s="12"/>
      <c r="H117" s="13"/>
      <c r="I117" s="45"/>
      <c r="J117" s="45"/>
      <c r="K117" s="31" t="s">
        <v>65</v>
      </c>
      <c r="L117" s="68">
        <v>117</v>
      </c>
      <c r="M117" s="68"/>
      <c r="N117" s="14"/>
      <c r="O117" t="s">
        <v>357</v>
      </c>
      <c r="P117" s="69">
        <v>43539.6484375</v>
      </c>
      <c r="Q117" t="s">
        <v>371</v>
      </c>
      <c r="T117" t="s">
        <v>394</v>
      </c>
      <c r="V117" s="70" t="s">
        <v>453</v>
      </c>
      <c r="W117" s="69">
        <v>43539.6484375</v>
      </c>
      <c r="X117" s="70" t="s">
        <v>528</v>
      </c>
      <c r="AA117" s="71" t="s">
        <v>620</v>
      </c>
      <c r="AC117" t="b">
        <v>0</v>
      </c>
      <c r="AD117">
        <v>0</v>
      </c>
      <c r="AE117" s="71" t="s">
        <v>656</v>
      </c>
      <c r="AF117" t="b">
        <v>1</v>
      </c>
      <c r="AG117" t="s">
        <v>660</v>
      </c>
      <c r="AI117" s="71" t="s">
        <v>662</v>
      </c>
      <c r="AJ117" t="b">
        <v>0</v>
      </c>
      <c r="AK117">
        <v>1</v>
      </c>
      <c r="AL117" s="71" t="s">
        <v>619</v>
      </c>
      <c r="AM117" t="s">
        <v>664</v>
      </c>
      <c r="AN117" t="b">
        <v>0</v>
      </c>
      <c r="AO117" s="71" t="s">
        <v>619</v>
      </c>
      <c r="AP117" t="s">
        <v>213</v>
      </c>
      <c r="AQ117">
        <v>0</v>
      </c>
      <c r="AR117">
        <v>0</v>
      </c>
      <c r="BA117">
        <v>1</v>
      </c>
      <c r="BB117" t="str">
        <f>REPLACE(INDEX(GroupVertices[Group],MATCH(Edges[[#This Row],[Vertex 1]],GroupVertices[Vertex],0)),1,1,"")</f>
        <v>5</v>
      </c>
      <c r="BC117" t="str">
        <f>REPLACE(INDEX(GroupVertices[Group],MATCH(Edges[[#This Row],[Vertex 2]],GroupVertices[Vertex],0)),1,1,"")</f>
        <v>5</v>
      </c>
      <c r="BD117" s="43"/>
      <c r="BE117" s="44"/>
      <c r="BF117" s="43"/>
      <c r="BG117" s="44"/>
      <c r="BH117" s="43"/>
      <c r="BI117" s="44"/>
      <c r="BJ117" s="43"/>
      <c r="BK117" s="44"/>
      <c r="BL117" s="43"/>
    </row>
    <row r="118" spans="1:64" ht="15">
      <c r="A118" s="11" t="s">
        <v>302</v>
      </c>
      <c r="B118" s="11" t="s">
        <v>343</v>
      </c>
      <c r="C118" s="12" t="s">
        <v>1814</v>
      </c>
      <c r="D118" s="61">
        <v>3</v>
      </c>
      <c r="E118" s="62" t="s">
        <v>132</v>
      </c>
      <c r="F118" s="63">
        <v>32</v>
      </c>
      <c r="G118" s="12"/>
      <c r="H118" s="13"/>
      <c r="I118" s="45"/>
      <c r="J118" s="45"/>
      <c r="K118" s="31" t="s">
        <v>65</v>
      </c>
      <c r="L118" s="68">
        <v>118</v>
      </c>
      <c r="M118" s="68"/>
      <c r="N118" s="14"/>
      <c r="O118" t="s">
        <v>357</v>
      </c>
      <c r="P118" s="69">
        <v>43539.6484375</v>
      </c>
      <c r="Q118" t="s">
        <v>371</v>
      </c>
      <c r="T118" t="s">
        <v>394</v>
      </c>
      <c r="V118" s="70" t="s">
        <v>453</v>
      </c>
      <c r="W118" s="69">
        <v>43539.6484375</v>
      </c>
      <c r="X118" s="70" t="s">
        <v>528</v>
      </c>
      <c r="AA118" s="71" t="s">
        <v>620</v>
      </c>
      <c r="AC118" t="b">
        <v>0</v>
      </c>
      <c r="AD118">
        <v>0</v>
      </c>
      <c r="AE118" s="71" t="s">
        <v>656</v>
      </c>
      <c r="AF118" t="b">
        <v>1</v>
      </c>
      <c r="AG118" t="s">
        <v>660</v>
      </c>
      <c r="AI118" s="71" t="s">
        <v>662</v>
      </c>
      <c r="AJ118" t="b">
        <v>0</v>
      </c>
      <c r="AK118">
        <v>1</v>
      </c>
      <c r="AL118" s="71" t="s">
        <v>619</v>
      </c>
      <c r="AM118" t="s">
        <v>664</v>
      </c>
      <c r="AN118" t="b">
        <v>0</v>
      </c>
      <c r="AO118" s="71" t="s">
        <v>619</v>
      </c>
      <c r="AP118" t="s">
        <v>213</v>
      </c>
      <c r="AQ118">
        <v>0</v>
      </c>
      <c r="AR118">
        <v>0</v>
      </c>
      <c r="BA118">
        <v>1</v>
      </c>
      <c r="BB118" t="str">
        <f>REPLACE(INDEX(GroupVertices[Group],MATCH(Edges[[#This Row],[Vertex 1]],GroupVertices[Vertex],0)),1,1,"")</f>
        <v>5</v>
      </c>
      <c r="BC118" t="str">
        <f>REPLACE(INDEX(GroupVertices[Group],MATCH(Edges[[#This Row],[Vertex 2]],GroupVertices[Vertex],0)),1,1,"")</f>
        <v>5</v>
      </c>
      <c r="BD118" s="43"/>
      <c r="BE118" s="44"/>
      <c r="BF118" s="43"/>
      <c r="BG118" s="44"/>
      <c r="BH118" s="43"/>
      <c r="BI118" s="44"/>
      <c r="BJ118" s="43"/>
      <c r="BK118" s="44"/>
      <c r="BL118" s="43"/>
    </row>
    <row r="119" spans="1:64" ht="15">
      <c r="A119" s="11" t="s">
        <v>302</v>
      </c>
      <c r="B119" s="11" t="s">
        <v>344</v>
      </c>
      <c r="C119" s="12" t="s">
        <v>1814</v>
      </c>
      <c r="D119" s="61">
        <v>3</v>
      </c>
      <c r="E119" s="62" t="s">
        <v>132</v>
      </c>
      <c r="F119" s="63">
        <v>32</v>
      </c>
      <c r="G119" s="12"/>
      <c r="H119" s="13"/>
      <c r="I119" s="45"/>
      <c r="J119" s="45"/>
      <c r="K119" s="31" t="s">
        <v>65</v>
      </c>
      <c r="L119" s="68">
        <v>119</v>
      </c>
      <c r="M119" s="68"/>
      <c r="N119" s="14"/>
      <c r="O119" t="s">
        <v>357</v>
      </c>
      <c r="P119" s="69">
        <v>43539.6484375</v>
      </c>
      <c r="Q119" t="s">
        <v>371</v>
      </c>
      <c r="T119" t="s">
        <v>394</v>
      </c>
      <c r="V119" s="70" t="s">
        <v>453</v>
      </c>
      <c r="W119" s="69">
        <v>43539.6484375</v>
      </c>
      <c r="X119" s="70" t="s">
        <v>528</v>
      </c>
      <c r="AA119" s="71" t="s">
        <v>620</v>
      </c>
      <c r="AC119" t="b">
        <v>0</v>
      </c>
      <c r="AD119">
        <v>0</v>
      </c>
      <c r="AE119" s="71" t="s">
        <v>656</v>
      </c>
      <c r="AF119" t="b">
        <v>1</v>
      </c>
      <c r="AG119" t="s">
        <v>660</v>
      </c>
      <c r="AI119" s="71" t="s">
        <v>662</v>
      </c>
      <c r="AJ119" t="b">
        <v>0</v>
      </c>
      <c r="AK119">
        <v>1</v>
      </c>
      <c r="AL119" s="71" t="s">
        <v>619</v>
      </c>
      <c r="AM119" t="s">
        <v>664</v>
      </c>
      <c r="AN119" t="b">
        <v>0</v>
      </c>
      <c r="AO119" s="71" t="s">
        <v>619</v>
      </c>
      <c r="AP119" t="s">
        <v>213</v>
      </c>
      <c r="AQ119">
        <v>0</v>
      </c>
      <c r="AR119">
        <v>0</v>
      </c>
      <c r="BA119">
        <v>1</v>
      </c>
      <c r="BB119" t="str">
        <f>REPLACE(INDEX(GroupVertices[Group],MATCH(Edges[[#This Row],[Vertex 1]],GroupVertices[Vertex],0)),1,1,"")</f>
        <v>5</v>
      </c>
      <c r="BC119" t="str">
        <f>REPLACE(INDEX(GroupVertices[Group],MATCH(Edges[[#This Row],[Vertex 2]],GroupVertices[Vertex],0)),1,1,"")</f>
        <v>5</v>
      </c>
      <c r="BD119" s="43"/>
      <c r="BE119" s="44"/>
      <c r="BF119" s="43"/>
      <c r="BG119" s="44"/>
      <c r="BH119" s="43"/>
      <c r="BI119" s="44"/>
      <c r="BJ119" s="43"/>
      <c r="BK119" s="44"/>
      <c r="BL119" s="43"/>
    </row>
    <row r="120" spans="1:64" ht="15">
      <c r="A120" s="11" t="s">
        <v>302</v>
      </c>
      <c r="B120" s="11" t="s">
        <v>345</v>
      </c>
      <c r="C120" s="12" t="s">
        <v>1814</v>
      </c>
      <c r="D120" s="61">
        <v>3</v>
      </c>
      <c r="E120" s="62" t="s">
        <v>132</v>
      </c>
      <c r="F120" s="63">
        <v>32</v>
      </c>
      <c r="G120" s="12"/>
      <c r="H120" s="13"/>
      <c r="I120" s="45"/>
      <c r="J120" s="45"/>
      <c r="K120" s="31" t="s">
        <v>65</v>
      </c>
      <c r="L120" s="68">
        <v>120</v>
      </c>
      <c r="M120" s="68"/>
      <c r="N120" s="14"/>
      <c r="O120" t="s">
        <v>357</v>
      </c>
      <c r="P120" s="69">
        <v>43539.6484375</v>
      </c>
      <c r="Q120" t="s">
        <v>371</v>
      </c>
      <c r="T120" t="s">
        <v>394</v>
      </c>
      <c r="V120" s="70" t="s">
        <v>453</v>
      </c>
      <c r="W120" s="69">
        <v>43539.6484375</v>
      </c>
      <c r="X120" s="70" t="s">
        <v>528</v>
      </c>
      <c r="AA120" s="71" t="s">
        <v>620</v>
      </c>
      <c r="AC120" t="b">
        <v>0</v>
      </c>
      <c r="AD120">
        <v>0</v>
      </c>
      <c r="AE120" s="71" t="s">
        <v>656</v>
      </c>
      <c r="AF120" t="b">
        <v>1</v>
      </c>
      <c r="AG120" t="s">
        <v>660</v>
      </c>
      <c r="AI120" s="71" t="s">
        <v>662</v>
      </c>
      <c r="AJ120" t="b">
        <v>0</v>
      </c>
      <c r="AK120">
        <v>1</v>
      </c>
      <c r="AL120" s="71" t="s">
        <v>619</v>
      </c>
      <c r="AM120" t="s">
        <v>664</v>
      </c>
      <c r="AN120" t="b">
        <v>0</v>
      </c>
      <c r="AO120" s="71" t="s">
        <v>619</v>
      </c>
      <c r="AP120" t="s">
        <v>213</v>
      </c>
      <c r="AQ120">
        <v>0</v>
      </c>
      <c r="AR120">
        <v>0</v>
      </c>
      <c r="BA120">
        <v>1</v>
      </c>
      <c r="BB120" t="str">
        <f>REPLACE(INDEX(GroupVertices[Group],MATCH(Edges[[#This Row],[Vertex 1]],GroupVertices[Vertex],0)),1,1,"")</f>
        <v>5</v>
      </c>
      <c r="BC120" t="str">
        <f>REPLACE(INDEX(GroupVertices[Group],MATCH(Edges[[#This Row],[Vertex 2]],GroupVertices[Vertex],0)),1,1,"")</f>
        <v>5</v>
      </c>
      <c r="BD120" s="43">
        <v>0</v>
      </c>
      <c r="BE120" s="44">
        <v>0</v>
      </c>
      <c r="BF120" s="43">
        <v>0</v>
      </c>
      <c r="BG120" s="44">
        <v>0</v>
      </c>
      <c r="BH120" s="43">
        <v>0</v>
      </c>
      <c r="BI120" s="44">
        <v>0</v>
      </c>
      <c r="BJ120" s="43">
        <v>22</v>
      </c>
      <c r="BK120" s="44">
        <v>100</v>
      </c>
      <c r="BL120" s="43">
        <v>22</v>
      </c>
    </row>
    <row r="121" spans="1:64" ht="15">
      <c r="A121" s="11" t="s">
        <v>302</v>
      </c>
      <c r="B121" s="11" t="s">
        <v>332</v>
      </c>
      <c r="C121" s="12" t="s">
        <v>1814</v>
      </c>
      <c r="D121" s="61">
        <v>3</v>
      </c>
      <c r="E121" s="62" t="s">
        <v>132</v>
      </c>
      <c r="F121" s="63">
        <v>32</v>
      </c>
      <c r="G121" s="12"/>
      <c r="H121" s="13"/>
      <c r="I121" s="45"/>
      <c r="J121" s="45"/>
      <c r="K121" s="31" t="s">
        <v>65</v>
      </c>
      <c r="L121" s="68">
        <v>121</v>
      </c>
      <c r="M121" s="68"/>
      <c r="N121" s="14"/>
      <c r="O121" t="s">
        <v>357</v>
      </c>
      <c r="P121" s="69">
        <v>43539.6484375</v>
      </c>
      <c r="Q121" t="s">
        <v>371</v>
      </c>
      <c r="T121" t="s">
        <v>394</v>
      </c>
      <c r="V121" s="70" t="s">
        <v>453</v>
      </c>
      <c r="W121" s="69">
        <v>43539.6484375</v>
      </c>
      <c r="X121" s="70" t="s">
        <v>528</v>
      </c>
      <c r="AA121" s="71" t="s">
        <v>620</v>
      </c>
      <c r="AC121" t="b">
        <v>0</v>
      </c>
      <c r="AD121">
        <v>0</v>
      </c>
      <c r="AE121" s="71" t="s">
        <v>656</v>
      </c>
      <c r="AF121" t="b">
        <v>1</v>
      </c>
      <c r="AG121" t="s">
        <v>660</v>
      </c>
      <c r="AI121" s="71" t="s">
        <v>662</v>
      </c>
      <c r="AJ121" t="b">
        <v>0</v>
      </c>
      <c r="AK121">
        <v>1</v>
      </c>
      <c r="AL121" s="71" t="s">
        <v>619</v>
      </c>
      <c r="AM121" t="s">
        <v>664</v>
      </c>
      <c r="AN121" t="b">
        <v>0</v>
      </c>
      <c r="AO121" s="71" t="s">
        <v>619</v>
      </c>
      <c r="AP121" t="s">
        <v>213</v>
      </c>
      <c r="AQ121">
        <v>0</v>
      </c>
      <c r="AR121">
        <v>0</v>
      </c>
      <c r="BA121">
        <v>1</v>
      </c>
      <c r="BB121" t="str">
        <f>REPLACE(INDEX(GroupVertices[Group],MATCH(Edges[[#This Row],[Vertex 1]],GroupVertices[Vertex],0)),1,1,"")</f>
        <v>5</v>
      </c>
      <c r="BC121" t="str">
        <f>REPLACE(INDEX(GroupVertices[Group],MATCH(Edges[[#This Row],[Vertex 2]],GroupVertices[Vertex],0)),1,1,"")</f>
        <v>2</v>
      </c>
      <c r="BD121" s="43"/>
      <c r="BE121" s="44"/>
      <c r="BF121" s="43"/>
      <c r="BG121" s="44"/>
      <c r="BH121" s="43"/>
      <c r="BI121" s="44"/>
      <c r="BJ121" s="43"/>
      <c r="BK121" s="44"/>
      <c r="BL121" s="43"/>
    </row>
    <row r="122" spans="1:64" ht="15">
      <c r="A122" s="11" t="s">
        <v>303</v>
      </c>
      <c r="B122" s="11" t="s">
        <v>312</v>
      </c>
      <c r="C122" s="12" t="s">
        <v>1814</v>
      </c>
      <c r="D122" s="61">
        <v>3</v>
      </c>
      <c r="E122" s="62" t="s">
        <v>132</v>
      </c>
      <c r="F122" s="63">
        <v>32</v>
      </c>
      <c r="G122" s="12"/>
      <c r="H122" s="13"/>
      <c r="I122" s="45"/>
      <c r="J122" s="45"/>
      <c r="K122" s="31" t="s">
        <v>65</v>
      </c>
      <c r="L122" s="68">
        <v>122</v>
      </c>
      <c r="M122" s="68"/>
      <c r="N122" s="14"/>
      <c r="O122" t="s">
        <v>356</v>
      </c>
      <c r="P122" s="69">
        <v>43539.66197916667</v>
      </c>
      <c r="Q122" t="s">
        <v>362</v>
      </c>
      <c r="T122" t="s">
        <v>388</v>
      </c>
      <c r="U122" s="70" t="s">
        <v>404</v>
      </c>
      <c r="V122" s="70" t="s">
        <v>404</v>
      </c>
      <c r="W122" s="69">
        <v>43539.66197916667</v>
      </c>
      <c r="X122" s="70" t="s">
        <v>529</v>
      </c>
      <c r="AA122" s="71" t="s">
        <v>621</v>
      </c>
      <c r="AC122" t="b">
        <v>0</v>
      </c>
      <c r="AD122">
        <v>0</v>
      </c>
      <c r="AE122" s="71" t="s">
        <v>656</v>
      </c>
      <c r="AF122" t="b">
        <v>0</v>
      </c>
      <c r="AG122" t="s">
        <v>660</v>
      </c>
      <c r="AI122" s="71" t="s">
        <v>656</v>
      </c>
      <c r="AJ122" t="b">
        <v>0</v>
      </c>
      <c r="AK122">
        <v>12</v>
      </c>
      <c r="AL122" s="71" t="s">
        <v>633</v>
      </c>
      <c r="AM122" t="s">
        <v>664</v>
      </c>
      <c r="AN122" t="b">
        <v>0</v>
      </c>
      <c r="AO122" s="71" t="s">
        <v>633</v>
      </c>
      <c r="AP122" t="s">
        <v>213</v>
      </c>
      <c r="AQ122">
        <v>0</v>
      </c>
      <c r="AR122">
        <v>0</v>
      </c>
      <c r="BA122">
        <v>1</v>
      </c>
      <c r="BB122" t="str">
        <f>REPLACE(INDEX(GroupVertices[Group],MATCH(Edges[[#This Row],[Vertex 1]],GroupVertices[Vertex],0)),1,1,"")</f>
        <v>4</v>
      </c>
      <c r="BC122" t="str">
        <f>REPLACE(INDEX(GroupVertices[Group],MATCH(Edges[[#This Row],[Vertex 2]],GroupVertices[Vertex],0)),1,1,"")</f>
        <v>4</v>
      </c>
      <c r="BD122" s="43"/>
      <c r="BE122" s="44"/>
      <c r="BF122" s="43"/>
      <c r="BG122" s="44"/>
      <c r="BH122" s="43"/>
      <c r="BI122" s="44"/>
      <c r="BJ122" s="43"/>
      <c r="BK122" s="44"/>
      <c r="BL122" s="43"/>
    </row>
    <row r="123" spans="1:64" ht="15">
      <c r="A123" s="11" t="s">
        <v>303</v>
      </c>
      <c r="B123" s="11" t="s">
        <v>313</v>
      </c>
      <c r="C123" s="12" t="s">
        <v>1814</v>
      </c>
      <c r="D123" s="61">
        <v>3</v>
      </c>
      <c r="E123" s="62" t="s">
        <v>132</v>
      </c>
      <c r="F123" s="63">
        <v>32</v>
      </c>
      <c r="G123" s="12"/>
      <c r="H123" s="13"/>
      <c r="I123" s="45"/>
      <c r="J123" s="45"/>
      <c r="K123" s="31" t="s">
        <v>65</v>
      </c>
      <c r="L123" s="68">
        <v>123</v>
      </c>
      <c r="M123" s="68"/>
      <c r="N123" s="14"/>
      <c r="O123" t="s">
        <v>357</v>
      </c>
      <c r="P123" s="69">
        <v>43539.66197916667</v>
      </c>
      <c r="Q123" t="s">
        <v>362</v>
      </c>
      <c r="T123" t="s">
        <v>388</v>
      </c>
      <c r="U123" s="70" t="s">
        <v>404</v>
      </c>
      <c r="V123" s="70" t="s">
        <v>404</v>
      </c>
      <c r="W123" s="69">
        <v>43539.66197916667</v>
      </c>
      <c r="X123" s="70" t="s">
        <v>529</v>
      </c>
      <c r="AA123" s="71" t="s">
        <v>621</v>
      </c>
      <c r="AC123" t="b">
        <v>0</v>
      </c>
      <c r="AD123">
        <v>0</v>
      </c>
      <c r="AE123" s="71" t="s">
        <v>656</v>
      </c>
      <c r="AF123" t="b">
        <v>0</v>
      </c>
      <c r="AG123" t="s">
        <v>660</v>
      </c>
      <c r="AI123" s="71" t="s">
        <v>656</v>
      </c>
      <c r="AJ123" t="b">
        <v>0</v>
      </c>
      <c r="AK123">
        <v>12</v>
      </c>
      <c r="AL123" s="71" t="s">
        <v>633</v>
      </c>
      <c r="AM123" t="s">
        <v>664</v>
      </c>
      <c r="AN123" t="b">
        <v>0</v>
      </c>
      <c r="AO123" s="71" t="s">
        <v>633</v>
      </c>
      <c r="AP123" t="s">
        <v>213</v>
      </c>
      <c r="AQ123">
        <v>0</v>
      </c>
      <c r="AR123">
        <v>0</v>
      </c>
      <c r="BA123">
        <v>1</v>
      </c>
      <c r="BB123" t="str">
        <f>REPLACE(INDEX(GroupVertices[Group],MATCH(Edges[[#This Row],[Vertex 1]],GroupVertices[Vertex],0)),1,1,"")</f>
        <v>4</v>
      </c>
      <c r="BC123" t="str">
        <f>REPLACE(INDEX(GroupVertices[Group],MATCH(Edges[[#This Row],[Vertex 2]],GroupVertices[Vertex],0)),1,1,"")</f>
        <v>4</v>
      </c>
      <c r="BD123" s="43">
        <v>0</v>
      </c>
      <c r="BE123" s="44">
        <v>0</v>
      </c>
      <c r="BF123" s="43">
        <v>0</v>
      </c>
      <c r="BG123" s="44">
        <v>0</v>
      </c>
      <c r="BH123" s="43">
        <v>0</v>
      </c>
      <c r="BI123" s="44">
        <v>0</v>
      </c>
      <c r="BJ123" s="43">
        <v>12</v>
      </c>
      <c r="BK123" s="44">
        <v>100</v>
      </c>
      <c r="BL123" s="43">
        <v>12</v>
      </c>
    </row>
    <row r="124" spans="1:64" ht="15">
      <c r="A124" s="11" t="s">
        <v>304</v>
      </c>
      <c r="B124" s="11" t="s">
        <v>326</v>
      </c>
      <c r="C124" s="12" t="s">
        <v>1814</v>
      </c>
      <c r="D124" s="61">
        <v>3</v>
      </c>
      <c r="E124" s="62" t="s">
        <v>132</v>
      </c>
      <c r="F124" s="63">
        <v>32</v>
      </c>
      <c r="G124" s="12"/>
      <c r="H124" s="13"/>
      <c r="I124" s="45"/>
      <c r="J124" s="45"/>
      <c r="K124" s="31" t="s">
        <v>65</v>
      </c>
      <c r="L124" s="68">
        <v>124</v>
      </c>
      <c r="M124" s="68"/>
      <c r="N124" s="14"/>
      <c r="O124" t="s">
        <v>356</v>
      </c>
      <c r="P124" s="69">
        <v>43539.675671296296</v>
      </c>
      <c r="Q124" t="s">
        <v>367</v>
      </c>
      <c r="T124" t="s">
        <v>392</v>
      </c>
      <c r="V124" s="70" t="s">
        <v>454</v>
      </c>
      <c r="W124" s="69">
        <v>43539.675671296296</v>
      </c>
      <c r="X124" s="70" t="s">
        <v>530</v>
      </c>
      <c r="AA124" s="71" t="s">
        <v>622</v>
      </c>
      <c r="AC124" t="b">
        <v>0</v>
      </c>
      <c r="AD124">
        <v>0</v>
      </c>
      <c r="AE124" s="71" t="s">
        <v>656</v>
      </c>
      <c r="AF124" t="b">
        <v>0</v>
      </c>
      <c r="AG124" t="s">
        <v>660</v>
      </c>
      <c r="AI124" s="71" t="s">
        <v>656</v>
      </c>
      <c r="AJ124" t="b">
        <v>0</v>
      </c>
      <c r="AK124">
        <v>11</v>
      </c>
      <c r="AL124" s="71" t="s">
        <v>652</v>
      </c>
      <c r="AM124" t="s">
        <v>664</v>
      </c>
      <c r="AN124" t="b">
        <v>0</v>
      </c>
      <c r="AO124" s="71" t="s">
        <v>652</v>
      </c>
      <c r="AP124" t="s">
        <v>213</v>
      </c>
      <c r="AQ124">
        <v>0</v>
      </c>
      <c r="AR124">
        <v>0</v>
      </c>
      <c r="BA124">
        <v>1</v>
      </c>
      <c r="BB124" t="str">
        <f>REPLACE(INDEX(GroupVertices[Group],MATCH(Edges[[#This Row],[Vertex 1]],GroupVertices[Vertex],0)),1,1,"")</f>
        <v>3</v>
      </c>
      <c r="BC124" t="str">
        <f>REPLACE(INDEX(GroupVertices[Group],MATCH(Edges[[#This Row],[Vertex 2]],GroupVertices[Vertex],0)),1,1,"")</f>
        <v>3</v>
      </c>
      <c r="BD124" s="43"/>
      <c r="BE124" s="44"/>
      <c r="BF124" s="43"/>
      <c r="BG124" s="44"/>
      <c r="BH124" s="43"/>
      <c r="BI124" s="44"/>
      <c r="BJ124" s="43"/>
      <c r="BK124" s="44"/>
      <c r="BL124" s="43"/>
    </row>
    <row r="125" spans="1:64" ht="15">
      <c r="A125" s="11" t="s">
        <v>304</v>
      </c>
      <c r="B125" s="11" t="s">
        <v>327</v>
      </c>
      <c r="C125" s="12" t="s">
        <v>1814</v>
      </c>
      <c r="D125" s="61">
        <v>3</v>
      </c>
      <c r="E125" s="62" t="s">
        <v>132</v>
      </c>
      <c r="F125" s="63">
        <v>32</v>
      </c>
      <c r="G125" s="12"/>
      <c r="H125" s="13"/>
      <c r="I125" s="45"/>
      <c r="J125" s="45"/>
      <c r="K125" s="31" t="s">
        <v>65</v>
      </c>
      <c r="L125" s="68">
        <v>125</v>
      </c>
      <c r="M125" s="68"/>
      <c r="N125" s="14"/>
      <c r="O125" t="s">
        <v>357</v>
      </c>
      <c r="P125" s="69">
        <v>43539.675671296296</v>
      </c>
      <c r="Q125" t="s">
        <v>367</v>
      </c>
      <c r="T125" t="s">
        <v>392</v>
      </c>
      <c r="V125" s="70" t="s">
        <v>454</v>
      </c>
      <c r="W125" s="69">
        <v>43539.675671296296</v>
      </c>
      <c r="X125" s="70" t="s">
        <v>530</v>
      </c>
      <c r="AA125" s="71" t="s">
        <v>622</v>
      </c>
      <c r="AC125" t="b">
        <v>0</v>
      </c>
      <c r="AD125">
        <v>0</v>
      </c>
      <c r="AE125" s="71" t="s">
        <v>656</v>
      </c>
      <c r="AF125" t="b">
        <v>0</v>
      </c>
      <c r="AG125" t="s">
        <v>660</v>
      </c>
      <c r="AI125" s="71" t="s">
        <v>656</v>
      </c>
      <c r="AJ125" t="b">
        <v>0</v>
      </c>
      <c r="AK125">
        <v>11</v>
      </c>
      <c r="AL125" s="71" t="s">
        <v>652</v>
      </c>
      <c r="AM125" t="s">
        <v>664</v>
      </c>
      <c r="AN125" t="b">
        <v>0</v>
      </c>
      <c r="AO125" s="71" t="s">
        <v>652</v>
      </c>
      <c r="AP125" t="s">
        <v>213</v>
      </c>
      <c r="AQ125">
        <v>0</v>
      </c>
      <c r="AR125">
        <v>0</v>
      </c>
      <c r="BA125">
        <v>1</v>
      </c>
      <c r="BB125" t="str">
        <f>REPLACE(INDEX(GroupVertices[Group],MATCH(Edges[[#This Row],[Vertex 1]],GroupVertices[Vertex],0)),1,1,"")</f>
        <v>3</v>
      </c>
      <c r="BC125" t="str">
        <f>REPLACE(INDEX(GroupVertices[Group],MATCH(Edges[[#This Row],[Vertex 2]],GroupVertices[Vertex],0)),1,1,"")</f>
        <v>3</v>
      </c>
      <c r="BD125" s="43"/>
      <c r="BE125" s="44"/>
      <c r="BF125" s="43"/>
      <c r="BG125" s="44"/>
      <c r="BH125" s="43"/>
      <c r="BI125" s="44"/>
      <c r="BJ125" s="43"/>
      <c r="BK125" s="44"/>
      <c r="BL125" s="43"/>
    </row>
    <row r="126" spans="1:64" ht="15">
      <c r="A126" s="11" t="s">
        <v>304</v>
      </c>
      <c r="B126" s="11" t="s">
        <v>331</v>
      </c>
      <c r="C126" s="12" t="s">
        <v>1814</v>
      </c>
      <c r="D126" s="61">
        <v>3</v>
      </c>
      <c r="E126" s="62" t="s">
        <v>132</v>
      </c>
      <c r="F126" s="63">
        <v>32</v>
      </c>
      <c r="G126" s="12"/>
      <c r="H126" s="13"/>
      <c r="I126" s="45"/>
      <c r="J126" s="45"/>
      <c r="K126" s="31" t="s">
        <v>65</v>
      </c>
      <c r="L126" s="68">
        <v>126</v>
      </c>
      <c r="M126" s="68"/>
      <c r="N126" s="14"/>
      <c r="O126" t="s">
        <v>357</v>
      </c>
      <c r="P126" s="69">
        <v>43539.675671296296</v>
      </c>
      <c r="Q126" t="s">
        <v>367</v>
      </c>
      <c r="T126" t="s">
        <v>392</v>
      </c>
      <c r="V126" s="70" t="s">
        <v>454</v>
      </c>
      <c r="W126" s="69">
        <v>43539.675671296296</v>
      </c>
      <c r="X126" s="70" t="s">
        <v>530</v>
      </c>
      <c r="AA126" s="71" t="s">
        <v>622</v>
      </c>
      <c r="AC126" t="b">
        <v>0</v>
      </c>
      <c r="AD126">
        <v>0</v>
      </c>
      <c r="AE126" s="71" t="s">
        <v>656</v>
      </c>
      <c r="AF126" t="b">
        <v>0</v>
      </c>
      <c r="AG126" t="s">
        <v>660</v>
      </c>
      <c r="AI126" s="71" t="s">
        <v>656</v>
      </c>
      <c r="AJ126" t="b">
        <v>0</v>
      </c>
      <c r="AK126">
        <v>11</v>
      </c>
      <c r="AL126" s="71" t="s">
        <v>652</v>
      </c>
      <c r="AM126" t="s">
        <v>664</v>
      </c>
      <c r="AN126" t="b">
        <v>0</v>
      </c>
      <c r="AO126" s="71" t="s">
        <v>652</v>
      </c>
      <c r="AP126" t="s">
        <v>213</v>
      </c>
      <c r="AQ126">
        <v>0</v>
      </c>
      <c r="AR126">
        <v>0</v>
      </c>
      <c r="BA126">
        <v>1</v>
      </c>
      <c r="BB126" t="str">
        <f>REPLACE(INDEX(GroupVertices[Group],MATCH(Edges[[#This Row],[Vertex 1]],GroupVertices[Vertex],0)),1,1,"")</f>
        <v>3</v>
      </c>
      <c r="BC126" t="str">
        <f>REPLACE(INDEX(GroupVertices[Group],MATCH(Edges[[#This Row],[Vertex 2]],GroupVertices[Vertex],0)),1,1,"")</f>
        <v>3</v>
      </c>
      <c r="BD126" s="43"/>
      <c r="BE126" s="44"/>
      <c r="BF126" s="43"/>
      <c r="BG126" s="44"/>
      <c r="BH126" s="43"/>
      <c r="BI126" s="44"/>
      <c r="BJ126" s="43"/>
      <c r="BK126" s="44"/>
      <c r="BL126" s="43"/>
    </row>
    <row r="127" spans="1:64" ht="15">
      <c r="A127" s="11" t="s">
        <v>304</v>
      </c>
      <c r="B127" s="11" t="s">
        <v>332</v>
      </c>
      <c r="C127" s="12" t="s">
        <v>1814</v>
      </c>
      <c r="D127" s="61">
        <v>3</v>
      </c>
      <c r="E127" s="62" t="s">
        <v>132</v>
      </c>
      <c r="F127" s="63">
        <v>32</v>
      </c>
      <c r="G127" s="12"/>
      <c r="H127" s="13"/>
      <c r="I127" s="45"/>
      <c r="J127" s="45"/>
      <c r="K127" s="31" t="s">
        <v>65</v>
      </c>
      <c r="L127" s="68">
        <v>127</v>
      </c>
      <c r="M127" s="68"/>
      <c r="N127" s="14"/>
      <c r="O127" t="s">
        <v>357</v>
      </c>
      <c r="P127" s="69">
        <v>43539.675671296296</v>
      </c>
      <c r="Q127" t="s">
        <v>367</v>
      </c>
      <c r="T127" t="s">
        <v>392</v>
      </c>
      <c r="V127" s="70" t="s">
        <v>454</v>
      </c>
      <c r="W127" s="69">
        <v>43539.675671296296</v>
      </c>
      <c r="X127" s="70" t="s">
        <v>530</v>
      </c>
      <c r="AA127" s="71" t="s">
        <v>622</v>
      </c>
      <c r="AC127" t="b">
        <v>0</v>
      </c>
      <c r="AD127">
        <v>0</v>
      </c>
      <c r="AE127" s="71" t="s">
        <v>656</v>
      </c>
      <c r="AF127" t="b">
        <v>0</v>
      </c>
      <c r="AG127" t="s">
        <v>660</v>
      </c>
      <c r="AI127" s="71" t="s">
        <v>656</v>
      </c>
      <c r="AJ127" t="b">
        <v>0</v>
      </c>
      <c r="AK127">
        <v>11</v>
      </c>
      <c r="AL127" s="71" t="s">
        <v>652</v>
      </c>
      <c r="AM127" t="s">
        <v>664</v>
      </c>
      <c r="AN127" t="b">
        <v>0</v>
      </c>
      <c r="AO127" s="71" t="s">
        <v>652</v>
      </c>
      <c r="AP127" t="s">
        <v>213</v>
      </c>
      <c r="AQ127">
        <v>0</v>
      </c>
      <c r="AR127">
        <v>0</v>
      </c>
      <c r="BA127">
        <v>1</v>
      </c>
      <c r="BB127" t="str">
        <f>REPLACE(INDEX(GroupVertices[Group],MATCH(Edges[[#This Row],[Vertex 1]],GroupVertices[Vertex],0)),1,1,"")</f>
        <v>3</v>
      </c>
      <c r="BC127" t="str">
        <f>REPLACE(INDEX(GroupVertices[Group],MATCH(Edges[[#This Row],[Vertex 2]],GroupVertices[Vertex],0)),1,1,"")</f>
        <v>2</v>
      </c>
      <c r="BD127" s="43"/>
      <c r="BE127" s="44"/>
      <c r="BF127" s="43"/>
      <c r="BG127" s="44"/>
      <c r="BH127" s="43"/>
      <c r="BI127" s="44"/>
      <c r="BJ127" s="43"/>
      <c r="BK127" s="44"/>
      <c r="BL127" s="43"/>
    </row>
    <row r="128" spans="1:64" ht="15">
      <c r="A128" s="11" t="s">
        <v>304</v>
      </c>
      <c r="B128" s="11" t="s">
        <v>333</v>
      </c>
      <c r="C128" s="12" t="s">
        <v>1814</v>
      </c>
      <c r="D128" s="61">
        <v>3</v>
      </c>
      <c r="E128" s="62" t="s">
        <v>132</v>
      </c>
      <c r="F128" s="63">
        <v>32</v>
      </c>
      <c r="G128" s="12"/>
      <c r="H128" s="13"/>
      <c r="I128" s="45"/>
      <c r="J128" s="45"/>
      <c r="K128" s="31" t="s">
        <v>65</v>
      </c>
      <c r="L128" s="68">
        <v>128</v>
      </c>
      <c r="M128" s="68"/>
      <c r="N128" s="14"/>
      <c r="O128" t="s">
        <v>357</v>
      </c>
      <c r="P128" s="69">
        <v>43539.675671296296</v>
      </c>
      <c r="Q128" t="s">
        <v>367</v>
      </c>
      <c r="T128" t="s">
        <v>392</v>
      </c>
      <c r="V128" s="70" t="s">
        <v>454</v>
      </c>
      <c r="W128" s="69">
        <v>43539.675671296296</v>
      </c>
      <c r="X128" s="70" t="s">
        <v>530</v>
      </c>
      <c r="AA128" s="71" t="s">
        <v>622</v>
      </c>
      <c r="AC128" t="b">
        <v>0</v>
      </c>
      <c r="AD128">
        <v>0</v>
      </c>
      <c r="AE128" s="71" t="s">
        <v>656</v>
      </c>
      <c r="AF128" t="b">
        <v>0</v>
      </c>
      <c r="AG128" t="s">
        <v>660</v>
      </c>
      <c r="AI128" s="71" t="s">
        <v>656</v>
      </c>
      <c r="AJ128" t="b">
        <v>0</v>
      </c>
      <c r="AK128">
        <v>11</v>
      </c>
      <c r="AL128" s="71" t="s">
        <v>652</v>
      </c>
      <c r="AM128" t="s">
        <v>664</v>
      </c>
      <c r="AN128" t="b">
        <v>0</v>
      </c>
      <c r="AO128" s="71" t="s">
        <v>652</v>
      </c>
      <c r="AP128" t="s">
        <v>213</v>
      </c>
      <c r="AQ128">
        <v>0</v>
      </c>
      <c r="AR128">
        <v>0</v>
      </c>
      <c r="BA128">
        <v>1</v>
      </c>
      <c r="BB128" t="str">
        <f>REPLACE(INDEX(GroupVertices[Group],MATCH(Edges[[#This Row],[Vertex 1]],GroupVertices[Vertex],0)),1,1,"")</f>
        <v>3</v>
      </c>
      <c r="BC128" t="str">
        <f>REPLACE(INDEX(GroupVertices[Group],MATCH(Edges[[#This Row],[Vertex 2]],GroupVertices[Vertex],0)),1,1,"")</f>
        <v>3</v>
      </c>
      <c r="BD128" s="43"/>
      <c r="BE128" s="44"/>
      <c r="BF128" s="43"/>
      <c r="BG128" s="44"/>
      <c r="BH128" s="43"/>
      <c r="BI128" s="44"/>
      <c r="BJ128" s="43"/>
      <c r="BK128" s="44"/>
      <c r="BL128" s="43"/>
    </row>
    <row r="129" spans="1:64" ht="15">
      <c r="A129" s="11" t="s">
        <v>304</v>
      </c>
      <c r="B129" s="11" t="s">
        <v>334</v>
      </c>
      <c r="C129" s="12" t="s">
        <v>1814</v>
      </c>
      <c r="D129" s="61">
        <v>3</v>
      </c>
      <c r="E129" s="62" t="s">
        <v>132</v>
      </c>
      <c r="F129" s="63">
        <v>32</v>
      </c>
      <c r="G129" s="12"/>
      <c r="H129" s="13"/>
      <c r="I129" s="45"/>
      <c r="J129" s="45"/>
      <c r="K129" s="31" t="s">
        <v>65</v>
      </c>
      <c r="L129" s="68">
        <v>129</v>
      </c>
      <c r="M129" s="68"/>
      <c r="N129" s="14"/>
      <c r="O129" t="s">
        <v>357</v>
      </c>
      <c r="P129" s="69">
        <v>43539.675671296296</v>
      </c>
      <c r="Q129" t="s">
        <v>367</v>
      </c>
      <c r="T129" t="s">
        <v>392</v>
      </c>
      <c r="V129" s="70" t="s">
        <v>454</v>
      </c>
      <c r="W129" s="69">
        <v>43539.675671296296</v>
      </c>
      <c r="X129" s="70" t="s">
        <v>530</v>
      </c>
      <c r="AA129" s="71" t="s">
        <v>622</v>
      </c>
      <c r="AC129" t="b">
        <v>0</v>
      </c>
      <c r="AD129">
        <v>0</v>
      </c>
      <c r="AE129" s="71" t="s">
        <v>656</v>
      </c>
      <c r="AF129" t="b">
        <v>0</v>
      </c>
      <c r="AG129" t="s">
        <v>660</v>
      </c>
      <c r="AI129" s="71" t="s">
        <v>656</v>
      </c>
      <c r="AJ129" t="b">
        <v>0</v>
      </c>
      <c r="AK129">
        <v>11</v>
      </c>
      <c r="AL129" s="71" t="s">
        <v>652</v>
      </c>
      <c r="AM129" t="s">
        <v>664</v>
      </c>
      <c r="AN129" t="b">
        <v>0</v>
      </c>
      <c r="AO129" s="71" t="s">
        <v>652</v>
      </c>
      <c r="AP129" t="s">
        <v>213</v>
      </c>
      <c r="AQ129">
        <v>0</v>
      </c>
      <c r="AR129">
        <v>0</v>
      </c>
      <c r="BA129">
        <v>1</v>
      </c>
      <c r="BB129" t="str">
        <f>REPLACE(INDEX(GroupVertices[Group],MATCH(Edges[[#This Row],[Vertex 1]],GroupVertices[Vertex],0)),1,1,"")</f>
        <v>3</v>
      </c>
      <c r="BC129" t="str">
        <f>REPLACE(INDEX(GroupVertices[Group],MATCH(Edges[[#This Row],[Vertex 2]],GroupVertices[Vertex],0)),1,1,"")</f>
        <v>3</v>
      </c>
      <c r="BD129" s="43"/>
      <c r="BE129" s="44"/>
      <c r="BF129" s="43"/>
      <c r="BG129" s="44"/>
      <c r="BH129" s="43"/>
      <c r="BI129" s="44"/>
      <c r="BJ129" s="43"/>
      <c r="BK129" s="44"/>
      <c r="BL129" s="43"/>
    </row>
    <row r="130" spans="1:64" ht="15">
      <c r="A130" s="11" t="s">
        <v>304</v>
      </c>
      <c r="B130" s="11" t="s">
        <v>328</v>
      </c>
      <c r="C130" s="12" t="s">
        <v>1814</v>
      </c>
      <c r="D130" s="61">
        <v>3</v>
      </c>
      <c r="E130" s="62" t="s">
        <v>132</v>
      </c>
      <c r="F130" s="63">
        <v>32</v>
      </c>
      <c r="G130" s="12"/>
      <c r="H130" s="13"/>
      <c r="I130" s="45"/>
      <c r="J130" s="45"/>
      <c r="K130" s="31" t="s">
        <v>65</v>
      </c>
      <c r="L130" s="68">
        <v>130</v>
      </c>
      <c r="M130" s="68"/>
      <c r="N130" s="14"/>
      <c r="O130" t="s">
        <v>357</v>
      </c>
      <c r="P130" s="69">
        <v>43539.675671296296</v>
      </c>
      <c r="Q130" t="s">
        <v>367</v>
      </c>
      <c r="T130" t="s">
        <v>392</v>
      </c>
      <c r="V130" s="70" t="s">
        <v>454</v>
      </c>
      <c r="W130" s="69">
        <v>43539.675671296296</v>
      </c>
      <c r="X130" s="70" t="s">
        <v>530</v>
      </c>
      <c r="AA130" s="71" t="s">
        <v>622</v>
      </c>
      <c r="AC130" t="b">
        <v>0</v>
      </c>
      <c r="AD130">
        <v>0</v>
      </c>
      <c r="AE130" s="71" t="s">
        <v>656</v>
      </c>
      <c r="AF130" t="b">
        <v>0</v>
      </c>
      <c r="AG130" t="s">
        <v>660</v>
      </c>
      <c r="AI130" s="71" t="s">
        <v>656</v>
      </c>
      <c r="AJ130" t="b">
        <v>0</v>
      </c>
      <c r="AK130">
        <v>11</v>
      </c>
      <c r="AL130" s="71" t="s">
        <v>652</v>
      </c>
      <c r="AM130" t="s">
        <v>664</v>
      </c>
      <c r="AN130" t="b">
        <v>0</v>
      </c>
      <c r="AO130" s="71" t="s">
        <v>652</v>
      </c>
      <c r="AP130" t="s">
        <v>213</v>
      </c>
      <c r="AQ130">
        <v>0</v>
      </c>
      <c r="AR130">
        <v>0</v>
      </c>
      <c r="BA130">
        <v>1</v>
      </c>
      <c r="BB130" t="str">
        <f>REPLACE(INDEX(GroupVertices[Group],MATCH(Edges[[#This Row],[Vertex 1]],GroupVertices[Vertex],0)),1,1,"")</f>
        <v>3</v>
      </c>
      <c r="BC130" t="str">
        <f>REPLACE(INDEX(GroupVertices[Group],MATCH(Edges[[#This Row],[Vertex 2]],GroupVertices[Vertex],0)),1,1,"")</f>
        <v>3</v>
      </c>
      <c r="BD130" s="43">
        <v>2</v>
      </c>
      <c r="BE130" s="44">
        <v>6.25</v>
      </c>
      <c r="BF130" s="43">
        <v>0</v>
      </c>
      <c r="BG130" s="44">
        <v>0</v>
      </c>
      <c r="BH130" s="43">
        <v>0</v>
      </c>
      <c r="BI130" s="44">
        <v>0</v>
      </c>
      <c r="BJ130" s="43">
        <v>30</v>
      </c>
      <c r="BK130" s="44">
        <v>93.75</v>
      </c>
      <c r="BL130" s="43">
        <v>32</v>
      </c>
    </row>
    <row r="131" spans="1:64" ht="15">
      <c r="A131" s="11" t="s">
        <v>305</v>
      </c>
      <c r="B131" s="11" t="s">
        <v>311</v>
      </c>
      <c r="C131" s="12" t="s">
        <v>1814</v>
      </c>
      <c r="D131" s="61">
        <v>3</v>
      </c>
      <c r="E131" s="62" t="s">
        <v>132</v>
      </c>
      <c r="F131" s="63">
        <v>32</v>
      </c>
      <c r="G131" s="12"/>
      <c r="H131" s="13"/>
      <c r="I131" s="45"/>
      <c r="J131" s="45"/>
      <c r="K131" s="31" t="s">
        <v>65</v>
      </c>
      <c r="L131" s="68">
        <v>131</v>
      </c>
      <c r="M131" s="68"/>
      <c r="N131" s="14"/>
      <c r="O131" t="s">
        <v>356</v>
      </c>
      <c r="P131" s="69">
        <v>43539.69210648148</v>
      </c>
      <c r="Q131" t="s">
        <v>360</v>
      </c>
      <c r="T131" t="s">
        <v>386</v>
      </c>
      <c r="V131" s="70" t="s">
        <v>455</v>
      </c>
      <c r="W131" s="69">
        <v>43539.69210648148</v>
      </c>
      <c r="X131" s="70" t="s">
        <v>531</v>
      </c>
      <c r="AA131" s="71" t="s">
        <v>623</v>
      </c>
      <c r="AC131" t="b">
        <v>0</v>
      </c>
      <c r="AD131">
        <v>0</v>
      </c>
      <c r="AE131" s="71" t="s">
        <v>656</v>
      </c>
      <c r="AF131" t="b">
        <v>0</v>
      </c>
      <c r="AG131" t="s">
        <v>660</v>
      </c>
      <c r="AI131" s="71" t="s">
        <v>656</v>
      </c>
      <c r="AJ131" t="b">
        <v>0</v>
      </c>
      <c r="AK131">
        <v>40</v>
      </c>
      <c r="AL131" s="71" t="s">
        <v>650</v>
      </c>
      <c r="AM131" t="s">
        <v>664</v>
      </c>
      <c r="AN131" t="b">
        <v>0</v>
      </c>
      <c r="AO131" s="71" t="s">
        <v>650</v>
      </c>
      <c r="AP131" t="s">
        <v>213</v>
      </c>
      <c r="AQ131">
        <v>0</v>
      </c>
      <c r="AR131">
        <v>0</v>
      </c>
      <c r="BA131">
        <v>1</v>
      </c>
      <c r="BB131" t="str">
        <f>REPLACE(INDEX(GroupVertices[Group],MATCH(Edges[[#This Row],[Vertex 1]],GroupVertices[Vertex],0)),1,1,"")</f>
        <v>1</v>
      </c>
      <c r="BC131" t="str">
        <f>REPLACE(INDEX(GroupVertices[Group],MATCH(Edges[[#This Row],[Vertex 2]],GroupVertices[Vertex],0)),1,1,"")</f>
        <v>1</v>
      </c>
      <c r="BD131" s="43">
        <v>1</v>
      </c>
      <c r="BE131" s="44">
        <v>2.5</v>
      </c>
      <c r="BF131" s="43">
        <v>0</v>
      </c>
      <c r="BG131" s="44">
        <v>0</v>
      </c>
      <c r="BH131" s="43">
        <v>0</v>
      </c>
      <c r="BI131" s="44">
        <v>0</v>
      </c>
      <c r="BJ131" s="43">
        <v>39</v>
      </c>
      <c r="BK131" s="44">
        <v>97.5</v>
      </c>
      <c r="BL131" s="43">
        <v>40</v>
      </c>
    </row>
    <row r="132" spans="1:64" ht="15">
      <c r="A132" s="11" t="s">
        <v>306</v>
      </c>
      <c r="B132" s="11" t="s">
        <v>310</v>
      </c>
      <c r="C132" s="12" t="s">
        <v>1814</v>
      </c>
      <c r="D132" s="61">
        <v>3</v>
      </c>
      <c r="E132" s="62" t="s">
        <v>132</v>
      </c>
      <c r="F132" s="63">
        <v>32</v>
      </c>
      <c r="G132" s="12"/>
      <c r="H132" s="13"/>
      <c r="I132" s="45"/>
      <c r="J132" s="45"/>
      <c r="K132" s="31" t="s">
        <v>65</v>
      </c>
      <c r="L132" s="68">
        <v>132</v>
      </c>
      <c r="M132" s="68"/>
      <c r="N132" s="14"/>
      <c r="O132" t="s">
        <v>357</v>
      </c>
      <c r="P132" s="69">
        <v>43536.94574074074</v>
      </c>
      <c r="Q132" t="s">
        <v>372</v>
      </c>
      <c r="R132" s="70" t="s">
        <v>379</v>
      </c>
      <c r="S132" t="s">
        <v>384</v>
      </c>
      <c r="T132" t="s">
        <v>395</v>
      </c>
      <c r="U132" s="70" t="s">
        <v>405</v>
      </c>
      <c r="V132" s="70" t="s">
        <v>405</v>
      </c>
      <c r="W132" s="69">
        <v>43536.94574074074</v>
      </c>
      <c r="X132" s="70" t="s">
        <v>532</v>
      </c>
      <c r="AA132" s="71" t="s">
        <v>624</v>
      </c>
      <c r="AC132" t="b">
        <v>0</v>
      </c>
      <c r="AD132">
        <v>6</v>
      </c>
      <c r="AE132" s="71" t="s">
        <v>656</v>
      </c>
      <c r="AF132" t="b">
        <v>0</v>
      </c>
      <c r="AG132" t="s">
        <v>660</v>
      </c>
      <c r="AI132" s="71" t="s">
        <v>656</v>
      </c>
      <c r="AJ132" t="b">
        <v>0</v>
      </c>
      <c r="AK132">
        <v>1</v>
      </c>
      <c r="AL132" s="71" t="s">
        <v>656</v>
      </c>
      <c r="AM132" t="s">
        <v>664</v>
      </c>
      <c r="AN132" t="b">
        <v>0</v>
      </c>
      <c r="AO132" s="71" t="s">
        <v>624</v>
      </c>
      <c r="AP132" t="s">
        <v>213</v>
      </c>
      <c r="AQ132">
        <v>0</v>
      </c>
      <c r="AR132">
        <v>0</v>
      </c>
      <c r="BA132">
        <v>1</v>
      </c>
      <c r="BB132" t="str">
        <f>REPLACE(INDEX(GroupVertices[Group],MATCH(Edges[[#This Row],[Vertex 1]],GroupVertices[Vertex],0)),1,1,"")</f>
        <v>2</v>
      </c>
      <c r="BC132" t="str">
        <f>REPLACE(INDEX(GroupVertices[Group],MATCH(Edges[[#This Row],[Vertex 2]],GroupVertices[Vertex],0)),1,1,"")</f>
        <v>2</v>
      </c>
      <c r="BD132" s="43"/>
      <c r="BE132" s="44"/>
      <c r="BF132" s="43"/>
      <c r="BG132" s="44"/>
      <c r="BH132" s="43"/>
      <c r="BI132" s="44"/>
      <c r="BJ132" s="43"/>
      <c r="BK132" s="44"/>
      <c r="BL132" s="43"/>
    </row>
    <row r="133" spans="1:64" ht="15">
      <c r="A133" s="11" t="s">
        <v>306</v>
      </c>
      <c r="B133" s="11" t="s">
        <v>346</v>
      </c>
      <c r="C133" s="12" t="s">
        <v>1814</v>
      </c>
      <c r="D133" s="61">
        <v>3</v>
      </c>
      <c r="E133" s="62" t="s">
        <v>132</v>
      </c>
      <c r="F133" s="63">
        <v>32</v>
      </c>
      <c r="G133" s="12"/>
      <c r="H133" s="13"/>
      <c r="I133" s="45"/>
      <c r="J133" s="45"/>
      <c r="K133" s="31" t="s">
        <v>65</v>
      </c>
      <c r="L133" s="68">
        <v>133</v>
      </c>
      <c r="M133" s="68"/>
      <c r="N133" s="14"/>
      <c r="O133" t="s">
        <v>357</v>
      </c>
      <c r="P133" s="69">
        <v>43536.94574074074</v>
      </c>
      <c r="Q133" t="s">
        <v>372</v>
      </c>
      <c r="R133" s="70" t="s">
        <v>379</v>
      </c>
      <c r="S133" t="s">
        <v>384</v>
      </c>
      <c r="T133" t="s">
        <v>395</v>
      </c>
      <c r="U133" s="70" t="s">
        <v>405</v>
      </c>
      <c r="V133" s="70" t="s">
        <v>405</v>
      </c>
      <c r="W133" s="69">
        <v>43536.94574074074</v>
      </c>
      <c r="X133" s="70" t="s">
        <v>532</v>
      </c>
      <c r="AA133" s="71" t="s">
        <v>624</v>
      </c>
      <c r="AC133" t="b">
        <v>0</v>
      </c>
      <c r="AD133">
        <v>6</v>
      </c>
      <c r="AE133" s="71" t="s">
        <v>656</v>
      </c>
      <c r="AF133" t="b">
        <v>0</v>
      </c>
      <c r="AG133" t="s">
        <v>660</v>
      </c>
      <c r="AI133" s="71" t="s">
        <v>656</v>
      </c>
      <c r="AJ133" t="b">
        <v>0</v>
      </c>
      <c r="AK133">
        <v>1</v>
      </c>
      <c r="AL133" s="71" t="s">
        <v>656</v>
      </c>
      <c r="AM133" t="s">
        <v>664</v>
      </c>
      <c r="AN133" t="b">
        <v>0</v>
      </c>
      <c r="AO133" s="71" t="s">
        <v>624</v>
      </c>
      <c r="AP133" t="s">
        <v>213</v>
      </c>
      <c r="AQ133">
        <v>0</v>
      </c>
      <c r="AR133">
        <v>0</v>
      </c>
      <c r="BA133">
        <v>1</v>
      </c>
      <c r="BB133" t="str">
        <f>REPLACE(INDEX(GroupVertices[Group],MATCH(Edges[[#This Row],[Vertex 1]],GroupVertices[Vertex],0)),1,1,"")</f>
        <v>2</v>
      </c>
      <c r="BC133" t="str">
        <f>REPLACE(INDEX(GroupVertices[Group],MATCH(Edges[[#This Row],[Vertex 2]],GroupVertices[Vertex],0)),1,1,"")</f>
        <v>2</v>
      </c>
      <c r="BD133" s="43"/>
      <c r="BE133" s="44"/>
      <c r="BF133" s="43"/>
      <c r="BG133" s="44"/>
      <c r="BH133" s="43"/>
      <c r="BI133" s="44"/>
      <c r="BJ133" s="43"/>
      <c r="BK133" s="44"/>
      <c r="BL133" s="43"/>
    </row>
    <row r="134" spans="1:64" ht="15">
      <c r="A134" s="11" t="s">
        <v>306</v>
      </c>
      <c r="B134" s="11" t="s">
        <v>347</v>
      </c>
      <c r="C134" s="12" t="s">
        <v>1814</v>
      </c>
      <c r="D134" s="61">
        <v>3</v>
      </c>
      <c r="E134" s="62" t="s">
        <v>132</v>
      </c>
      <c r="F134" s="63">
        <v>32</v>
      </c>
      <c r="G134" s="12"/>
      <c r="H134" s="13"/>
      <c r="I134" s="45"/>
      <c r="J134" s="45"/>
      <c r="K134" s="31" t="s">
        <v>65</v>
      </c>
      <c r="L134" s="68">
        <v>134</v>
      </c>
      <c r="M134" s="68"/>
      <c r="N134" s="14"/>
      <c r="O134" t="s">
        <v>357</v>
      </c>
      <c r="P134" s="69">
        <v>43536.94574074074</v>
      </c>
      <c r="Q134" t="s">
        <v>372</v>
      </c>
      <c r="R134" s="70" t="s">
        <v>379</v>
      </c>
      <c r="S134" t="s">
        <v>384</v>
      </c>
      <c r="T134" t="s">
        <v>395</v>
      </c>
      <c r="U134" s="70" t="s">
        <v>405</v>
      </c>
      <c r="V134" s="70" t="s">
        <v>405</v>
      </c>
      <c r="W134" s="69">
        <v>43536.94574074074</v>
      </c>
      <c r="X134" s="70" t="s">
        <v>532</v>
      </c>
      <c r="AA134" s="71" t="s">
        <v>624</v>
      </c>
      <c r="AC134" t="b">
        <v>0</v>
      </c>
      <c r="AD134">
        <v>6</v>
      </c>
      <c r="AE134" s="71" t="s">
        <v>656</v>
      </c>
      <c r="AF134" t="b">
        <v>0</v>
      </c>
      <c r="AG134" t="s">
        <v>660</v>
      </c>
      <c r="AI134" s="71" t="s">
        <v>656</v>
      </c>
      <c r="AJ134" t="b">
        <v>0</v>
      </c>
      <c r="AK134">
        <v>1</v>
      </c>
      <c r="AL134" s="71" t="s">
        <v>656</v>
      </c>
      <c r="AM134" t="s">
        <v>664</v>
      </c>
      <c r="AN134" t="b">
        <v>0</v>
      </c>
      <c r="AO134" s="71" t="s">
        <v>624</v>
      </c>
      <c r="AP134" t="s">
        <v>213</v>
      </c>
      <c r="AQ134">
        <v>0</v>
      </c>
      <c r="AR134">
        <v>0</v>
      </c>
      <c r="BA134">
        <v>1</v>
      </c>
      <c r="BB134" t="str">
        <f>REPLACE(INDEX(GroupVertices[Group],MATCH(Edges[[#This Row],[Vertex 1]],GroupVertices[Vertex],0)),1,1,"")</f>
        <v>2</v>
      </c>
      <c r="BC134" t="str">
        <f>REPLACE(INDEX(GroupVertices[Group],MATCH(Edges[[#This Row],[Vertex 2]],GroupVertices[Vertex],0)),1,1,"")</f>
        <v>2</v>
      </c>
      <c r="BD134" s="43"/>
      <c r="BE134" s="44"/>
      <c r="BF134" s="43"/>
      <c r="BG134" s="44"/>
      <c r="BH134" s="43"/>
      <c r="BI134" s="44"/>
      <c r="BJ134" s="43"/>
      <c r="BK134" s="44"/>
      <c r="BL134" s="43"/>
    </row>
    <row r="135" spans="1:64" ht="15">
      <c r="A135" s="11" t="s">
        <v>306</v>
      </c>
      <c r="B135" s="11" t="s">
        <v>348</v>
      </c>
      <c r="C135" s="12" t="s">
        <v>1814</v>
      </c>
      <c r="D135" s="61">
        <v>3</v>
      </c>
      <c r="E135" s="62" t="s">
        <v>132</v>
      </c>
      <c r="F135" s="63">
        <v>32</v>
      </c>
      <c r="G135" s="12"/>
      <c r="H135" s="13"/>
      <c r="I135" s="45"/>
      <c r="J135" s="45"/>
      <c r="K135" s="31" t="s">
        <v>65</v>
      </c>
      <c r="L135" s="68">
        <v>135</v>
      </c>
      <c r="M135" s="68"/>
      <c r="N135" s="14"/>
      <c r="O135" t="s">
        <v>357</v>
      </c>
      <c r="P135" s="69">
        <v>43536.94574074074</v>
      </c>
      <c r="Q135" t="s">
        <v>372</v>
      </c>
      <c r="R135" s="70" t="s">
        <v>379</v>
      </c>
      <c r="S135" t="s">
        <v>384</v>
      </c>
      <c r="T135" t="s">
        <v>395</v>
      </c>
      <c r="U135" s="70" t="s">
        <v>405</v>
      </c>
      <c r="V135" s="70" t="s">
        <v>405</v>
      </c>
      <c r="W135" s="69">
        <v>43536.94574074074</v>
      </c>
      <c r="X135" s="70" t="s">
        <v>532</v>
      </c>
      <c r="AA135" s="71" t="s">
        <v>624</v>
      </c>
      <c r="AC135" t="b">
        <v>0</v>
      </c>
      <c r="AD135">
        <v>6</v>
      </c>
      <c r="AE135" s="71" t="s">
        <v>656</v>
      </c>
      <c r="AF135" t="b">
        <v>0</v>
      </c>
      <c r="AG135" t="s">
        <v>660</v>
      </c>
      <c r="AI135" s="71" t="s">
        <v>656</v>
      </c>
      <c r="AJ135" t="b">
        <v>0</v>
      </c>
      <c r="AK135">
        <v>1</v>
      </c>
      <c r="AL135" s="71" t="s">
        <v>656</v>
      </c>
      <c r="AM135" t="s">
        <v>664</v>
      </c>
      <c r="AN135" t="b">
        <v>0</v>
      </c>
      <c r="AO135" s="71" t="s">
        <v>624</v>
      </c>
      <c r="AP135" t="s">
        <v>213</v>
      </c>
      <c r="AQ135">
        <v>0</v>
      </c>
      <c r="AR135">
        <v>0</v>
      </c>
      <c r="BA135">
        <v>1</v>
      </c>
      <c r="BB135" t="str">
        <f>REPLACE(INDEX(GroupVertices[Group],MATCH(Edges[[#This Row],[Vertex 1]],GroupVertices[Vertex],0)),1,1,"")</f>
        <v>2</v>
      </c>
      <c r="BC135" t="str">
        <f>REPLACE(INDEX(GroupVertices[Group],MATCH(Edges[[#This Row],[Vertex 2]],GroupVertices[Vertex],0)),1,1,"")</f>
        <v>2</v>
      </c>
      <c r="BD135" s="43">
        <v>0</v>
      </c>
      <c r="BE135" s="44">
        <v>0</v>
      </c>
      <c r="BF135" s="43">
        <v>0</v>
      </c>
      <c r="BG135" s="44">
        <v>0</v>
      </c>
      <c r="BH135" s="43">
        <v>0</v>
      </c>
      <c r="BI135" s="44">
        <v>0</v>
      </c>
      <c r="BJ135" s="43">
        <v>17</v>
      </c>
      <c r="BK135" s="44">
        <v>100</v>
      </c>
      <c r="BL135" s="43">
        <v>17</v>
      </c>
    </row>
    <row r="136" spans="1:64" ht="15">
      <c r="A136" s="11" t="s">
        <v>306</v>
      </c>
      <c r="B136" s="11" t="s">
        <v>332</v>
      </c>
      <c r="C136" s="12" t="s">
        <v>1814</v>
      </c>
      <c r="D136" s="61">
        <v>3</v>
      </c>
      <c r="E136" s="62" t="s">
        <v>132</v>
      </c>
      <c r="F136" s="63">
        <v>32</v>
      </c>
      <c r="G136" s="12"/>
      <c r="H136" s="13"/>
      <c r="I136" s="45"/>
      <c r="J136" s="45"/>
      <c r="K136" s="31" t="s">
        <v>65</v>
      </c>
      <c r="L136" s="68">
        <v>136</v>
      </c>
      <c r="M136" s="68"/>
      <c r="N136" s="14"/>
      <c r="O136" t="s">
        <v>357</v>
      </c>
      <c r="P136" s="69">
        <v>43536.94574074074</v>
      </c>
      <c r="Q136" t="s">
        <v>372</v>
      </c>
      <c r="R136" s="70" t="s">
        <v>379</v>
      </c>
      <c r="S136" t="s">
        <v>384</v>
      </c>
      <c r="T136" t="s">
        <v>395</v>
      </c>
      <c r="U136" s="70" t="s">
        <v>405</v>
      </c>
      <c r="V136" s="70" t="s">
        <v>405</v>
      </c>
      <c r="W136" s="69">
        <v>43536.94574074074</v>
      </c>
      <c r="X136" s="70" t="s">
        <v>532</v>
      </c>
      <c r="AA136" s="71" t="s">
        <v>624</v>
      </c>
      <c r="AC136" t="b">
        <v>0</v>
      </c>
      <c r="AD136">
        <v>6</v>
      </c>
      <c r="AE136" s="71" t="s">
        <v>656</v>
      </c>
      <c r="AF136" t="b">
        <v>0</v>
      </c>
      <c r="AG136" t="s">
        <v>660</v>
      </c>
      <c r="AI136" s="71" t="s">
        <v>656</v>
      </c>
      <c r="AJ136" t="b">
        <v>0</v>
      </c>
      <c r="AK136">
        <v>1</v>
      </c>
      <c r="AL136" s="71" t="s">
        <v>656</v>
      </c>
      <c r="AM136" t="s">
        <v>664</v>
      </c>
      <c r="AN136" t="b">
        <v>0</v>
      </c>
      <c r="AO136" s="71" t="s">
        <v>624</v>
      </c>
      <c r="AP136" t="s">
        <v>213</v>
      </c>
      <c r="AQ136">
        <v>0</v>
      </c>
      <c r="AR136">
        <v>0</v>
      </c>
      <c r="BA136">
        <v>1</v>
      </c>
      <c r="BB136" t="str">
        <f>REPLACE(INDEX(GroupVertices[Group],MATCH(Edges[[#This Row],[Vertex 1]],GroupVertices[Vertex],0)),1,1,"")</f>
        <v>2</v>
      </c>
      <c r="BC136" t="str">
        <f>REPLACE(INDEX(GroupVertices[Group],MATCH(Edges[[#This Row],[Vertex 2]],GroupVertices[Vertex],0)),1,1,"")</f>
        <v>2</v>
      </c>
      <c r="BD136" s="43"/>
      <c r="BE136" s="44"/>
      <c r="BF136" s="43"/>
      <c r="BG136" s="44"/>
      <c r="BH136" s="43"/>
      <c r="BI136" s="44"/>
      <c r="BJ136" s="43"/>
      <c r="BK136" s="44"/>
      <c r="BL136" s="43"/>
    </row>
    <row r="137" spans="1:64" ht="15">
      <c r="A137" s="11" t="s">
        <v>307</v>
      </c>
      <c r="B137" s="11" t="s">
        <v>306</v>
      </c>
      <c r="C137" s="12" t="s">
        <v>1814</v>
      </c>
      <c r="D137" s="61">
        <v>3</v>
      </c>
      <c r="E137" s="62" t="s">
        <v>132</v>
      </c>
      <c r="F137" s="63">
        <v>32</v>
      </c>
      <c r="G137" s="12"/>
      <c r="H137" s="13"/>
      <c r="I137" s="45"/>
      <c r="J137" s="45"/>
      <c r="K137" s="31" t="s">
        <v>65</v>
      </c>
      <c r="L137" s="68">
        <v>137</v>
      </c>
      <c r="M137" s="68"/>
      <c r="N137" s="14"/>
      <c r="O137" t="s">
        <v>356</v>
      </c>
      <c r="P137" s="69">
        <v>43536.953206018516</v>
      </c>
      <c r="Q137" t="s">
        <v>372</v>
      </c>
      <c r="R137" s="70" t="s">
        <v>379</v>
      </c>
      <c r="S137" t="s">
        <v>384</v>
      </c>
      <c r="T137" t="s">
        <v>395</v>
      </c>
      <c r="V137" s="70" t="s">
        <v>456</v>
      </c>
      <c r="W137" s="69">
        <v>43536.953206018516</v>
      </c>
      <c r="X137" s="70" t="s">
        <v>533</v>
      </c>
      <c r="AA137" s="71" t="s">
        <v>625</v>
      </c>
      <c r="AC137" t="b">
        <v>0</v>
      </c>
      <c r="AD137">
        <v>0</v>
      </c>
      <c r="AE137" s="71" t="s">
        <v>656</v>
      </c>
      <c r="AF137" t="b">
        <v>0</v>
      </c>
      <c r="AG137" t="s">
        <v>660</v>
      </c>
      <c r="AI137" s="71" t="s">
        <v>656</v>
      </c>
      <c r="AJ137" t="b">
        <v>0</v>
      </c>
      <c r="AK137">
        <v>1</v>
      </c>
      <c r="AL137" s="71" t="s">
        <v>624</v>
      </c>
      <c r="AM137" t="s">
        <v>671</v>
      </c>
      <c r="AN137" t="b">
        <v>0</v>
      </c>
      <c r="AO137" s="71" t="s">
        <v>624</v>
      </c>
      <c r="AP137" t="s">
        <v>213</v>
      </c>
      <c r="AQ137">
        <v>0</v>
      </c>
      <c r="AR137">
        <v>0</v>
      </c>
      <c r="BA137">
        <v>1</v>
      </c>
      <c r="BB137" t="str">
        <f>REPLACE(INDEX(GroupVertices[Group],MATCH(Edges[[#This Row],[Vertex 1]],GroupVertices[Vertex],0)),1,1,"")</f>
        <v>2</v>
      </c>
      <c r="BC137" t="str">
        <f>REPLACE(INDEX(GroupVertices[Group],MATCH(Edges[[#This Row],[Vertex 2]],GroupVertices[Vertex],0)),1,1,"")</f>
        <v>2</v>
      </c>
      <c r="BD137" s="43"/>
      <c r="BE137" s="44"/>
      <c r="BF137" s="43"/>
      <c r="BG137" s="44"/>
      <c r="BH137" s="43"/>
      <c r="BI137" s="44"/>
      <c r="BJ137" s="43"/>
      <c r="BK137" s="44"/>
      <c r="BL137" s="43"/>
    </row>
    <row r="138" spans="1:64" ht="15">
      <c r="A138" s="11" t="s">
        <v>307</v>
      </c>
      <c r="B138" s="11" t="s">
        <v>346</v>
      </c>
      <c r="C138" s="12" t="s">
        <v>1814</v>
      </c>
      <c r="D138" s="61">
        <v>3</v>
      </c>
      <c r="E138" s="62" t="s">
        <v>132</v>
      </c>
      <c r="F138" s="63">
        <v>32</v>
      </c>
      <c r="G138" s="12"/>
      <c r="H138" s="13"/>
      <c r="I138" s="45"/>
      <c r="J138" s="45"/>
      <c r="K138" s="31" t="s">
        <v>65</v>
      </c>
      <c r="L138" s="68">
        <v>138</v>
      </c>
      <c r="M138" s="68"/>
      <c r="N138" s="14"/>
      <c r="O138" t="s">
        <v>357</v>
      </c>
      <c r="P138" s="69">
        <v>43536.953206018516</v>
      </c>
      <c r="Q138" t="s">
        <v>372</v>
      </c>
      <c r="R138" s="70" t="s">
        <v>379</v>
      </c>
      <c r="S138" t="s">
        <v>384</v>
      </c>
      <c r="T138" t="s">
        <v>395</v>
      </c>
      <c r="V138" s="70" t="s">
        <v>456</v>
      </c>
      <c r="W138" s="69">
        <v>43536.953206018516</v>
      </c>
      <c r="X138" s="70" t="s">
        <v>533</v>
      </c>
      <c r="AA138" s="71" t="s">
        <v>625</v>
      </c>
      <c r="AC138" t="b">
        <v>0</v>
      </c>
      <c r="AD138">
        <v>0</v>
      </c>
      <c r="AE138" s="71" t="s">
        <v>656</v>
      </c>
      <c r="AF138" t="b">
        <v>0</v>
      </c>
      <c r="AG138" t="s">
        <v>660</v>
      </c>
      <c r="AI138" s="71" t="s">
        <v>656</v>
      </c>
      <c r="AJ138" t="b">
        <v>0</v>
      </c>
      <c r="AK138">
        <v>1</v>
      </c>
      <c r="AL138" s="71" t="s">
        <v>624</v>
      </c>
      <c r="AM138" t="s">
        <v>671</v>
      </c>
      <c r="AN138" t="b">
        <v>0</v>
      </c>
      <c r="AO138" s="71" t="s">
        <v>624</v>
      </c>
      <c r="AP138" t="s">
        <v>213</v>
      </c>
      <c r="AQ138">
        <v>0</v>
      </c>
      <c r="AR138">
        <v>0</v>
      </c>
      <c r="BA138">
        <v>1</v>
      </c>
      <c r="BB138" t="str">
        <f>REPLACE(INDEX(GroupVertices[Group],MATCH(Edges[[#This Row],[Vertex 1]],GroupVertices[Vertex],0)),1,1,"")</f>
        <v>2</v>
      </c>
      <c r="BC138" t="str">
        <f>REPLACE(INDEX(GroupVertices[Group],MATCH(Edges[[#This Row],[Vertex 2]],GroupVertices[Vertex],0)),1,1,"")</f>
        <v>2</v>
      </c>
      <c r="BD138" s="43"/>
      <c r="BE138" s="44"/>
      <c r="BF138" s="43"/>
      <c r="BG138" s="44"/>
      <c r="BH138" s="43"/>
      <c r="BI138" s="44"/>
      <c r="BJ138" s="43"/>
      <c r="BK138" s="44"/>
      <c r="BL138" s="43"/>
    </row>
    <row r="139" spans="1:64" ht="15">
      <c r="A139" s="11" t="s">
        <v>307</v>
      </c>
      <c r="B139" s="11" t="s">
        <v>347</v>
      </c>
      <c r="C139" s="12" t="s">
        <v>1814</v>
      </c>
      <c r="D139" s="61">
        <v>3</v>
      </c>
      <c r="E139" s="62" t="s">
        <v>132</v>
      </c>
      <c r="F139" s="63">
        <v>32</v>
      </c>
      <c r="G139" s="12"/>
      <c r="H139" s="13"/>
      <c r="I139" s="45"/>
      <c r="J139" s="45"/>
      <c r="K139" s="31" t="s">
        <v>65</v>
      </c>
      <c r="L139" s="68">
        <v>139</v>
      </c>
      <c r="M139" s="68"/>
      <c r="N139" s="14"/>
      <c r="O139" t="s">
        <v>357</v>
      </c>
      <c r="P139" s="69">
        <v>43536.953206018516</v>
      </c>
      <c r="Q139" t="s">
        <v>372</v>
      </c>
      <c r="R139" s="70" t="s">
        <v>379</v>
      </c>
      <c r="S139" t="s">
        <v>384</v>
      </c>
      <c r="T139" t="s">
        <v>395</v>
      </c>
      <c r="V139" s="70" t="s">
        <v>456</v>
      </c>
      <c r="W139" s="69">
        <v>43536.953206018516</v>
      </c>
      <c r="X139" s="70" t="s">
        <v>533</v>
      </c>
      <c r="AA139" s="71" t="s">
        <v>625</v>
      </c>
      <c r="AC139" t="b">
        <v>0</v>
      </c>
      <c r="AD139">
        <v>0</v>
      </c>
      <c r="AE139" s="71" t="s">
        <v>656</v>
      </c>
      <c r="AF139" t="b">
        <v>0</v>
      </c>
      <c r="AG139" t="s">
        <v>660</v>
      </c>
      <c r="AI139" s="71" t="s">
        <v>656</v>
      </c>
      <c r="AJ139" t="b">
        <v>0</v>
      </c>
      <c r="AK139">
        <v>1</v>
      </c>
      <c r="AL139" s="71" t="s">
        <v>624</v>
      </c>
      <c r="AM139" t="s">
        <v>671</v>
      </c>
      <c r="AN139" t="b">
        <v>0</v>
      </c>
      <c r="AO139" s="71" t="s">
        <v>624</v>
      </c>
      <c r="AP139" t="s">
        <v>213</v>
      </c>
      <c r="AQ139">
        <v>0</v>
      </c>
      <c r="AR139">
        <v>0</v>
      </c>
      <c r="BA139">
        <v>1</v>
      </c>
      <c r="BB139" t="str">
        <f>REPLACE(INDEX(GroupVertices[Group],MATCH(Edges[[#This Row],[Vertex 1]],GroupVertices[Vertex],0)),1,1,"")</f>
        <v>2</v>
      </c>
      <c r="BC139" t="str">
        <f>REPLACE(INDEX(GroupVertices[Group],MATCH(Edges[[#This Row],[Vertex 2]],GroupVertices[Vertex],0)),1,1,"")</f>
        <v>2</v>
      </c>
      <c r="BD139" s="43"/>
      <c r="BE139" s="44"/>
      <c r="BF139" s="43"/>
      <c r="BG139" s="44"/>
      <c r="BH139" s="43"/>
      <c r="BI139" s="44"/>
      <c r="BJ139" s="43"/>
      <c r="BK139" s="44"/>
      <c r="BL139" s="43"/>
    </row>
    <row r="140" spans="1:64" ht="15">
      <c r="A140" s="11" t="s">
        <v>307</v>
      </c>
      <c r="B140" s="11" t="s">
        <v>348</v>
      </c>
      <c r="C140" s="12" t="s">
        <v>1814</v>
      </c>
      <c r="D140" s="61">
        <v>3</v>
      </c>
      <c r="E140" s="62" t="s">
        <v>132</v>
      </c>
      <c r="F140" s="63">
        <v>32</v>
      </c>
      <c r="G140" s="12"/>
      <c r="H140" s="13"/>
      <c r="I140" s="45"/>
      <c r="J140" s="45"/>
      <c r="K140" s="31" t="s">
        <v>65</v>
      </c>
      <c r="L140" s="68">
        <v>140</v>
      </c>
      <c r="M140" s="68"/>
      <c r="N140" s="14"/>
      <c r="O140" t="s">
        <v>357</v>
      </c>
      <c r="P140" s="69">
        <v>43536.953206018516</v>
      </c>
      <c r="Q140" t="s">
        <v>372</v>
      </c>
      <c r="R140" s="70" t="s">
        <v>379</v>
      </c>
      <c r="S140" t="s">
        <v>384</v>
      </c>
      <c r="T140" t="s">
        <v>395</v>
      </c>
      <c r="V140" s="70" t="s">
        <v>456</v>
      </c>
      <c r="W140" s="69">
        <v>43536.953206018516</v>
      </c>
      <c r="X140" s="70" t="s">
        <v>533</v>
      </c>
      <c r="AA140" s="71" t="s">
        <v>625</v>
      </c>
      <c r="AC140" t="b">
        <v>0</v>
      </c>
      <c r="AD140">
        <v>0</v>
      </c>
      <c r="AE140" s="71" t="s">
        <v>656</v>
      </c>
      <c r="AF140" t="b">
        <v>0</v>
      </c>
      <c r="AG140" t="s">
        <v>660</v>
      </c>
      <c r="AI140" s="71" t="s">
        <v>656</v>
      </c>
      <c r="AJ140" t="b">
        <v>0</v>
      </c>
      <c r="AK140">
        <v>1</v>
      </c>
      <c r="AL140" s="71" t="s">
        <v>624</v>
      </c>
      <c r="AM140" t="s">
        <v>671</v>
      </c>
      <c r="AN140" t="b">
        <v>0</v>
      </c>
      <c r="AO140" s="71" t="s">
        <v>624</v>
      </c>
      <c r="AP140" t="s">
        <v>213</v>
      </c>
      <c r="AQ140">
        <v>0</v>
      </c>
      <c r="AR140">
        <v>0</v>
      </c>
      <c r="BA140">
        <v>1</v>
      </c>
      <c r="BB140" t="str">
        <f>REPLACE(INDEX(GroupVertices[Group],MATCH(Edges[[#This Row],[Vertex 1]],GroupVertices[Vertex],0)),1,1,"")</f>
        <v>2</v>
      </c>
      <c r="BC140" t="str">
        <f>REPLACE(INDEX(GroupVertices[Group],MATCH(Edges[[#This Row],[Vertex 2]],GroupVertices[Vertex],0)),1,1,"")</f>
        <v>2</v>
      </c>
      <c r="BD140" s="43"/>
      <c r="BE140" s="44"/>
      <c r="BF140" s="43"/>
      <c r="BG140" s="44"/>
      <c r="BH140" s="43"/>
      <c r="BI140" s="44"/>
      <c r="BJ140" s="43"/>
      <c r="BK140" s="44"/>
      <c r="BL140" s="43"/>
    </row>
    <row r="141" spans="1:64" ht="15">
      <c r="A141" s="11" t="s">
        <v>308</v>
      </c>
      <c r="B141" s="11" t="s">
        <v>308</v>
      </c>
      <c r="C141" s="12" t="s">
        <v>1814</v>
      </c>
      <c r="D141" s="61">
        <v>3</v>
      </c>
      <c r="E141" s="62" t="s">
        <v>132</v>
      </c>
      <c r="F141" s="63">
        <v>32</v>
      </c>
      <c r="G141" s="12"/>
      <c r="H141" s="13"/>
      <c r="I141" s="45"/>
      <c r="J141" s="45"/>
      <c r="K141" s="31" t="s">
        <v>65</v>
      </c>
      <c r="L141" s="68">
        <v>141</v>
      </c>
      <c r="M141" s="68"/>
      <c r="N141" s="14"/>
      <c r="O141" t="s">
        <v>213</v>
      </c>
      <c r="P141" s="69">
        <v>43537.546006944445</v>
      </c>
      <c r="Q141" t="s">
        <v>359</v>
      </c>
      <c r="T141" t="s">
        <v>386</v>
      </c>
      <c r="U141" s="70" t="s">
        <v>403</v>
      </c>
      <c r="V141" s="70" t="s">
        <v>403</v>
      </c>
      <c r="W141" s="69">
        <v>43537.546006944445</v>
      </c>
      <c r="X141" s="70" t="s">
        <v>534</v>
      </c>
      <c r="AA141" s="71" t="s">
        <v>626</v>
      </c>
      <c r="AC141" t="b">
        <v>0</v>
      </c>
      <c r="AD141">
        <v>17</v>
      </c>
      <c r="AE141" s="71" t="s">
        <v>656</v>
      </c>
      <c r="AF141" t="b">
        <v>0</v>
      </c>
      <c r="AG141" t="s">
        <v>660</v>
      </c>
      <c r="AI141" s="71" t="s">
        <v>656</v>
      </c>
      <c r="AJ141" t="b">
        <v>0</v>
      </c>
      <c r="AK141">
        <v>4</v>
      </c>
      <c r="AL141" s="71" t="s">
        <v>656</v>
      </c>
      <c r="AM141" t="s">
        <v>664</v>
      </c>
      <c r="AN141" t="b">
        <v>0</v>
      </c>
      <c r="AO141" s="71" t="s">
        <v>626</v>
      </c>
      <c r="AP141" t="s">
        <v>213</v>
      </c>
      <c r="AQ141">
        <v>0</v>
      </c>
      <c r="AR141">
        <v>0</v>
      </c>
      <c r="BA141">
        <v>1</v>
      </c>
      <c r="BB141" t="str">
        <f>REPLACE(INDEX(GroupVertices[Group],MATCH(Edges[[#This Row],[Vertex 1]],GroupVertices[Vertex],0)),1,1,"")</f>
        <v>8</v>
      </c>
      <c r="BC141" t="str">
        <f>REPLACE(INDEX(GroupVertices[Group],MATCH(Edges[[#This Row],[Vertex 2]],GroupVertices[Vertex],0)),1,1,"")</f>
        <v>8</v>
      </c>
      <c r="BD141" s="43">
        <v>1</v>
      </c>
      <c r="BE141" s="44">
        <v>12.5</v>
      </c>
      <c r="BF141" s="43">
        <v>0</v>
      </c>
      <c r="BG141" s="44">
        <v>0</v>
      </c>
      <c r="BH141" s="43">
        <v>0</v>
      </c>
      <c r="BI141" s="44">
        <v>0</v>
      </c>
      <c r="BJ141" s="43">
        <v>7</v>
      </c>
      <c r="BK141" s="44">
        <v>87.5</v>
      </c>
      <c r="BL141" s="43">
        <v>8</v>
      </c>
    </row>
    <row r="142" spans="1:64" ht="15">
      <c r="A142" s="11" t="s">
        <v>307</v>
      </c>
      <c r="B142" s="11" t="s">
        <v>308</v>
      </c>
      <c r="C142" s="12" t="s">
        <v>1814</v>
      </c>
      <c r="D142" s="61">
        <v>3</v>
      </c>
      <c r="E142" s="62" t="s">
        <v>132</v>
      </c>
      <c r="F142" s="63">
        <v>32</v>
      </c>
      <c r="G142" s="12"/>
      <c r="H142" s="13"/>
      <c r="I142" s="45"/>
      <c r="J142" s="45"/>
      <c r="K142" s="31" t="s">
        <v>65</v>
      </c>
      <c r="L142" s="68">
        <v>142</v>
      </c>
      <c r="M142" s="68"/>
      <c r="N142" s="14"/>
      <c r="O142" t="s">
        <v>356</v>
      </c>
      <c r="P142" s="69">
        <v>43537.54729166667</v>
      </c>
      <c r="Q142" t="s">
        <v>359</v>
      </c>
      <c r="T142" t="s">
        <v>386</v>
      </c>
      <c r="U142" s="70" t="s">
        <v>403</v>
      </c>
      <c r="V142" s="70" t="s">
        <v>403</v>
      </c>
      <c r="W142" s="69">
        <v>43537.54729166667</v>
      </c>
      <c r="X142" s="70" t="s">
        <v>535</v>
      </c>
      <c r="AA142" s="71" t="s">
        <v>627</v>
      </c>
      <c r="AC142" t="b">
        <v>0</v>
      </c>
      <c r="AD142">
        <v>0</v>
      </c>
      <c r="AE142" s="71" t="s">
        <v>656</v>
      </c>
      <c r="AF142" t="b">
        <v>0</v>
      </c>
      <c r="AG142" t="s">
        <v>660</v>
      </c>
      <c r="AI142" s="71" t="s">
        <v>656</v>
      </c>
      <c r="AJ142" t="b">
        <v>0</v>
      </c>
      <c r="AK142">
        <v>4</v>
      </c>
      <c r="AL142" s="71" t="s">
        <v>626</v>
      </c>
      <c r="AM142" t="s">
        <v>671</v>
      </c>
      <c r="AN142" t="b">
        <v>0</v>
      </c>
      <c r="AO142" s="71" t="s">
        <v>626</v>
      </c>
      <c r="AP142" t="s">
        <v>213</v>
      </c>
      <c r="AQ142">
        <v>0</v>
      </c>
      <c r="AR142">
        <v>0</v>
      </c>
      <c r="BA142">
        <v>1</v>
      </c>
      <c r="BB142" t="str">
        <f>REPLACE(INDEX(GroupVertices[Group],MATCH(Edges[[#This Row],[Vertex 1]],GroupVertices[Vertex],0)),1,1,"")</f>
        <v>2</v>
      </c>
      <c r="BC142" t="str">
        <f>REPLACE(INDEX(GroupVertices[Group],MATCH(Edges[[#This Row],[Vertex 2]],GroupVertices[Vertex],0)),1,1,"")</f>
        <v>8</v>
      </c>
      <c r="BD142" s="43">
        <v>1</v>
      </c>
      <c r="BE142" s="44">
        <v>12.5</v>
      </c>
      <c r="BF142" s="43">
        <v>0</v>
      </c>
      <c r="BG142" s="44">
        <v>0</v>
      </c>
      <c r="BH142" s="43">
        <v>0</v>
      </c>
      <c r="BI142" s="44">
        <v>0</v>
      </c>
      <c r="BJ142" s="43">
        <v>7</v>
      </c>
      <c r="BK142" s="44">
        <v>87.5</v>
      </c>
      <c r="BL142" s="43">
        <v>8</v>
      </c>
    </row>
    <row r="143" spans="1:64" ht="15">
      <c r="A143" s="11" t="s">
        <v>309</v>
      </c>
      <c r="B143" s="11" t="s">
        <v>349</v>
      </c>
      <c r="C143" s="12" t="s">
        <v>1814</v>
      </c>
      <c r="D143" s="61">
        <v>3</v>
      </c>
      <c r="E143" s="62" t="s">
        <v>132</v>
      </c>
      <c r="F143" s="63">
        <v>32</v>
      </c>
      <c r="G143" s="12"/>
      <c r="H143" s="13"/>
      <c r="I143" s="45"/>
      <c r="J143" s="45"/>
      <c r="K143" s="31" t="s">
        <v>65</v>
      </c>
      <c r="L143" s="68">
        <v>143</v>
      </c>
      <c r="M143" s="68"/>
      <c r="N143" s="14"/>
      <c r="O143" t="s">
        <v>357</v>
      </c>
      <c r="P143" s="69">
        <v>43538.65409722222</v>
      </c>
      <c r="Q143" t="s">
        <v>373</v>
      </c>
      <c r="T143" t="s">
        <v>396</v>
      </c>
      <c r="U143" s="70" t="s">
        <v>406</v>
      </c>
      <c r="V143" s="70" t="s">
        <v>406</v>
      </c>
      <c r="W143" s="69">
        <v>43538.65409722222</v>
      </c>
      <c r="X143" s="70" t="s">
        <v>536</v>
      </c>
      <c r="AA143" s="71" t="s">
        <v>628</v>
      </c>
      <c r="AC143" t="b">
        <v>0</v>
      </c>
      <c r="AD143">
        <v>0</v>
      </c>
      <c r="AE143" s="71" t="s">
        <v>656</v>
      </c>
      <c r="AF143" t="b">
        <v>0</v>
      </c>
      <c r="AG143" t="s">
        <v>660</v>
      </c>
      <c r="AI143" s="71" t="s">
        <v>656</v>
      </c>
      <c r="AJ143" t="b">
        <v>0</v>
      </c>
      <c r="AK143">
        <v>1</v>
      </c>
      <c r="AL143" s="71" t="s">
        <v>656</v>
      </c>
      <c r="AM143" t="s">
        <v>672</v>
      </c>
      <c r="AN143" t="b">
        <v>0</v>
      </c>
      <c r="AO143" s="71" t="s">
        <v>628</v>
      </c>
      <c r="AP143" t="s">
        <v>213</v>
      </c>
      <c r="AQ143">
        <v>0</v>
      </c>
      <c r="AR143">
        <v>0</v>
      </c>
      <c r="BA143">
        <v>1</v>
      </c>
      <c r="BB143" t="str">
        <f>REPLACE(INDEX(GroupVertices[Group],MATCH(Edges[[#This Row],[Vertex 1]],GroupVertices[Vertex],0)),1,1,"")</f>
        <v>2</v>
      </c>
      <c r="BC143" t="str">
        <f>REPLACE(INDEX(GroupVertices[Group],MATCH(Edges[[#This Row],[Vertex 2]],GroupVertices[Vertex],0)),1,1,"")</f>
        <v>2</v>
      </c>
      <c r="BD143" s="43">
        <v>1</v>
      </c>
      <c r="BE143" s="44">
        <v>4.3478260869565215</v>
      </c>
      <c r="BF143" s="43">
        <v>0</v>
      </c>
      <c r="BG143" s="44">
        <v>0</v>
      </c>
      <c r="BH143" s="43">
        <v>0</v>
      </c>
      <c r="BI143" s="44">
        <v>0</v>
      </c>
      <c r="BJ143" s="43">
        <v>22</v>
      </c>
      <c r="BK143" s="44">
        <v>95.65217391304348</v>
      </c>
      <c r="BL143" s="43">
        <v>23</v>
      </c>
    </row>
    <row r="144" spans="1:64" ht="15">
      <c r="A144" s="11" t="s">
        <v>309</v>
      </c>
      <c r="B144" s="11" t="s">
        <v>332</v>
      </c>
      <c r="C144" s="12" t="s">
        <v>1814</v>
      </c>
      <c r="D144" s="61">
        <v>3</v>
      </c>
      <c r="E144" s="62" t="s">
        <v>132</v>
      </c>
      <c r="F144" s="63">
        <v>32</v>
      </c>
      <c r="G144" s="12"/>
      <c r="H144" s="13"/>
      <c r="I144" s="45"/>
      <c r="J144" s="45"/>
      <c r="K144" s="31" t="s">
        <v>65</v>
      </c>
      <c r="L144" s="68">
        <v>144</v>
      </c>
      <c r="M144" s="68"/>
      <c r="N144" s="14"/>
      <c r="O144" t="s">
        <v>357</v>
      </c>
      <c r="P144" s="69">
        <v>43538.65409722222</v>
      </c>
      <c r="Q144" t="s">
        <v>373</v>
      </c>
      <c r="T144" t="s">
        <v>396</v>
      </c>
      <c r="U144" s="70" t="s">
        <v>406</v>
      </c>
      <c r="V144" s="70" t="s">
        <v>406</v>
      </c>
      <c r="W144" s="69">
        <v>43538.65409722222</v>
      </c>
      <c r="X144" s="70" t="s">
        <v>536</v>
      </c>
      <c r="AA144" s="71" t="s">
        <v>628</v>
      </c>
      <c r="AC144" t="b">
        <v>0</v>
      </c>
      <c r="AD144">
        <v>0</v>
      </c>
      <c r="AE144" s="71" t="s">
        <v>656</v>
      </c>
      <c r="AF144" t="b">
        <v>0</v>
      </c>
      <c r="AG144" t="s">
        <v>660</v>
      </c>
      <c r="AI144" s="71" t="s">
        <v>656</v>
      </c>
      <c r="AJ144" t="b">
        <v>0</v>
      </c>
      <c r="AK144">
        <v>1</v>
      </c>
      <c r="AL144" s="71" t="s">
        <v>656</v>
      </c>
      <c r="AM144" t="s">
        <v>672</v>
      </c>
      <c r="AN144" t="b">
        <v>0</v>
      </c>
      <c r="AO144" s="71" t="s">
        <v>628</v>
      </c>
      <c r="AP144" t="s">
        <v>213</v>
      </c>
      <c r="AQ144">
        <v>0</v>
      </c>
      <c r="AR144">
        <v>0</v>
      </c>
      <c r="BA144">
        <v>1</v>
      </c>
      <c r="BB144" t="str">
        <f>REPLACE(INDEX(GroupVertices[Group],MATCH(Edges[[#This Row],[Vertex 1]],GroupVertices[Vertex],0)),1,1,"")</f>
        <v>2</v>
      </c>
      <c r="BC144" t="str">
        <f>REPLACE(INDEX(GroupVertices[Group],MATCH(Edges[[#This Row],[Vertex 2]],GroupVertices[Vertex],0)),1,1,"")</f>
        <v>2</v>
      </c>
      <c r="BD144" s="43"/>
      <c r="BE144" s="44"/>
      <c r="BF144" s="43"/>
      <c r="BG144" s="44"/>
      <c r="BH144" s="43"/>
      <c r="BI144" s="44"/>
      <c r="BJ144" s="43"/>
      <c r="BK144" s="44"/>
      <c r="BL144" s="43"/>
    </row>
    <row r="145" spans="1:64" ht="15">
      <c r="A145" s="11" t="s">
        <v>307</v>
      </c>
      <c r="B145" s="11" t="s">
        <v>309</v>
      </c>
      <c r="C145" s="12" t="s">
        <v>1814</v>
      </c>
      <c r="D145" s="61">
        <v>3</v>
      </c>
      <c r="E145" s="62" t="s">
        <v>132</v>
      </c>
      <c r="F145" s="63">
        <v>32</v>
      </c>
      <c r="G145" s="12"/>
      <c r="H145" s="13"/>
      <c r="I145" s="45"/>
      <c r="J145" s="45"/>
      <c r="K145" s="31" t="s">
        <v>65</v>
      </c>
      <c r="L145" s="68">
        <v>145</v>
      </c>
      <c r="M145" s="68"/>
      <c r="N145" s="14"/>
      <c r="O145" t="s">
        <v>356</v>
      </c>
      <c r="P145" s="69">
        <v>43538.66155092593</v>
      </c>
      <c r="Q145" t="s">
        <v>373</v>
      </c>
      <c r="T145" t="s">
        <v>397</v>
      </c>
      <c r="V145" s="70" t="s">
        <v>456</v>
      </c>
      <c r="W145" s="69">
        <v>43538.66155092593</v>
      </c>
      <c r="X145" s="70" t="s">
        <v>537</v>
      </c>
      <c r="AA145" s="71" t="s">
        <v>629</v>
      </c>
      <c r="AC145" t="b">
        <v>0</v>
      </c>
      <c r="AD145">
        <v>0</v>
      </c>
      <c r="AE145" s="71" t="s">
        <v>656</v>
      </c>
      <c r="AF145" t="b">
        <v>0</v>
      </c>
      <c r="AG145" t="s">
        <v>660</v>
      </c>
      <c r="AI145" s="71" t="s">
        <v>656</v>
      </c>
      <c r="AJ145" t="b">
        <v>0</v>
      </c>
      <c r="AK145">
        <v>1</v>
      </c>
      <c r="AL145" s="71" t="s">
        <v>628</v>
      </c>
      <c r="AM145" t="s">
        <v>671</v>
      </c>
      <c r="AN145" t="b">
        <v>0</v>
      </c>
      <c r="AO145" s="71" t="s">
        <v>628</v>
      </c>
      <c r="AP145" t="s">
        <v>213</v>
      </c>
      <c r="AQ145">
        <v>0</v>
      </c>
      <c r="AR145">
        <v>0</v>
      </c>
      <c r="BA145">
        <v>1</v>
      </c>
      <c r="BB145" t="str">
        <f>REPLACE(INDEX(GroupVertices[Group],MATCH(Edges[[#This Row],[Vertex 1]],GroupVertices[Vertex],0)),1,1,"")</f>
        <v>2</v>
      </c>
      <c r="BC145" t="str">
        <f>REPLACE(INDEX(GroupVertices[Group],MATCH(Edges[[#This Row],[Vertex 2]],GroupVertices[Vertex],0)),1,1,"")</f>
        <v>2</v>
      </c>
      <c r="BD145" s="43"/>
      <c r="BE145" s="44"/>
      <c r="BF145" s="43"/>
      <c r="BG145" s="44"/>
      <c r="BH145" s="43"/>
      <c r="BI145" s="44"/>
      <c r="BJ145" s="43"/>
      <c r="BK145" s="44"/>
      <c r="BL145" s="43"/>
    </row>
    <row r="146" spans="1:64" ht="15">
      <c r="A146" s="11" t="s">
        <v>307</v>
      </c>
      <c r="B146" s="11" t="s">
        <v>349</v>
      </c>
      <c r="C146" s="12" t="s">
        <v>1814</v>
      </c>
      <c r="D146" s="61">
        <v>3</v>
      </c>
      <c r="E146" s="62" t="s">
        <v>132</v>
      </c>
      <c r="F146" s="63">
        <v>32</v>
      </c>
      <c r="G146" s="12"/>
      <c r="H146" s="13"/>
      <c r="I146" s="45"/>
      <c r="J146" s="45"/>
      <c r="K146" s="31" t="s">
        <v>65</v>
      </c>
      <c r="L146" s="68">
        <v>146</v>
      </c>
      <c r="M146" s="68"/>
      <c r="N146" s="14"/>
      <c r="O146" t="s">
        <v>357</v>
      </c>
      <c r="P146" s="69">
        <v>43538.66155092593</v>
      </c>
      <c r="Q146" t="s">
        <v>373</v>
      </c>
      <c r="T146" t="s">
        <v>397</v>
      </c>
      <c r="V146" s="70" t="s">
        <v>456</v>
      </c>
      <c r="W146" s="69">
        <v>43538.66155092593</v>
      </c>
      <c r="X146" s="70" t="s">
        <v>537</v>
      </c>
      <c r="AA146" s="71" t="s">
        <v>629</v>
      </c>
      <c r="AC146" t="b">
        <v>0</v>
      </c>
      <c r="AD146">
        <v>0</v>
      </c>
      <c r="AE146" s="71" t="s">
        <v>656</v>
      </c>
      <c r="AF146" t="b">
        <v>0</v>
      </c>
      <c r="AG146" t="s">
        <v>660</v>
      </c>
      <c r="AI146" s="71" t="s">
        <v>656</v>
      </c>
      <c r="AJ146" t="b">
        <v>0</v>
      </c>
      <c r="AK146">
        <v>1</v>
      </c>
      <c r="AL146" s="71" t="s">
        <v>628</v>
      </c>
      <c r="AM146" t="s">
        <v>671</v>
      </c>
      <c r="AN146" t="b">
        <v>0</v>
      </c>
      <c r="AO146" s="71" t="s">
        <v>628</v>
      </c>
      <c r="AP146" t="s">
        <v>213</v>
      </c>
      <c r="AQ146">
        <v>0</v>
      </c>
      <c r="AR146">
        <v>0</v>
      </c>
      <c r="BA146">
        <v>1</v>
      </c>
      <c r="BB146" t="str">
        <f>REPLACE(INDEX(GroupVertices[Group],MATCH(Edges[[#This Row],[Vertex 1]],GroupVertices[Vertex],0)),1,1,"")</f>
        <v>2</v>
      </c>
      <c r="BC146" t="str">
        <f>REPLACE(INDEX(GroupVertices[Group],MATCH(Edges[[#This Row],[Vertex 2]],GroupVertices[Vertex],0)),1,1,"")</f>
        <v>2</v>
      </c>
      <c r="BD146" s="43">
        <v>1</v>
      </c>
      <c r="BE146" s="44">
        <v>4.3478260869565215</v>
      </c>
      <c r="BF146" s="43">
        <v>0</v>
      </c>
      <c r="BG146" s="44">
        <v>0</v>
      </c>
      <c r="BH146" s="43">
        <v>0</v>
      </c>
      <c r="BI146" s="44">
        <v>0</v>
      </c>
      <c r="BJ146" s="43">
        <v>22</v>
      </c>
      <c r="BK146" s="44">
        <v>95.65217391304348</v>
      </c>
      <c r="BL146" s="43">
        <v>23</v>
      </c>
    </row>
    <row r="147" spans="1:64" ht="15">
      <c r="A147" s="11" t="s">
        <v>310</v>
      </c>
      <c r="B147" s="11" t="s">
        <v>310</v>
      </c>
      <c r="C147" s="12" t="s">
        <v>1814</v>
      </c>
      <c r="D147" s="61">
        <v>3</v>
      </c>
      <c r="E147" s="62" t="s">
        <v>132</v>
      </c>
      <c r="F147" s="63">
        <v>32</v>
      </c>
      <c r="G147" s="12"/>
      <c r="H147" s="13"/>
      <c r="I147" s="45"/>
      <c r="J147" s="45"/>
      <c r="K147" s="31" t="s">
        <v>65</v>
      </c>
      <c r="L147" s="68">
        <v>147</v>
      </c>
      <c r="M147" s="68"/>
      <c r="N147" s="14"/>
      <c r="O147" t="s">
        <v>213</v>
      </c>
      <c r="P147" s="69">
        <v>43538.71606481481</v>
      </c>
      <c r="Q147" t="s">
        <v>361</v>
      </c>
      <c r="T147" t="s">
        <v>387</v>
      </c>
      <c r="V147" s="70" t="s">
        <v>457</v>
      </c>
      <c r="W147" s="69">
        <v>43538.71606481481</v>
      </c>
      <c r="X147" s="70" t="s">
        <v>538</v>
      </c>
      <c r="AA147" s="71" t="s">
        <v>630</v>
      </c>
      <c r="AC147" t="b">
        <v>0</v>
      </c>
      <c r="AD147">
        <v>33</v>
      </c>
      <c r="AE147" s="71" t="s">
        <v>656</v>
      </c>
      <c r="AF147" t="b">
        <v>0</v>
      </c>
      <c r="AG147" t="s">
        <v>660</v>
      </c>
      <c r="AI147" s="71" t="s">
        <v>656</v>
      </c>
      <c r="AJ147" t="b">
        <v>0</v>
      </c>
      <c r="AK147">
        <v>5</v>
      </c>
      <c r="AL147" s="71" t="s">
        <v>656</v>
      </c>
      <c r="AM147" t="s">
        <v>664</v>
      </c>
      <c r="AN147" t="b">
        <v>0</v>
      </c>
      <c r="AO147" s="71" t="s">
        <v>630</v>
      </c>
      <c r="AP147" t="s">
        <v>213</v>
      </c>
      <c r="AQ147">
        <v>0</v>
      </c>
      <c r="AR147">
        <v>0</v>
      </c>
      <c r="BA147">
        <v>1</v>
      </c>
      <c r="BB147" t="str">
        <f>REPLACE(INDEX(GroupVertices[Group],MATCH(Edges[[#This Row],[Vertex 1]],GroupVertices[Vertex],0)),1,1,"")</f>
        <v>2</v>
      </c>
      <c r="BC147" t="str">
        <f>REPLACE(INDEX(GroupVertices[Group],MATCH(Edges[[#This Row],[Vertex 2]],GroupVertices[Vertex],0)),1,1,"")</f>
        <v>2</v>
      </c>
      <c r="BD147" s="43">
        <v>0</v>
      </c>
      <c r="BE147" s="44">
        <v>0</v>
      </c>
      <c r="BF147" s="43">
        <v>0</v>
      </c>
      <c r="BG147" s="44">
        <v>0</v>
      </c>
      <c r="BH147" s="43">
        <v>0</v>
      </c>
      <c r="BI147" s="44">
        <v>0</v>
      </c>
      <c r="BJ147" s="43">
        <v>6</v>
      </c>
      <c r="BK147" s="44">
        <v>100</v>
      </c>
      <c r="BL147" s="43">
        <v>6</v>
      </c>
    </row>
    <row r="148" spans="1:64" ht="15">
      <c r="A148" s="11" t="s">
        <v>311</v>
      </c>
      <c r="B148" s="11" t="s">
        <v>310</v>
      </c>
      <c r="C148" s="12" t="s">
        <v>1814</v>
      </c>
      <c r="D148" s="61">
        <v>3</v>
      </c>
      <c r="E148" s="62" t="s">
        <v>132</v>
      </c>
      <c r="F148" s="63">
        <v>32</v>
      </c>
      <c r="G148" s="12"/>
      <c r="H148" s="13"/>
      <c r="I148" s="45"/>
      <c r="J148" s="45"/>
      <c r="K148" s="31" t="s">
        <v>65</v>
      </c>
      <c r="L148" s="68">
        <v>148</v>
      </c>
      <c r="M148" s="68"/>
      <c r="N148" s="14"/>
      <c r="O148" t="s">
        <v>356</v>
      </c>
      <c r="P148" s="69">
        <v>43538.90576388889</v>
      </c>
      <c r="Q148" t="s">
        <v>361</v>
      </c>
      <c r="T148" t="s">
        <v>387</v>
      </c>
      <c r="V148" s="70" t="s">
        <v>458</v>
      </c>
      <c r="W148" s="69">
        <v>43538.90576388889</v>
      </c>
      <c r="X148" s="70" t="s">
        <v>539</v>
      </c>
      <c r="AA148" s="71" t="s">
        <v>631</v>
      </c>
      <c r="AC148" t="b">
        <v>0</v>
      </c>
      <c r="AD148">
        <v>0</v>
      </c>
      <c r="AE148" s="71" t="s">
        <v>656</v>
      </c>
      <c r="AF148" t="b">
        <v>0</v>
      </c>
      <c r="AG148" t="s">
        <v>660</v>
      </c>
      <c r="AI148" s="71" t="s">
        <v>656</v>
      </c>
      <c r="AJ148" t="b">
        <v>0</v>
      </c>
      <c r="AK148">
        <v>5</v>
      </c>
      <c r="AL148" s="71" t="s">
        <v>630</v>
      </c>
      <c r="AM148" t="s">
        <v>664</v>
      </c>
      <c r="AN148" t="b">
        <v>0</v>
      </c>
      <c r="AO148" s="71" t="s">
        <v>630</v>
      </c>
      <c r="AP148" t="s">
        <v>213</v>
      </c>
      <c r="AQ148">
        <v>0</v>
      </c>
      <c r="AR148">
        <v>0</v>
      </c>
      <c r="BA148">
        <v>1</v>
      </c>
      <c r="BB148" t="str">
        <f>REPLACE(INDEX(GroupVertices[Group],MATCH(Edges[[#This Row],[Vertex 1]],GroupVertices[Vertex],0)),1,1,"")</f>
        <v>1</v>
      </c>
      <c r="BC148" t="str">
        <f>REPLACE(INDEX(GroupVertices[Group],MATCH(Edges[[#This Row],[Vertex 2]],GroupVertices[Vertex],0)),1,1,"")</f>
        <v>2</v>
      </c>
      <c r="BD148" s="43">
        <v>0</v>
      </c>
      <c r="BE148" s="44">
        <v>0</v>
      </c>
      <c r="BF148" s="43">
        <v>0</v>
      </c>
      <c r="BG148" s="44">
        <v>0</v>
      </c>
      <c r="BH148" s="43">
        <v>0</v>
      </c>
      <c r="BI148" s="44">
        <v>0</v>
      </c>
      <c r="BJ148" s="43">
        <v>6</v>
      </c>
      <c r="BK148" s="44">
        <v>100</v>
      </c>
      <c r="BL148" s="43">
        <v>6</v>
      </c>
    </row>
    <row r="149" spans="1:64" ht="15">
      <c r="A149" s="11" t="s">
        <v>307</v>
      </c>
      <c r="B149" s="11" t="s">
        <v>310</v>
      </c>
      <c r="C149" s="12" t="s">
        <v>1814</v>
      </c>
      <c r="D149" s="61">
        <v>3</v>
      </c>
      <c r="E149" s="62" t="s">
        <v>132</v>
      </c>
      <c r="F149" s="63">
        <v>32</v>
      </c>
      <c r="G149" s="12"/>
      <c r="H149" s="13"/>
      <c r="I149" s="45"/>
      <c r="J149" s="45"/>
      <c r="K149" s="31" t="s">
        <v>65</v>
      </c>
      <c r="L149" s="68">
        <v>149</v>
      </c>
      <c r="M149" s="68"/>
      <c r="N149" s="14"/>
      <c r="O149" t="s">
        <v>357</v>
      </c>
      <c r="P149" s="69">
        <v>43536.953206018516</v>
      </c>
      <c r="Q149" t="s">
        <v>372</v>
      </c>
      <c r="R149" s="70" t="s">
        <v>379</v>
      </c>
      <c r="S149" t="s">
        <v>384</v>
      </c>
      <c r="T149" t="s">
        <v>395</v>
      </c>
      <c r="V149" s="70" t="s">
        <v>456</v>
      </c>
      <c r="W149" s="69">
        <v>43536.953206018516</v>
      </c>
      <c r="X149" s="70" t="s">
        <v>533</v>
      </c>
      <c r="AA149" s="71" t="s">
        <v>625</v>
      </c>
      <c r="AC149" t="b">
        <v>0</v>
      </c>
      <c r="AD149">
        <v>0</v>
      </c>
      <c r="AE149" s="71" t="s">
        <v>656</v>
      </c>
      <c r="AF149" t="b">
        <v>0</v>
      </c>
      <c r="AG149" t="s">
        <v>660</v>
      </c>
      <c r="AI149" s="71" t="s">
        <v>656</v>
      </c>
      <c r="AJ149" t="b">
        <v>0</v>
      </c>
      <c r="AK149">
        <v>1</v>
      </c>
      <c r="AL149" s="71" t="s">
        <v>624</v>
      </c>
      <c r="AM149" t="s">
        <v>671</v>
      </c>
      <c r="AN149" t="b">
        <v>0</v>
      </c>
      <c r="AO149" s="71" t="s">
        <v>624</v>
      </c>
      <c r="AP149" t="s">
        <v>213</v>
      </c>
      <c r="AQ149">
        <v>0</v>
      </c>
      <c r="AR149">
        <v>0</v>
      </c>
      <c r="BA149">
        <v>1</v>
      </c>
      <c r="BB149" t="str">
        <f>REPLACE(INDEX(GroupVertices[Group],MATCH(Edges[[#This Row],[Vertex 1]],GroupVertices[Vertex],0)),1,1,"")</f>
        <v>2</v>
      </c>
      <c r="BC149" t="str">
        <f>REPLACE(INDEX(GroupVertices[Group],MATCH(Edges[[#This Row],[Vertex 2]],GroupVertices[Vertex],0)),1,1,"")</f>
        <v>2</v>
      </c>
      <c r="BD149" s="43"/>
      <c r="BE149" s="44"/>
      <c r="BF149" s="43"/>
      <c r="BG149" s="44"/>
      <c r="BH149" s="43"/>
      <c r="BI149" s="44"/>
      <c r="BJ149" s="43"/>
      <c r="BK149" s="44"/>
      <c r="BL149" s="43"/>
    </row>
    <row r="150" spans="1:64" ht="15">
      <c r="A150" s="11" t="s">
        <v>307</v>
      </c>
      <c r="B150" s="11" t="s">
        <v>310</v>
      </c>
      <c r="C150" s="12" t="s">
        <v>1814</v>
      </c>
      <c r="D150" s="61">
        <v>3</v>
      </c>
      <c r="E150" s="62" t="s">
        <v>132</v>
      </c>
      <c r="F150" s="63">
        <v>32</v>
      </c>
      <c r="G150" s="12"/>
      <c r="H150" s="13"/>
      <c r="I150" s="45"/>
      <c r="J150" s="45"/>
      <c r="K150" s="31" t="s">
        <v>65</v>
      </c>
      <c r="L150" s="68">
        <v>150</v>
      </c>
      <c r="M150" s="68"/>
      <c r="N150" s="14"/>
      <c r="O150" t="s">
        <v>356</v>
      </c>
      <c r="P150" s="69">
        <v>43538.72405092593</v>
      </c>
      <c r="Q150" t="s">
        <v>361</v>
      </c>
      <c r="T150" t="s">
        <v>387</v>
      </c>
      <c r="V150" s="70" t="s">
        <v>456</v>
      </c>
      <c r="W150" s="69">
        <v>43538.72405092593</v>
      </c>
      <c r="X150" s="70" t="s">
        <v>540</v>
      </c>
      <c r="AA150" s="71" t="s">
        <v>632</v>
      </c>
      <c r="AC150" t="b">
        <v>0</v>
      </c>
      <c r="AD150">
        <v>0</v>
      </c>
      <c r="AE150" s="71" t="s">
        <v>656</v>
      </c>
      <c r="AF150" t="b">
        <v>0</v>
      </c>
      <c r="AG150" t="s">
        <v>660</v>
      </c>
      <c r="AI150" s="71" t="s">
        <v>656</v>
      </c>
      <c r="AJ150" t="b">
        <v>0</v>
      </c>
      <c r="AK150">
        <v>5</v>
      </c>
      <c r="AL150" s="71" t="s">
        <v>630</v>
      </c>
      <c r="AM150" t="s">
        <v>671</v>
      </c>
      <c r="AN150" t="b">
        <v>0</v>
      </c>
      <c r="AO150" s="71" t="s">
        <v>630</v>
      </c>
      <c r="AP150" t="s">
        <v>213</v>
      </c>
      <c r="AQ150">
        <v>0</v>
      </c>
      <c r="AR150">
        <v>0</v>
      </c>
      <c r="BA150">
        <v>1</v>
      </c>
      <c r="BB150" t="str">
        <f>REPLACE(INDEX(GroupVertices[Group],MATCH(Edges[[#This Row],[Vertex 1]],GroupVertices[Vertex],0)),1,1,"")</f>
        <v>2</v>
      </c>
      <c r="BC150" t="str">
        <f>REPLACE(INDEX(GroupVertices[Group],MATCH(Edges[[#This Row],[Vertex 2]],GroupVertices[Vertex],0)),1,1,"")</f>
        <v>2</v>
      </c>
      <c r="BD150" s="43">
        <v>0</v>
      </c>
      <c r="BE150" s="44">
        <v>0</v>
      </c>
      <c r="BF150" s="43">
        <v>0</v>
      </c>
      <c r="BG150" s="44">
        <v>0</v>
      </c>
      <c r="BH150" s="43">
        <v>0</v>
      </c>
      <c r="BI150" s="44">
        <v>0</v>
      </c>
      <c r="BJ150" s="43">
        <v>6</v>
      </c>
      <c r="BK150" s="44">
        <v>100</v>
      </c>
      <c r="BL150" s="43">
        <v>6</v>
      </c>
    </row>
    <row r="151" spans="1:64" ht="15">
      <c r="A151" s="11" t="s">
        <v>312</v>
      </c>
      <c r="B151" s="11" t="s">
        <v>313</v>
      </c>
      <c r="C151" s="12" t="s">
        <v>1814</v>
      </c>
      <c r="D151" s="61">
        <v>3</v>
      </c>
      <c r="E151" s="62" t="s">
        <v>132</v>
      </c>
      <c r="F151" s="63">
        <v>32</v>
      </c>
      <c r="G151" s="12"/>
      <c r="H151" s="13"/>
      <c r="I151" s="45"/>
      <c r="J151" s="45"/>
      <c r="K151" s="31" t="s">
        <v>66</v>
      </c>
      <c r="L151" s="68">
        <v>151</v>
      </c>
      <c r="M151" s="68"/>
      <c r="N151" s="14"/>
      <c r="O151" t="s">
        <v>357</v>
      </c>
      <c r="P151" s="69">
        <v>43538.868842592594</v>
      </c>
      <c r="Q151" t="s">
        <v>362</v>
      </c>
      <c r="T151" t="s">
        <v>388</v>
      </c>
      <c r="U151" s="70" t="s">
        <v>404</v>
      </c>
      <c r="V151" s="70" t="s">
        <v>404</v>
      </c>
      <c r="W151" s="69">
        <v>43538.868842592594</v>
      </c>
      <c r="X151" s="70" t="s">
        <v>541</v>
      </c>
      <c r="AA151" s="71" t="s">
        <v>633</v>
      </c>
      <c r="AC151" t="b">
        <v>0</v>
      </c>
      <c r="AD151">
        <v>29</v>
      </c>
      <c r="AE151" s="71" t="s">
        <v>656</v>
      </c>
      <c r="AF151" t="b">
        <v>0</v>
      </c>
      <c r="AG151" t="s">
        <v>660</v>
      </c>
      <c r="AI151" s="71" t="s">
        <v>656</v>
      </c>
      <c r="AJ151" t="b">
        <v>0</v>
      </c>
      <c r="AK151">
        <v>12</v>
      </c>
      <c r="AL151" s="71" t="s">
        <v>656</v>
      </c>
      <c r="AM151" t="s">
        <v>664</v>
      </c>
      <c r="AN151" t="b">
        <v>0</v>
      </c>
      <c r="AO151" s="71" t="s">
        <v>633</v>
      </c>
      <c r="AP151" t="s">
        <v>213</v>
      </c>
      <c r="AQ151">
        <v>0</v>
      </c>
      <c r="AR151">
        <v>0</v>
      </c>
      <c r="BA151">
        <v>1</v>
      </c>
      <c r="BB151" t="str">
        <f>REPLACE(INDEX(GroupVertices[Group],MATCH(Edges[[#This Row],[Vertex 1]],GroupVertices[Vertex],0)),1,1,"")</f>
        <v>4</v>
      </c>
      <c r="BC151" t="str">
        <f>REPLACE(INDEX(GroupVertices[Group],MATCH(Edges[[#This Row],[Vertex 2]],GroupVertices[Vertex],0)),1,1,"")</f>
        <v>4</v>
      </c>
      <c r="BD151" s="43">
        <v>0</v>
      </c>
      <c r="BE151" s="44">
        <v>0</v>
      </c>
      <c r="BF151" s="43">
        <v>0</v>
      </c>
      <c r="BG151" s="44">
        <v>0</v>
      </c>
      <c r="BH151" s="43">
        <v>0</v>
      </c>
      <c r="BI151" s="44">
        <v>0</v>
      </c>
      <c r="BJ151" s="43">
        <v>12</v>
      </c>
      <c r="BK151" s="44">
        <v>100</v>
      </c>
      <c r="BL151" s="43">
        <v>12</v>
      </c>
    </row>
    <row r="152" spans="1:64" ht="15">
      <c r="A152" s="11" t="s">
        <v>313</v>
      </c>
      <c r="B152" s="11" t="s">
        <v>312</v>
      </c>
      <c r="C152" s="12" t="s">
        <v>1814</v>
      </c>
      <c r="D152" s="61">
        <v>3</v>
      </c>
      <c r="E152" s="62" t="s">
        <v>132</v>
      </c>
      <c r="F152" s="63">
        <v>32</v>
      </c>
      <c r="G152" s="12"/>
      <c r="H152" s="13"/>
      <c r="I152" s="45"/>
      <c r="J152" s="45"/>
      <c r="K152" s="31" t="s">
        <v>66</v>
      </c>
      <c r="L152" s="68">
        <v>152</v>
      </c>
      <c r="M152" s="68"/>
      <c r="N152" s="14"/>
      <c r="O152" t="s">
        <v>356</v>
      </c>
      <c r="P152" s="69">
        <v>43538.90769675926</v>
      </c>
      <c r="Q152" t="s">
        <v>362</v>
      </c>
      <c r="T152" t="s">
        <v>388</v>
      </c>
      <c r="U152" s="70" t="s">
        <v>404</v>
      </c>
      <c r="V152" s="70" t="s">
        <v>404</v>
      </c>
      <c r="W152" s="69">
        <v>43538.90769675926</v>
      </c>
      <c r="X152" s="70" t="s">
        <v>542</v>
      </c>
      <c r="AA152" s="71" t="s">
        <v>634</v>
      </c>
      <c r="AC152" t="b">
        <v>0</v>
      </c>
      <c r="AD152">
        <v>0</v>
      </c>
      <c r="AE152" s="71" t="s">
        <v>656</v>
      </c>
      <c r="AF152" t="b">
        <v>0</v>
      </c>
      <c r="AG152" t="s">
        <v>660</v>
      </c>
      <c r="AI152" s="71" t="s">
        <v>656</v>
      </c>
      <c r="AJ152" t="b">
        <v>0</v>
      </c>
      <c r="AK152">
        <v>12</v>
      </c>
      <c r="AL152" s="71" t="s">
        <v>633</v>
      </c>
      <c r="AM152" t="s">
        <v>664</v>
      </c>
      <c r="AN152" t="b">
        <v>0</v>
      </c>
      <c r="AO152" s="71" t="s">
        <v>633</v>
      </c>
      <c r="AP152" t="s">
        <v>213</v>
      </c>
      <c r="AQ152">
        <v>0</v>
      </c>
      <c r="AR152">
        <v>0</v>
      </c>
      <c r="BA152">
        <v>1</v>
      </c>
      <c r="BB152" t="str">
        <f>REPLACE(INDEX(GroupVertices[Group],MATCH(Edges[[#This Row],[Vertex 1]],GroupVertices[Vertex],0)),1,1,"")</f>
        <v>4</v>
      </c>
      <c r="BC152" t="str">
        <f>REPLACE(INDEX(GroupVertices[Group],MATCH(Edges[[#This Row],[Vertex 2]],GroupVertices[Vertex],0)),1,1,"")</f>
        <v>4</v>
      </c>
      <c r="BD152" s="43">
        <v>0</v>
      </c>
      <c r="BE152" s="44">
        <v>0</v>
      </c>
      <c r="BF152" s="43">
        <v>0</v>
      </c>
      <c r="BG152" s="44">
        <v>0</v>
      </c>
      <c r="BH152" s="43">
        <v>0</v>
      </c>
      <c r="BI152" s="44">
        <v>0</v>
      </c>
      <c r="BJ152" s="43">
        <v>12</v>
      </c>
      <c r="BK152" s="44">
        <v>100</v>
      </c>
      <c r="BL152" s="43">
        <v>12</v>
      </c>
    </row>
    <row r="153" spans="1:64" ht="15">
      <c r="A153" s="11" t="s">
        <v>307</v>
      </c>
      <c r="B153" s="11" t="s">
        <v>312</v>
      </c>
      <c r="C153" s="12" t="s">
        <v>1814</v>
      </c>
      <c r="D153" s="61">
        <v>3</v>
      </c>
      <c r="E153" s="62" t="s">
        <v>132</v>
      </c>
      <c r="F153" s="63">
        <v>32</v>
      </c>
      <c r="G153" s="12"/>
      <c r="H153" s="13"/>
      <c r="I153" s="45"/>
      <c r="J153" s="45"/>
      <c r="K153" s="31" t="s">
        <v>65</v>
      </c>
      <c r="L153" s="68">
        <v>153</v>
      </c>
      <c r="M153" s="68"/>
      <c r="N153" s="14"/>
      <c r="O153" t="s">
        <v>356</v>
      </c>
      <c r="P153" s="69">
        <v>43538.87011574074</v>
      </c>
      <c r="Q153" t="s">
        <v>362</v>
      </c>
      <c r="T153" t="s">
        <v>388</v>
      </c>
      <c r="U153" s="70" t="s">
        <v>404</v>
      </c>
      <c r="V153" s="70" t="s">
        <v>404</v>
      </c>
      <c r="W153" s="69">
        <v>43538.87011574074</v>
      </c>
      <c r="X153" s="70" t="s">
        <v>543</v>
      </c>
      <c r="AA153" s="71" t="s">
        <v>635</v>
      </c>
      <c r="AC153" t="b">
        <v>0</v>
      </c>
      <c r="AD153">
        <v>0</v>
      </c>
      <c r="AE153" s="71" t="s">
        <v>656</v>
      </c>
      <c r="AF153" t="b">
        <v>0</v>
      </c>
      <c r="AG153" t="s">
        <v>660</v>
      </c>
      <c r="AI153" s="71" t="s">
        <v>656</v>
      </c>
      <c r="AJ153" t="b">
        <v>0</v>
      </c>
      <c r="AK153">
        <v>12</v>
      </c>
      <c r="AL153" s="71" t="s">
        <v>633</v>
      </c>
      <c r="AM153" t="s">
        <v>671</v>
      </c>
      <c r="AN153" t="b">
        <v>0</v>
      </c>
      <c r="AO153" s="71" t="s">
        <v>633</v>
      </c>
      <c r="AP153" t="s">
        <v>213</v>
      </c>
      <c r="AQ153">
        <v>0</v>
      </c>
      <c r="AR153">
        <v>0</v>
      </c>
      <c r="BA153">
        <v>1</v>
      </c>
      <c r="BB153" t="str">
        <f>REPLACE(INDEX(GroupVertices[Group],MATCH(Edges[[#This Row],[Vertex 1]],GroupVertices[Vertex],0)),1,1,"")</f>
        <v>2</v>
      </c>
      <c r="BC153" t="str">
        <f>REPLACE(INDEX(GroupVertices[Group],MATCH(Edges[[#This Row],[Vertex 2]],GroupVertices[Vertex],0)),1,1,"")</f>
        <v>4</v>
      </c>
      <c r="BD153" s="43"/>
      <c r="BE153" s="44"/>
      <c r="BF153" s="43"/>
      <c r="BG153" s="44"/>
      <c r="BH153" s="43"/>
      <c r="BI153" s="44"/>
      <c r="BJ153" s="43"/>
      <c r="BK153" s="44"/>
      <c r="BL153" s="43"/>
    </row>
    <row r="154" spans="1:64" ht="15">
      <c r="A154" s="11" t="s">
        <v>307</v>
      </c>
      <c r="B154" s="11" t="s">
        <v>313</v>
      </c>
      <c r="C154" s="12" t="s">
        <v>1814</v>
      </c>
      <c r="D154" s="61">
        <v>3</v>
      </c>
      <c r="E154" s="62" t="s">
        <v>132</v>
      </c>
      <c r="F154" s="63">
        <v>32</v>
      </c>
      <c r="G154" s="12"/>
      <c r="H154" s="13"/>
      <c r="I154" s="45"/>
      <c r="J154" s="45"/>
      <c r="K154" s="31" t="s">
        <v>65</v>
      </c>
      <c r="L154" s="68">
        <v>154</v>
      </c>
      <c r="M154" s="68"/>
      <c r="N154" s="14"/>
      <c r="O154" t="s">
        <v>357</v>
      </c>
      <c r="P154" s="69">
        <v>43538.87011574074</v>
      </c>
      <c r="Q154" t="s">
        <v>362</v>
      </c>
      <c r="T154" t="s">
        <v>388</v>
      </c>
      <c r="U154" s="70" t="s">
        <v>404</v>
      </c>
      <c r="V154" s="70" t="s">
        <v>404</v>
      </c>
      <c r="W154" s="69">
        <v>43538.87011574074</v>
      </c>
      <c r="X154" s="70" t="s">
        <v>543</v>
      </c>
      <c r="AA154" s="71" t="s">
        <v>635</v>
      </c>
      <c r="AC154" t="b">
        <v>0</v>
      </c>
      <c r="AD154">
        <v>0</v>
      </c>
      <c r="AE154" s="71" t="s">
        <v>656</v>
      </c>
      <c r="AF154" t="b">
        <v>0</v>
      </c>
      <c r="AG154" t="s">
        <v>660</v>
      </c>
      <c r="AI154" s="71" t="s">
        <v>656</v>
      </c>
      <c r="AJ154" t="b">
        <v>0</v>
      </c>
      <c r="AK154">
        <v>12</v>
      </c>
      <c r="AL154" s="71" t="s">
        <v>633</v>
      </c>
      <c r="AM154" t="s">
        <v>671</v>
      </c>
      <c r="AN154" t="b">
        <v>0</v>
      </c>
      <c r="AO154" s="71" t="s">
        <v>633</v>
      </c>
      <c r="AP154" t="s">
        <v>213</v>
      </c>
      <c r="AQ154">
        <v>0</v>
      </c>
      <c r="AR154">
        <v>0</v>
      </c>
      <c r="BA154">
        <v>1</v>
      </c>
      <c r="BB154" t="str">
        <f>REPLACE(INDEX(GroupVertices[Group],MATCH(Edges[[#This Row],[Vertex 1]],GroupVertices[Vertex],0)),1,1,"")</f>
        <v>2</v>
      </c>
      <c r="BC154" t="str">
        <f>REPLACE(INDEX(GroupVertices[Group],MATCH(Edges[[#This Row],[Vertex 2]],GroupVertices[Vertex],0)),1,1,"")</f>
        <v>4</v>
      </c>
      <c r="BD154" s="43">
        <v>0</v>
      </c>
      <c r="BE154" s="44">
        <v>0</v>
      </c>
      <c r="BF154" s="43">
        <v>0</v>
      </c>
      <c r="BG154" s="44">
        <v>0</v>
      </c>
      <c r="BH154" s="43">
        <v>0</v>
      </c>
      <c r="BI154" s="44">
        <v>0</v>
      </c>
      <c r="BJ154" s="43">
        <v>12</v>
      </c>
      <c r="BK154" s="44">
        <v>100</v>
      </c>
      <c r="BL154" s="43">
        <v>12</v>
      </c>
    </row>
    <row r="155" spans="1:64" ht="15">
      <c r="A155" s="11" t="s">
        <v>314</v>
      </c>
      <c r="B155" s="11" t="s">
        <v>350</v>
      </c>
      <c r="C155" s="12" t="s">
        <v>1814</v>
      </c>
      <c r="D155" s="61">
        <v>3</v>
      </c>
      <c r="E155" s="62" t="s">
        <v>132</v>
      </c>
      <c r="F155" s="63">
        <v>32</v>
      </c>
      <c r="G155" s="12"/>
      <c r="H155" s="13"/>
      <c r="I155" s="45"/>
      <c r="J155" s="45"/>
      <c r="K155" s="31" t="s">
        <v>65</v>
      </c>
      <c r="L155" s="68">
        <v>155</v>
      </c>
      <c r="M155" s="68"/>
      <c r="N155" s="14"/>
      <c r="O155" t="s">
        <v>357</v>
      </c>
      <c r="P155" s="69">
        <v>43539.552256944444</v>
      </c>
      <c r="Q155" t="s">
        <v>374</v>
      </c>
      <c r="T155" t="s">
        <v>398</v>
      </c>
      <c r="U155" s="70" t="s">
        <v>407</v>
      </c>
      <c r="V155" s="70" t="s">
        <v>407</v>
      </c>
      <c r="W155" s="69">
        <v>43539.552256944444</v>
      </c>
      <c r="X155" s="70" t="s">
        <v>544</v>
      </c>
      <c r="AA155" s="71" t="s">
        <v>636</v>
      </c>
      <c r="AC155" t="b">
        <v>0</v>
      </c>
      <c r="AD155">
        <v>0</v>
      </c>
      <c r="AE155" s="71" t="s">
        <v>656</v>
      </c>
      <c r="AF155" t="b">
        <v>0</v>
      </c>
      <c r="AG155" t="s">
        <v>660</v>
      </c>
      <c r="AI155" s="71" t="s">
        <v>656</v>
      </c>
      <c r="AJ155" t="b">
        <v>0</v>
      </c>
      <c r="AK155">
        <v>1</v>
      </c>
      <c r="AL155" s="71" t="s">
        <v>656</v>
      </c>
      <c r="AM155" t="s">
        <v>664</v>
      </c>
      <c r="AN155" t="b">
        <v>0</v>
      </c>
      <c r="AO155" s="71" t="s">
        <v>636</v>
      </c>
      <c r="AP155" t="s">
        <v>213</v>
      </c>
      <c r="AQ155">
        <v>0</v>
      </c>
      <c r="AR155">
        <v>0</v>
      </c>
      <c r="BA155">
        <v>1</v>
      </c>
      <c r="BB155" t="str">
        <f>REPLACE(INDEX(GroupVertices[Group],MATCH(Edges[[#This Row],[Vertex 1]],GroupVertices[Vertex],0)),1,1,"")</f>
        <v>2</v>
      </c>
      <c r="BC155" t="str">
        <f>REPLACE(INDEX(GroupVertices[Group],MATCH(Edges[[#This Row],[Vertex 2]],GroupVertices[Vertex],0)),1,1,"")</f>
        <v>2</v>
      </c>
      <c r="BD155" s="43"/>
      <c r="BE155" s="44"/>
      <c r="BF155" s="43"/>
      <c r="BG155" s="44"/>
      <c r="BH155" s="43"/>
      <c r="BI155" s="44"/>
      <c r="BJ155" s="43"/>
      <c r="BK155" s="44"/>
      <c r="BL155" s="43"/>
    </row>
    <row r="156" spans="1:64" ht="15">
      <c r="A156" s="11" t="s">
        <v>314</v>
      </c>
      <c r="B156" s="11" t="s">
        <v>351</v>
      </c>
      <c r="C156" s="12" t="s">
        <v>1814</v>
      </c>
      <c r="D156" s="61">
        <v>3</v>
      </c>
      <c r="E156" s="62" t="s">
        <v>132</v>
      </c>
      <c r="F156" s="63">
        <v>32</v>
      </c>
      <c r="G156" s="12"/>
      <c r="H156" s="13"/>
      <c r="I156" s="45"/>
      <c r="J156" s="45"/>
      <c r="K156" s="31" t="s">
        <v>65</v>
      </c>
      <c r="L156" s="68">
        <v>156</v>
      </c>
      <c r="M156" s="68"/>
      <c r="N156" s="14"/>
      <c r="O156" t="s">
        <v>357</v>
      </c>
      <c r="P156" s="69">
        <v>43539.552256944444</v>
      </c>
      <c r="Q156" t="s">
        <v>374</v>
      </c>
      <c r="T156" t="s">
        <v>398</v>
      </c>
      <c r="U156" s="70" t="s">
        <v>407</v>
      </c>
      <c r="V156" s="70" t="s">
        <v>407</v>
      </c>
      <c r="W156" s="69">
        <v>43539.552256944444</v>
      </c>
      <c r="X156" s="70" t="s">
        <v>544</v>
      </c>
      <c r="AA156" s="71" t="s">
        <v>636</v>
      </c>
      <c r="AC156" t="b">
        <v>0</v>
      </c>
      <c r="AD156">
        <v>0</v>
      </c>
      <c r="AE156" s="71" t="s">
        <v>656</v>
      </c>
      <c r="AF156" t="b">
        <v>0</v>
      </c>
      <c r="AG156" t="s">
        <v>660</v>
      </c>
      <c r="AI156" s="71" t="s">
        <v>656</v>
      </c>
      <c r="AJ156" t="b">
        <v>0</v>
      </c>
      <c r="AK156">
        <v>1</v>
      </c>
      <c r="AL156" s="71" t="s">
        <v>656</v>
      </c>
      <c r="AM156" t="s">
        <v>664</v>
      </c>
      <c r="AN156" t="b">
        <v>0</v>
      </c>
      <c r="AO156" s="71" t="s">
        <v>636</v>
      </c>
      <c r="AP156" t="s">
        <v>213</v>
      </c>
      <c r="AQ156">
        <v>0</v>
      </c>
      <c r="AR156">
        <v>0</v>
      </c>
      <c r="BA156">
        <v>1</v>
      </c>
      <c r="BB156" t="str">
        <f>REPLACE(INDEX(GroupVertices[Group],MATCH(Edges[[#This Row],[Vertex 1]],GroupVertices[Vertex],0)),1,1,"")</f>
        <v>2</v>
      </c>
      <c r="BC156" t="str">
        <f>REPLACE(INDEX(GroupVertices[Group],MATCH(Edges[[#This Row],[Vertex 2]],GroupVertices[Vertex],0)),1,1,"")</f>
        <v>2</v>
      </c>
      <c r="BD156" s="43"/>
      <c r="BE156" s="44"/>
      <c r="BF156" s="43"/>
      <c r="BG156" s="44"/>
      <c r="BH156" s="43"/>
      <c r="BI156" s="44"/>
      <c r="BJ156" s="43"/>
      <c r="BK156" s="44"/>
      <c r="BL156" s="43"/>
    </row>
    <row r="157" spans="1:64" ht="15">
      <c r="A157" s="11" t="s">
        <v>314</v>
      </c>
      <c r="B157" s="11" t="s">
        <v>352</v>
      </c>
      <c r="C157" s="12" t="s">
        <v>1814</v>
      </c>
      <c r="D157" s="61">
        <v>3</v>
      </c>
      <c r="E157" s="62" t="s">
        <v>132</v>
      </c>
      <c r="F157" s="63">
        <v>32</v>
      </c>
      <c r="G157" s="12"/>
      <c r="H157" s="13"/>
      <c r="I157" s="45"/>
      <c r="J157" s="45"/>
      <c r="K157" s="31" t="s">
        <v>65</v>
      </c>
      <c r="L157" s="68">
        <v>157</v>
      </c>
      <c r="M157" s="68"/>
      <c r="N157" s="14"/>
      <c r="O157" t="s">
        <v>357</v>
      </c>
      <c r="P157" s="69">
        <v>43539.552256944444</v>
      </c>
      <c r="Q157" t="s">
        <v>374</v>
      </c>
      <c r="T157" t="s">
        <v>398</v>
      </c>
      <c r="U157" s="70" t="s">
        <v>407</v>
      </c>
      <c r="V157" s="70" t="s">
        <v>407</v>
      </c>
      <c r="W157" s="69">
        <v>43539.552256944444</v>
      </c>
      <c r="X157" s="70" t="s">
        <v>544</v>
      </c>
      <c r="AA157" s="71" t="s">
        <v>636</v>
      </c>
      <c r="AC157" t="b">
        <v>0</v>
      </c>
      <c r="AD157">
        <v>0</v>
      </c>
      <c r="AE157" s="71" t="s">
        <v>656</v>
      </c>
      <c r="AF157" t="b">
        <v>0</v>
      </c>
      <c r="AG157" t="s">
        <v>660</v>
      </c>
      <c r="AI157" s="71" t="s">
        <v>656</v>
      </c>
      <c r="AJ157" t="b">
        <v>0</v>
      </c>
      <c r="AK157">
        <v>1</v>
      </c>
      <c r="AL157" s="71" t="s">
        <v>656</v>
      </c>
      <c r="AM157" t="s">
        <v>664</v>
      </c>
      <c r="AN157" t="b">
        <v>0</v>
      </c>
      <c r="AO157" s="71" t="s">
        <v>636</v>
      </c>
      <c r="AP157" t="s">
        <v>213</v>
      </c>
      <c r="AQ157">
        <v>0</v>
      </c>
      <c r="AR157">
        <v>0</v>
      </c>
      <c r="BA157">
        <v>1</v>
      </c>
      <c r="BB157" t="str">
        <f>REPLACE(INDEX(GroupVertices[Group],MATCH(Edges[[#This Row],[Vertex 1]],GroupVertices[Vertex],0)),1,1,"")</f>
        <v>2</v>
      </c>
      <c r="BC157" t="str">
        <f>REPLACE(INDEX(GroupVertices[Group],MATCH(Edges[[#This Row],[Vertex 2]],GroupVertices[Vertex],0)),1,1,"")</f>
        <v>2</v>
      </c>
      <c r="BD157" s="43"/>
      <c r="BE157" s="44"/>
      <c r="BF157" s="43"/>
      <c r="BG157" s="44"/>
      <c r="BH157" s="43"/>
      <c r="BI157" s="44"/>
      <c r="BJ157" s="43"/>
      <c r="BK157" s="44"/>
      <c r="BL157" s="43"/>
    </row>
    <row r="158" spans="1:64" ht="15">
      <c r="A158" s="11" t="s">
        <v>314</v>
      </c>
      <c r="B158" s="11" t="s">
        <v>353</v>
      </c>
      <c r="C158" s="12" t="s">
        <v>1814</v>
      </c>
      <c r="D158" s="61">
        <v>3</v>
      </c>
      <c r="E158" s="62" t="s">
        <v>132</v>
      </c>
      <c r="F158" s="63">
        <v>32</v>
      </c>
      <c r="G158" s="12"/>
      <c r="H158" s="13"/>
      <c r="I158" s="45"/>
      <c r="J158" s="45"/>
      <c r="K158" s="31" t="s">
        <v>65</v>
      </c>
      <c r="L158" s="68">
        <v>158</v>
      </c>
      <c r="M158" s="68"/>
      <c r="N158" s="14"/>
      <c r="O158" t="s">
        <v>357</v>
      </c>
      <c r="P158" s="69">
        <v>43539.552256944444</v>
      </c>
      <c r="Q158" t="s">
        <v>374</v>
      </c>
      <c r="T158" t="s">
        <v>398</v>
      </c>
      <c r="U158" s="70" t="s">
        <v>407</v>
      </c>
      <c r="V158" s="70" t="s">
        <v>407</v>
      </c>
      <c r="W158" s="69">
        <v>43539.552256944444</v>
      </c>
      <c r="X158" s="70" t="s">
        <v>544</v>
      </c>
      <c r="AA158" s="71" t="s">
        <v>636</v>
      </c>
      <c r="AC158" t="b">
        <v>0</v>
      </c>
      <c r="AD158">
        <v>0</v>
      </c>
      <c r="AE158" s="71" t="s">
        <v>656</v>
      </c>
      <c r="AF158" t="b">
        <v>0</v>
      </c>
      <c r="AG158" t="s">
        <v>660</v>
      </c>
      <c r="AI158" s="71" t="s">
        <v>656</v>
      </c>
      <c r="AJ158" t="b">
        <v>0</v>
      </c>
      <c r="AK158">
        <v>1</v>
      </c>
      <c r="AL158" s="71" t="s">
        <v>656</v>
      </c>
      <c r="AM158" t="s">
        <v>664</v>
      </c>
      <c r="AN158" t="b">
        <v>0</v>
      </c>
      <c r="AO158" s="71" t="s">
        <v>636</v>
      </c>
      <c r="AP158" t="s">
        <v>213</v>
      </c>
      <c r="AQ158">
        <v>0</v>
      </c>
      <c r="AR158">
        <v>0</v>
      </c>
      <c r="BA158">
        <v>1</v>
      </c>
      <c r="BB158" t="str">
        <f>REPLACE(INDEX(GroupVertices[Group],MATCH(Edges[[#This Row],[Vertex 1]],GroupVertices[Vertex],0)),1,1,"")</f>
        <v>2</v>
      </c>
      <c r="BC158" t="str">
        <f>REPLACE(INDEX(GroupVertices[Group],MATCH(Edges[[#This Row],[Vertex 2]],GroupVertices[Vertex],0)),1,1,"")</f>
        <v>2</v>
      </c>
      <c r="BD158" s="43"/>
      <c r="BE158" s="44"/>
      <c r="BF158" s="43"/>
      <c r="BG158" s="44"/>
      <c r="BH158" s="43"/>
      <c r="BI158" s="44"/>
      <c r="BJ158" s="43"/>
      <c r="BK158" s="44"/>
      <c r="BL158" s="43"/>
    </row>
    <row r="159" spans="1:64" ht="15">
      <c r="A159" s="11" t="s">
        <v>314</v>
      </c>
      <c r="B159" s="11" t="s">
        <v>354</v>
      </c>
      <c r="C159" s="12" t="s">
        <v>1814</v>
      </c>
      <c r="D159" s="61">
        <v>3</v>
      </c>
      <c r="E159" s="62" t="s">
        <v>132</v>
      </c>
      <c r="F159" s="63">
        <v>32</v>
      </c>
      <c r="G159" s="12"/>
      <c r="H159" s="13"/>
      <c r="I159" s="45"/>
      <c r="J159" s="45"/>
      <c r="K159" s="31" t="s">
        <v>65</v>
      </c>
      <c r="L159" s="68">
        <v>159</v>
      </c>
      <c r="M159" s="68"/>
      <c r="N159" s="14"/>
      <c r="O159" t="s">
        <v>357</v>
      </c>
      <c r="P159" s="69">
        <v>43539.552256944444</v>
      </c>
      <c r="Q159" t="s">
        <v>374</v>
      </c>
      <c r="T159" t="s">
        <v>398</v>
      </c>
      <c r="U159" s="70" t="s">
        <v>407</v>
      </c>
      <c r="V159" s="70" t="s">
        <v>407</v>
      </c>
      <c r="W159" s="69">
        <v>43539.552256944444</v>
      </c>
      <c r="X159" s="70" t="s">
        <v>544</v>
      </c>
      <c r="AA159" s="71" t="s">
        <v>636</v>
      </c>
      <c r="AC159" t="b">
        <v>0</v>
      </c>
      <c r="AD159">
        <v>0</v>
      </c>
      <c r="AE159" s="71" t="s">
        <v>656</v>
      </c>
      <c r="AF159" t="b">
        <v>0</v>
      </c>
      <c r="AG159" t="s">
        <v>660</v>
      </c>
      <c r="AI159" s="71" t="s">
        <v>656</v>
      </c>
      <c r="AJ159" t="b">
        <v>0</v>
      </c>
      <c r="AK159">
        <v>1</v>
      </c>
      <c r="AL159" s="71" t="s">
        <v>656</v>
      </c>
      <c r="AM159" t="s">
        <v>664</v>
      </c>
      <c r="AN159" t="b">
        <v>0</v>
      </c>
      <c r="AO159" s="71" t="s">
        <v>636</v>
      </c>
      <c r="AP159" t="s">
        <v>213</v>
      </c>
      <c r="AQ159">
        <v>0</v>
      </c>
      <c r="AR159">
        <v>0</v>
      </c>
      <c r="BA159">
        <v>1</v>
      </c>
      <c r="BB159" t="str">
        <f>REPLACE(INDEX(GroupVertices[Group],MATCH(Edges[[#This Row],[Vertex 1]],GroupVertices[Vertex],0)),1,1,"")</f>
        <v>2</v>
      </c>
      <c r="BC159" t="str">
        <f>REPLACE(INDEX(GroupVertices[Group],MATCH(Edges[[#This Row],[Vertex 2]],GroupVertices[Vertex],0)),1,1,"")</f>
        <v>2</v>
      </c>
      <c r="BD159" s="43">
        <v>0</v>
      </c>
      <c r="BE159" s="44">
        <v>0</v>
      </c>
      <c r="BF159" s="43">
        <v>0</v>
      </c>
      <c r="BG159" s="44">
        <v>0</v>
      </c>
      <c r="BH159" s="43">
        <v>0</v>
      </c>
      <c r="BI159" s="44">
        <v>0</v>
      </c>
      <c r="BJ159" s="43">
        <v>22</v>
      </c>
      <c r="BK159" s="44">
        <v>100</v>
      </c>
      <c r="BL159" s="43">
        <v>22</v>
      </c>
    </row>
    <row r="160" spans="1:64" ht="15">
      <c r="A160" s="11" t="s">
        <v>307</v>
      </c>
      <c r="B160" s="11" t="s">
        <v>314</v>
      </c>
      <c r="C160" s="12" t="s">
        <v>1814</v>
      </c>
      <c r="D160" s="61">
        <v>3</v>
      </c>
      <c r="E160" s="62" t="s">
        <v>132</v>
      </c>
      <c r="F160" s="63">
        <v>32</v>
      </c>
      <c r="G160" s="12"/>
      <c r="H160" s="13"/>
      <c r="I160" s="45"/>
      <c r="J160" s="45"/>
      <c r="K160" s="31" t="s">
        <v>65</v>
      </c>
      <c r="L160" s="68">
        <v>160</v>
      </c>
      <c r="M160" s="68"/>
      <c r="N160" s="14"/>
      <c r="O160" t="s">
        <v>356</v>
      </c>
      <c r="P160" s="69">
        <v>43539.55737268519</v>
      </c>
      <c r="Q160" t="s">
        <v>374</v>
      </c>
      <c r="V160" s="70" t="s">
        <v>456</v>
      </c>
      <c r="W160" s="69">
        <v>43539.55737268519</v>
      </c>
      <c r="X160" s="70" t="s">
        <v>545</v>
      </c>
      <c r="AA160" s="71" t="s">
        <v>637</v>
      </c>
      <c r="AC160" t="b">
        <v>0</v>
      </c>
      <c r="AD160">
        <v>0</v>
      </c>
      <c r="AE160" s="71" t="s">
        <v>656</v>
      </c>
      <c r="AF160" t="b">
        <v>0</v>
      </c>
      <c r="AG160" t="s">
        <v>660</v>
      </c>
      <c r="AI160" s="71" t="s">
        <v>656</v>
      </c>
      <c r="AJ160" t="b">
        <v>0</v>
      </c>
      <c r="AK160">
        <v>1</v>
      </c>
      <c r="AL160" s="71" t="s">
        <v>636</v>
      </c>
      <c r="AM160" t="s">
        <v>671</v>
      </c>
      <c r="AN160" t="b">
        <v>0</v>
      </c>
      <c r="AO160" s="71" t="s">
        <v>636</v>
      </c>
      <c r="AP160" t="s">
        <v>213</v>
      </c>
      <c r="AQ160">
        <v>0</v>
      </c>
      <c r="AR160">
        <v>0</v>
      </c>
      <c r="BA160">
        <v>1</v>
      </c>
      <c r="BB160" t="str">
        <f>REPLACE(INDEX(GroupVertices[Group],MATCH(Edges[[#This Row],[Vertex 1]],GroupVertices[Vertex],0)),1,1,"")</f>
        <v>2</v>
      </c>
      <c r="BC160" t="str">
        <f>REPLACE(INDEX(GroupVertices[Group],MATCH(Edges[[#This Row],[Vertex 2]],GroupVertices[Vertex],0)),1,1,"")</f>
        <v>2</v>
      </c>
      <c r="BD160" s="43"/>
      <c r="BE160" s="44"/>
      <c r="BF160" s="43"/>
      <c r="BG160" s="44"/>
      <c r="BH160" s="43"/>
      <c r="BI160" s="44"/>
      <c r="BJ160" s="43"/>
      <c r="BK160" s="44"/>
      <c r="BL160" s="43"/>
    </row>
    <row r="161" spans="1:64" ht="15">
      <c r="A161" s="11" t="s">
        <v>307</v>
      </c>
      <c r="B161" s="11" t="s">
        <v>350</v>
      </c>
      <c r="C161" s="12" t="s">
        <v>1814</v>
      </c>
      <c r="D161" s="61">
        <v>3</v>
      </c>
      <c r="E161" s="62" t="s">
        <v>132</v>
      </c>
      <c r="F161" s="63">
        <v>32</v>
      </c>
      <c r="G161" s="12"/>
      <c r="H161" s="13"/>
      <c r="I161" s="45"/>
      <c r="J161" s="45"/>
      <c r="K161" s="31" t="s">
        <v>65</v>
      </c>
      <c r="L161" s="68">
        <v>161</v>
      </c>
      <c r="M161" s="68"/>
      <c r="N161" s="14"/>
      <c r="O161" t="s">
        <v>357</v>
      </c>
      <c r="P161" s="69">
        <v>43539.55737268519</v>
      </c>
      <c r="Q161" t="s">
        <v>374</v>
      </c>
      <c r="V161" s="70" t="s">
        <v>456</v>
      </c>
      <c r="W161" s="69">
        <v>43539.55737268519</v>
      </c>
      <c r="X161" s="70" t="s">
        <v>545</v>
      </c>
      <c r="AA161" s="71" t="s">
        <v>637</v>
      </c>
      <c r="AC161" t="b">
        <v>0</v>
      </c>
      <c r="AD161">
        <v>0</v>
      </c>
      <c r="AE161" s="71" t="s">
        <v>656</v>
      </c>
      <c r="AF161" t="b">
        <v>0</v>
      </c>
      <c r="AG161" t="s">
        <v>660</v>
      </c>
      <c r="AI161" s="71" t="s">
        <v>656</v>
      </c>
      <c r="AJ161" t="b">
        <v>0</v>
      </c>
      <c r="AK161">
        <v>1</v>
      </c>
      <c r="AL161" s="71" t="s">
        <v>636</v>
      </c>
      <c r="AM161" t="s">
        <v>671</v>
      </c>
      <c r="AN161" t="b">
        <v>0</v>
      </c>
      <c r="AO161" s="71" t="s">
        <v>636</v>
      </c>
      <c r="AP161" t="s">
        <v>213</v>
      </c>
      <c r="AQ161">
        <v>0</v>
      </c>
      <c r="AR161">
        <v>0</v>
      </c>
      <c r="BA161">
        <v>1</v>
      </c>
      <c r="BB161" t="str">
        <f>REPLACE(INDEX(GroupVertices[Group],MATCH(Edges[[#This Row],[Vertex 1]],GroupVertices[Vertex],0)),1,1,"")</f>
        <v>2</v>
      </c>
      <c r="BC161" t="str">
        <f>REPLACE(INDEX(GroupVertices[Group],MATCH(Edges[[#This Row],[Vertex 2]],GroupVertices[Vertex],0)),1,1,"")</f>
        <v>2</v>
      </c>
      <c r="BD161" s="43"/>
      <c r="BE161" s="44"/>
      <c r="BF161" s="43"/>
      <c r="BG161" s="44"/>
      <c r="BH161" s="43"/>
      <c r="BI161" s="44"/>
      <c r="BJ161" s="43"/>
      <c r="BK161" s="44"/>
      <c r="BL161" s="43"/>
    </row>
    <row r="162" spans="1:64" ht="15">
      <c r="A162" s="11" t="s">
        <v>307</v>
      </c>
      <c r="B162" s="11" t="s">
        <v>351</v>
      </c>
      <c r="C162" s="12" t="s">
        <v>1814</v>
      </c>
      <c r="D162" s="61">
        <v>3</v>
      </c>
      <c r="E162" s="62" t="s">
        <v>132</v>
      </c>
      <c r="F162" s="63">
        <v>32</v>
      </c>
      <c r="G162" s="12"/>
      <c r="H162" s="13"/>
      <c r="I162" s="45"/>
      <c r="J162" s="45"/>
      <c r="K162" s="31" t="s">
        <v>65</v>
      </c>
      <c r="L162" s="68">
        <v>162</v>
      </c>
      <c r="M162" s="68"/>
      <c r="N162" s="14"/>
      <c r="O162" t="s">
        <v>357</v>
      </c>
      <c r="P162" s="69">
        <v>43539.55737268519</v>
      </c>
      <c r="Q162" t="s">
        <v>374</v>
      </c>
      <c r="V162" s="70" t="s">
        <v>456</v>
      </c>
      <c r="W162" s="69">
        <v>43539.55737268519</v>
      </c>
      <c r="X162" s="70" t="s">
        <v>545</v>
      </c>
      <c r="AA162" s="71" t="s">
        <v>637</v>
      </c>
      <c r="AC162" t="b">
        <v>0</v>
      </c>
      <c r="AD162">
        <v>0</v>
      </c>
      <c r="AE162" s="71" t="s">
        <v>656</v>
      </c>
      <c r="AF162" t="b">
        <v>0</v>
      </c>
      <c r="AG162" t="s">
        <v>660</v>
      </c>
      <c r="AI162" s="71" t="s">
        <v>656</v>
      </c>
      <c r="AJ162" t="b">
        <v>0</v>
      </c>
      <c r="AK162">
        <v>1</v>
      </c>
      <c r="AL162" s="71" t="s">
        <v>636</v>
      </c>
      <c r="AM162" t="s">
        <v>671</v>
      </c>
      <c r="AN162" t="b">
        <v>0</v>
      </c>
      <c r="AO162" s="71" t="s">
        <v>636</v>
      </c>
      <c r="AP162" t="s">
        <v>213</v>
      </c>
      <c r="AQ162">
        <v>0</v>
      </c>
      <c r="AR162">
        <v>0</v>
      </c>
      <c r="BA162">
        <v>1</v>
      </c>
      <c r="BB162" t="str">
        <f>REPLACE(INDEX(GroupVertices[Group],MATCH(Edges[[#This Row],[Vertex 1]],GroupVertices[Vertex],0)),1,1,"")</f>
        <v>2</v>
      </c>
      <c r="BC162" t="str">
        <f>REPLACE(INDEX(GroupVertices[Group],MATCH(Edges[[#This Row],[Vertex 2]],GroupVertices[Vertex],0)),1,1,"")</f>
        <v>2</v>
      </c>
      <c r="BD162" s="43"/>
      <c r="BE162" s="44"/>
      <c r="BF162" s="43"/>
      <c r="BG162" s="44"/>
      <c r="BH162" s="43"/>
      <c r="BI162" s="44"/>
      <c r="BJ162" s="43"/>
      <c r="BK162" s="44"/>
      <c r="BL162" s="43"/>
    </row>
    <row r="163" spans="1:64" ht="15">
      <c r="A163" s="11" t="s">
        <v>307</v>
      </c>
      <c r="B163" s="11" t="s">
        <v>352</v>
      </c>
      <c r="C163" s="12" t="s">
        <v>1814</v>
      </c>
      <c r="D163" s="61">
        <v>3</v>
      </c>
      <c r="E163" s="62" t="s">
        <v>132</v>
      </c>
      <c r="F163" s="63">
        <v>32</v>
      </c>
      <c r="G163" s="12"/>
      <c r="H163" s="13"/>
      <c r="I163" s="45"/>
      <c r="J163" s="45"/>
      <c r="K163" s="31" t="s">
        <v>65</v>
      </c>
      <c r="L163" s="68">
        <v>163</v>
      </c>
      <c r="M163" s="68"/>
      <c r="N163" s="14"/>
      <c r="O163" t="s">
        <v>357</v>
      </c>
      <c r="P163" s="69">
        <v>43539.55737268519</v>
      </c>
      <c r="Q163" t="s">
        <v>374</v>
      </c>
      <c r="V163" s="70" t="s">
        <v>456</v>
      </c>
      <c r="W163" s="69">
        <v>43539.55737268519</v>
      </c>
      <c r="X163" s="70" t="s">
        <v>545</v>
      </c>
      <c r="AA163" s="71" t="s">
        <v>637</v>
      </c>
      <c r="AC163" t="b">
        <v>0</v>
      </c>
      <c r="AD163">
        <v>0</v>
      </c>
      <c r="AE163" s="71" t="s">
        <v>656</v>
      </c>
      <c r="AF163" t="b">
        <v>0</v>
      </c>
      <c r="AG163" t="s">
        <v>660</v>
      </c>
      <c r="AI163" s="71" t="s">
        <v>656</v>
      </c>
      <c r="AJ163" t="b">
        <v>0</v>
      </c>
      <c r="AK163">
        <v>1</v>
      </c>
      <c r="AL163" s="71" t="s">
        <v>636</v>
      </c>
      <c r="AM163" t="s">
        <v>671</v>
      </c>
      <c r="AN163" t="b">
        <v>0</v>
      </c>
      <c r="AO163" s="71" t="s">
        <v>636</v>
      </c>
      <c r="AP163" t="s">
        <v>213</v>
      </c>
      <c r="AQ163">
        <v>0</v>
      </c>
      <c r="AR163">
        <v>0</v>
      </c>
      <c r="BA163">
        <v>1</v>
      </c>
      <c r="BB163" t="str">
        <f>REPLACE(INDEX(GroupVertices[Group],MATCH(Edges[[#This Row],[Vertex 1]],GroupVertices[Vertex],0)),1,1,"")</f>
        <v>2</v>
      </c>
      <c r="BC163" t="str">
        <f>REPLACE(INDEX(GroupVertices[Group],MATCH(Edges[[#This Row],[Vertex 2]],GroupVertices[Vertex],0)),1,1,"")</f>
        <v>2</v>
      </c>
      <c r="BD163" s="43"/>
      <c r="BE163" s="44"/>
      <c r="BF163" s="43"/>
      <c r="BG163" s="44"/>
      <c r="BH163" s="43"/>
      <c r="BI163" s="44"/>
      <c r="BJ163" s="43"/>
      <c r="BK163" s="44"/>
      <c r="BL163" s="43"/>
    </row>
    <row r="164" spans="1:64" ht="15">
      <c r="A164" s="11" t="s">
        <v>307</v>
      </c>
      <c r="B164" s="11" t="s">
        <v>353</v>
      </c>
      <c r="C164" s="12" t="s">
        <v>1814</v>
      </c>
      <c r="D164" s="61">
        <v>3</v>
      </c>
      <c r="E164" s="62" t="s">
        <v>132</v>
      </c>
      <c r="F164" s="63">
        <v>32</v>
      </c>
      <c r="G164" s="12"/>
      <c r="H164" s="13"/>
      <c r="I164" s="45"/>
      <c r="J164" s="45"/>
      <c r="K164" s="31" t="s">
        <v>65</v>
      </c>
      <c r="L164" s="68">
        <v>164</v>
      </c>
      <c r="M164" s="68"/>
      <c r="N164" s="14"/>
      <c r="O164" t="s">
        <v>357</v>
      </c>
      <c r="P164" s="69">
        <v>43539.55737268519</v>
      </c>
      <c r="Q164" t="s">
        <v>374</v>
      </c>
      <c r="V164" s="70" t="s">
        <v>456</v>
      </c>
      <c r="W164" s="69">
        <v>43539.55737268519</v>
      </c>
      <c r="X164" s="70" t="s">
        <v>545</v>
      </c>
      <c r="AA164" s="71" t="s">
        <v>637</v>
      </c>
      <c r="AC164" t="b">
        <v>0</v>
      </c>
      <c r="AD164">
        <v>0</v>
      </c>
      <c r="AE164" s="71" t="s">
        <v>656</v>
      </c>
      <c r="AF164" t="b">
        <v>0</v>
      </c>
      <c r="AG164" t="s">
        <v>660</v>
      </c>
      <c r="AI164" s="71" t="s">
        <v>656</v>
      </c>
      <c r="AJ164" t="b">
        <v>0</v>
      </c>
      <c r="AK164">
        <v>1</v>
      </c>
      <c r="AL164" s="71" t="s">
        <v>636</v>
      </c>
      <c r="AM164" t="s">
        <v>671</v>
      </c>
      <c r="AN164" t="b">
        <v>0</v>
      </c>
      <c r="AO164" s="71" t="s">
        <v>636</v>
      </c>
      <c r="AP164" t="s">
        <v>213</v>
      </c>
      <c r="AQ164">
        <v>0</v>
      </c>
      <c r="AR164">
        <v>0</v>
      </c>
      <c r="BA164">
        <v>1</v>
      </c>
      <c r="BB164" t="str">
        <f>REPLACE(INDEX(GroupVertices[Group],MATCH(Edges[[#This Row],[Vertex 1]],GroupVertices[Vertex],0)),1,1,"")</f>
        <v>2</v>
      </c>
      <c r="BC164" t="str">
        <f>REPLACE(INDEX(GroupVertices[Group],MATCH(Edges[[#This Row],[Vertex 2]],GroupVertices[Vertex],0)),1,1,"")</f>
        <v>2</v>
      </c>
      <c r="BD164" s="43"/>
      <c r="BE164" s="44"/>
      <c r="BF164" s="43"/>
      <c r="BG164" s="44"/>
      <c r="BH164" s="43"/>
      <c r="BI164" s="44"/>
      <c r="BJ164" s="43"/>
      <c r="BK164" s="44"/>
      <c r="BL164" s="43"/>
    </row>
    <row r="165" spans="1:64" ht="15">
      <c r="A165" s="11" t="s">
        <v>307</v>
      </c>
      <c r="B165" s="11" t="s">
        <v>354</v>
      </c>
      <c r="C165" s="12" t="s">
        <v>1814</v>
      </c>
      <c r="D165" s="61">
        <v>3</v>
      </c>
      <c r="E165" s="62" t="s">
        <v>132</v>
      </c>
      <c r="F165" s="63">
        <v>32</v>
      </c>
      <c r="G165" s="12"/>
      <c r="H165" s="13"/>
      <c r="I165" s="45"/>
      <c r="J165" s="45"/>
      <c r="K165" s="31" t="s">
        <v>65</v>
      </c>
      <c r="L165" s="68">
        <v>165</v>
      </c>
      <c r="M165" s="68"/>
      <c r="N165" s="14"/>
      <c r="O165" t="s">
        <v>357</v>
      </c>
      <c r="P165" s="69">
        <v>43539.55737268519</v>
      </c>
      <c r="Q165" t="s">
        <v>374</v>
      </c>
      <c r="V165" s="70" t="s">
        <v>456</v>
      </c>
      <c r="W165" s="69">
        <v>43539.55737268519</v>
      </c>
      <c r="X165" s="70" t="s">
        <v>545</v>
      </c>
      <c r="AA165" s="71" t="s">
        <v>637</v>
      </c>
      <c r="AC165" t="b">
        <v>0</v>
      </c>
      <c r="AD165">
        <v>0</v>
      </c>
      <c r="AE165" s="71" t="s">
        <v>656</v>
      </c>
      <c r="AF165" t="b">
        <v>0</v>
      </c>
      <c r="AG165" t="s">
        <v>660</v>
      </c>
      <c r="AI165" s="71" t="s">
        <v>656</v>
      </c>
      <c r="AJ165" t="b">
        <v>0</v>
      </c>
      <c r="AK165">
        <v>1</v>
      </c>
      <c r="AL165" s="71" t="s">
        <v>636</v>
      </c>
      <c r="AM165" t="s">
        <v>671</v>
      </c>
      <c r="AN165" t="b">
        <v>0</v>
      </c>
      <c r="AO165" s="71" t="s">
        <v>636</v>
      </c>
      <c r="AP165" t="s">
        <v>213</v>
      </c>
      <c r="AQ165">
        <v>0</v>
      </c>
      <c r="AR165">
        <v>0</v>
      </c>
      <c r="BA165">
        <v>1</v>
      </c>
      <c r="BB165" t="str">
        <f>REPLACE(INDEX(GroupVertices[Group],MATCH(Edges[[#This Row],[Vertex 1]],GroupVertices[Vertex],0)),1,1,"")</f>
        <v>2</v>
      </c>
      <c r="BC165" t="str">
        <f>REPLACE(INDEX(GroupVertices[Group],MATCH(Edges[[#This Row],[Vertex 2]],GroupVertices[Vertex],0)),1,1,"")</f>
        <v>2</v>
      </c>
      <c r="BD165" s="43">
        <v>0</v>
      </c>
      <c r="BE165" s="44">
        <v>0</v>
      </c>
      <c r="BF165" s="43">
        <v>0</v>
      </c>
      <c r="BG165" s="44">
        <v>0</v>
      </c>
      <c r="BH165" s="43">
        <v>0</v>
      </c>
      <c r="BI165" s="44">
        <v>0</v>
      </c>
      <c r="BJ165" s="43">
        <v>22</v>
      </c>
      <c r="BK165" s="44">
        <v>100</v>
      </c>
      <c r="BL165" s="43">
        <v>22</v>
      </c>
    </row>
    <row r="166" spans="1:64" ht="15">
      <c r="A166" s="11" t="s">
        <v>307</v>
      </c>
      <c r="B166" s="11" t="s">
        <v>332</v>
      </c>
      <c r="C166" s="12" t="s">
        <v>1815</v>
      </c>
      <c r="D166" s="61">
        <v>3</v>
      </c>
      <c r="E166" s="62" t="s">
        <v>136</v>
      </c>
      <c r="F166" s="63">
        <v>6</v>
      </c>
      <c r="G166" s="12"/>
      <c r="H166" s="13"/>
      <c r="I166" s="45"/>
      <c r="J166" s="45"/>
      <c r="K166" s="31" t="s">
        <v>65</v>
      </c>
      <c r="L166" s="68">
        <v>166</v>
      </c>
      <c r="M166" s="68"/>
      <c r="N166" s="14"/>
      <c r="O166" t="s">
        <v>357</v>
      </c>
      <c r="P166" s="69">
        <v>43536.953206018516</v>
      </c>
      <c r="Q166" t="s">
        <v>372</v>
      </c>
      <c r="R166" s="70" t="s">
        <v>379</v>
      </c>
      <c r="S166" t="s">
        <v>384</v>
      </c>
      <c r="T166" t="s">
        <v>395</v>
      </c>
      <c r="V166" s="70" t="s">
        <v>456</v>
      </c>
      <c r="W166" s="69">
        <v>43536.953206018516</v>
      </c>
      <c r="X166" s="70" t="s">
        <v>533</v>
      </c>
      <c r="AA166" s="71" t="s">
        <v>625</v>
      </c>
      <c r="AC166" t="b">
        <v>0</v>
      </c>
      <c r="AD166">
        <v>0</v>
      </c>
      <c r="AE166" s="71" t="s">
        <v>656</v>
      </c>
      <c r="AF166" t="b">
        <v>0</v>
      </c>
      <c r="AG166" t="s">
        <v>660</v>
      </c>
      <c r="AI166" s="71" t="s">
        <v>656</v>
      </c>
      <c r="AJ166" t="b">
        <v>0</v>
      </c>
      <c r="AK166">
        <v>1</v>
      </c>
      <c r="AL166" s="71" t="s">
        <v>624</v>
      </c>
      <c r="AM166" t="s">
        <v>671</v>
      </c>
      <c r="AN166" t="b">
        <v>0</v>
      </c>
      <c r="AO166" s="71" t="s">
        <v>624</v>
      </c>
      <c r="AP166" t="s">
        <v>213</v>
      </c>
      <c r="AQ166">
        <v>0</v>
      </c>
      <c r="AR166">
        <v>0</v>
      </c>
      <c r="BA166">
        <v>2</v>
      </c>
      <c r="BB166" t="str">
        <f>REPLACE(INDEX(GroupVertices[Group],MATCH(Edges[[#This Row],[Vertex 1]],GroupVertices[Vertex],0)),1,1,"")</f>
        <v>2</v>
      </c>
      <c r="BC166" t="str">
        <f>REPLACE(INDEX(GroupVertices[Group],MATCH(Edges[[#This Row],[Vertex 2]],GroupVertices[Vertex],0)),1,1,"")</f>
        <v>2</v>
      </c>
      <c r="BD166" s="43">
        <v>0</v>
      </c>
      <c r="BE166" s="44">
        <v>0</v>
      </c>
      <c r="BF166" s="43">
        <v>0</v>
      </c>
      <c r="BG166" s="44">
        <v>0</v>
      </c>
      <c r="BH166" s="43">
        <v>0</v>
      </c>
      <c r="BI166" s="44">
        <v>0</v>
      </c>
      <c r="BJ166" s="43">
        <v>17</v>
      </c>
      <c r="BK166" s="44">
        <v>100</v>
      </c>
      <c r="BL166" s="43">
        <v>17</v>
      </c>
    </row>
    <row r="167" spans="1:64" ht="15">
      <c r="A167" s="11" t="s">
        <v>307</v>
      </c>
      <c r="B167" s="11" t="s">
        <v>311</v>
      </c>
      <c r="C167" s="12" t="s">
        <v>1814</v>
      </c>
      <c r="D167" s="61">
        <v>3</v>
      </c>
      <c r="E167" s="62" t="s">
        <v>132</v>
      </c>
      <c r="F167" s="63">
        <v>32</v>
      </c>
      <c r="G167" s="12"/>
      <c r="H167" s="13"/>
      <c r="I167" s="45"/>
      <c r="J167" s="45"/>
      <c r="K167" s="31" t="s">
        <v>65</v>
      </c>
      <c r="L167" s="68">
        <v>167</v>
      </c>
      <c r="M167" s="68"/>
      <c r="N167" s="14"/>
      <c r="O167" t="s">
        <v>356</v>
      </c>
      <c r="P167" s="69">
        <v>43538.43238425926</v>
      </c>
      <c r="Q167" t="s">
        <v>360</v>
      </c>
      <c r="T167" t="s">
        <v>386</v>
      </c>
      <c r="V167" s="70" t="s">
        <v>456</v>
      </c>
      <c r="W167" s="69">
        <v>43538.43238425926</v>
      </c>
      <c r="X167" s="70" t="s">
        <v>546</v>
      </c>
      <c r="AA167" s="71" t="s">
        <v>638</v>
      </c>
      <c r="AC167" t="b">
        <v>0</v>
      </c>
      <c r="AD167">
        <v>0</v>
      </c>
      <c r="AE167" s="71" t="s">
        <v>656</v>
      </c>
      <c r="AF167" t="b">
        <v>0</v>
      </c>
      <c r="AG167" t="s">
        <v>660</v>
      </c>
      <c r="AI167" s="71" t="s">
        <v>656</v>
      </c>
      <c r="AJ167" t="b">
        <v>0</v>
      </c>
      <c r="AK167">
        <v>40</v>
      </c>
      <c r="AL167" s="71" t="s">
        <v>650</v>
      </c>
      <c r="AM167" t="s">
        <v>671</v>
      </c>
      <c r="AN167" t="b">
        <v>0</v>
      </c>
      <c r="AO167" s="71" t="s">
        <v>650</v>
      </c>
      <c r="AP167" t="s">
        <v>213</v>
      </c>
      <c r="AQ167">
        <v>0</v>
      </c>
      <c r="AR167">
        <v>0</v>
      </c>
      <c r="BA167">
        <v>1</v>
      </c>
      <c r="BB167" t="str">
        <f>REPLACE(INDEX(GroupVertices[Group],MATCH(Edges[[#This Row],[Vertex 1]],GroupVertices[Vertex],0)),1,1,"")</f>
        <v>2</v>
      </c>
      <c r="BC167" t="str">
        <f>REPLACE(INDEX(GroupVertices[Group],MATCH(Edges[[#This Row],[Vertex 2]],GroupVertices[Vertex],0)),1,1,"")</f>
        <v>1</v>
      </c>
      <c r="BD167" s="43">
        <v>1</v>
      </c>
      <c r="BE167" s="44">
        <v>2.5</v>
      </c>
      <c r="BF167" s="43">
        <v>0</v>
      </c>
      <c r="BG167" s="44">
        <v>0</v>
      </c>
      <c r="BH167" s="43">
        <v>0</v>
      </c>
      <c r="BI167" s="44">
        <v>0</v>
      </c>
      <c r="BJ167" s="43">
        <v>39</v>
      </c>
      <c r="BK167" s="44">
        <v>97.5</v>
      </c>
      <c r="BL167" s="43">
        <v>40</v>
      </c>
    </row>
    <row r="168" spans="1:64" ht="15">
      <c r="A168" s="11" t="s">
        <v>307</v>
      </c>
      <c r="B168" s="11" t="s">
        <v>332</v>
      </c>
      <c r="C168" s="12" t="s">
        <v>1815</v>
      </c>
      <c r="D168" s="61">
        <v>3</v>
      </c>
      <c r="E168" s="62" t="s">
        <v>136</v>
      </c>
      <c r="F168" s="63">
        <v>6</v>
      </c>
      <c r="G168" s="12"/>
      <c r="H168" s="13"/>
      <c r="I168" s="45"/>
      <c r="J168" s="45"/>
      <c r="K168" s="31" t="s">
        <v>65</v>
      </c>
      <c r="L168" s="68">
        <v>168</v>
      </c>
      <c r="M168" s="68"/>
      <c r="N168" s="14"/>
      <c r="O168" t="s">
        <v>357</v>
      </c>
      <c r="P168" s="69">
        <v>43538.66155092593</v>
      </c>
      <c r="Q168" t="s">
        <v>373</v>
      </c>
      <c r="T168" t="s">
        <v>397</v>
      </c>
      <c r="V168" s="70" t="s">
        <v>456</v>
      </c>
      <c r="W168" s="69">
        <v>43538.66155092593</v>
      </c>
      <c r="X168" s="70" t="s">
        <v>537</v>
      </c>
      <c r="AA168" s="71" t="s">
        <v>629</v>
      </c>
      <c r="AC168" t="b">
        <v>0</v>
      </c>
      <c r="AD168">
        <v>0</v>
      </c>
      <c r="AE168" s="71" t="s">
        <v>656</v>
      </c>
      <c r="AF168" t="b">
        <v>0</v>
      </c>
      <c r="AG168" t="s">
        <v>660</v>
      </c>
      <c r="AI168" s="71" t="s">
        <v>656</v>
      </c>
      <c r="AJ168" t="b">
        <v>0</v>
      </c>
      <c r="AK168">
        <v>1</v>
      </c>
      <c r="AL168" s="71" t="s">
        <v>628</v>
      </c>
      <c r="AM168" t="s">
        <v>671</v>
      </c>
      <c r="AN168" t="b">
        <v>0</v>
      </c>
      <c r="AO168" s="71" t="s">
        <v>628</v>
      </c>
      <c r="AP168" t="s">
        <v>213</v>
      </c>
      <c r="AQ168">
        <v>0</v>
      </c>
      <c r="AR168">
        <v>0</v>
      </c>
      <c r="BA168">
        <v>2</v>
      </c>
      <c r="BB168" t="str">
        <f>REPLACE(INDEX(GroupVertices[Group],MATCH(Edges[[#This Row],[Vertex 1]],GroupVertices[Vertex],0)),1,1,"")</f>
        <v>2</v>
      </c>
      <c r="BC168" t="str">
        <f>REPLACE(INDEX(GroupVertices[Group],MATCH(Edges[[#This Row],[Vertex 2]],GroupVertices[Vertex],0)),1,1,"")</f>
        <v>2</v>
      </c>
      <c r="BD168" s="43"/>
      <c r="BE168" s="44"/>
      <c r="BF168" s="43"/>
      <c r="BG168" s="44"/>
      <c r="BH168" s="43"/>
      <c r="BI168" s="44"/>
      <c r="BJ168" s="43"/>
      <c r="BK168" s="44"/>
      <c r="BL168" s="43"/>
    </row>
    <row r="169" spans="1:64" ht="15">
      <c r="A169" s="11" t="s">
        <v>307</v>
      </c>
      <c r="B169" s="11" t="s">
        <v>316</v>
      </c>
      <c r="C169" s="12" t="s">
        <v>1814</v>
      </c>
      <c r="D169" s="61">
        <v>3</v>
      </c>
      <c r="E169" s="62" t="s">
        <v>132</v>
      </c>
      <c r="F169" s="63">
        <v>32</v>
      </c>
      <c r="G169" s="12"/>
      <c r="H169" s="13"/>
      <c r="I169" s="45"/>
      <c r="J169" s="45"/>
      <c r="K169" s="31" t="s">
        <v>65</v>
      </c>
      <c r="L169" s="68">
        <v>169</v>
      </c>
      <c r="M169" s="68"/>
      <c r="N169" s="14"/>
      <c r="O169" t="s">
        <v>356</v>
      </c>
      <c r="P169" s="69">
        <v>43539.69300925926</v>
      </c>
      <c r="Q169" t="s">
        <v>375</v>
      </c>
      <c r="T169" t="s">
        <v>399</v>
      </c>
      <c r="V169" s="70" t="s">
        <v>456</v>
      </c>
      <c r="W169" s="69">
        <v>43539.69300925926</v>
      </c>
      <c r="X169" s="70" t="s">
        <v>547</v>
      </c>
      <c r="AA169" s="71" t="s">
        <v>639</v>
      </c>
      <c r="AC169" t="b">
        <v>0</v>
      </c>
      <c r="AD169">
        <v>0</v>
      </c>
      <c r="AE169" s="71" t="s">
        <v>656</v>
      </c>
      <c r="AF169" t="b">
        <v>0</v>
      </c>
      <c r="AG169" t="s">
        <v>660</v>
      </c>
      <c r="AI169" s="71" t="s">
        <v>656</v>
      </c>
      <c r="AJ169" t="b">
        <v>0</v>
      </c>
      <c r="AK169">
        <v>3</v>
      </c>
      <c r="AL169" s="71" t="s">
        <v>641</v>
      </c>
      <c r="AM169" t="s">
        <v>671</v>
      </c>
      <c r="AN169" t="b">
        <v>0</v>
      </c>
      <c r="AO169" s="71" t="s">
        <v>641</v>
      </c>
      <c r="AP169" t="s">
        <v>213</v>
      </c>
      <c r="AQ169">
        <v>0</v>
      </c>
      <c r="AR169">
        <v>0</v>
      </c>
      <c r="BA169">
        <v>1</v>
      </c>
      <c r="BB169" t="str">
        <f>REPLACE(INDEX(GroupVertices[Group],MATCH(Edges[[#This Row],[Vertex 1]],GroupVertices[Vertex],0)),1,1,"")</f>
        <v>2</v>
      </c>
      <c r="BC169" t="str">
        <f>REPLACE(INDEX(GroupVertices[Group],MATCH(Edges[[#This Row],[Vertex 2]],GroupVertices[Vertex],0)),1,1,"")</f>
        <v>2</v>
      </c>
      <c r="BD169" s="43"/>
      <c r="BE169" s="44"/>
      <c r="BF169" s="43"/>
      <c r="BG169" s="44"/>
      <c r="BH169" s="43"/>
      <c r="BI169" s="44"/>
      <c r="BJ169" s="43"/>
      <c r="BK169" s="44"/>
      <c r="BL169" s="43"/>
    </row>
    <row r="170" spans="1:64" ht="15">
      <c r="A170" s="11" t="s">
        <v>307</v>
      </c>
      <c r="B170" s="11" t="s">
        <v>355</v>
      </c>
      <c r="C170" s="12" t="s">
        <v>1814</v>
      </c>
      <c r="D170" s="61">
        <v>3</v>
      </c>
      <c r="E170" s="62" t="s">
        <v>132</v>
      </c>
      <c r="F170" s="63">
        <v>32</v>
      </c>
      <c r="G170" s="12"/>
      <c r="H170" s="13"/>
      <c r="I170" s="45"/>
      <c r="J170" s="45"/>
      <c r="K170" s="31" t="s">
        <v>65</v>
      </c>
      <c r="L170" s="68">
        <v>170</v>
      </c>
      <c r="M170" s="68"/>
      <c r="N170" s="14"/>
      <c r="O170" t="s">
        <v>357</v>
      </c>
      <c r="P170" s="69">
        <v>43539.69300925926</v>
      </c>
      <c r="Q170" t="s">
        <v>375</v>
      </c>
      <c r="T170" t="s">
        <v>399</v>
      </c>
      <c r="V170" s="70" t="s">
        <v>456</v>
      </c>
      <c r="W170" s="69">
        <v>43539.69300925926</v>
      </c>
      <c r="X170" s="70" t="s">
        <v>547</v>
      </c>
      <c r="AA170" s="71" t="s">
        <v>639</v>
      </c>
      <c r="AC170" t="b">
        <v>0</v>
      </c>
      <c r="AD170">
        <v>0</v>
      </c>
      <c r="AE170" s="71" t="s">
        <v>656</v>
      </c>
      <c r="AF170" t="b">
        <v>0</v>
      </c>
      <c r="AG170" t="s">
        <v>660</v>
      </c>
      <c r="AI170" s="71" t="s">
        <v>656</v>
      </c>
      <c r="AJ170" t="b">
        <v>0</v>
      </c>
      <c r="AK170">
        <v>3</v>
      </c>
      <c r="AL170" s="71" t="s">
        <v>641</v>
      </c>
      <c r="AM170" t="s">
        <v>671</v>
      </c>
      <c r="AN170" t="b">
        <v>0</v>
      </c>
      <c r="AO170" s="71" t="s">
        <v>641</v>
      </c>
      <c r="AP170" t="s">
        <v>213</v>
      </c>
      <c r="AQ170">
        <v>0</v>
      </c>
      <c r="AR170">
        <v>0</v>
      </c>
      <c r="BA170">
        <v>1</v>
      </c>
      <c r="BB170" t="str">
        <f>REPLACE(INDEX(GroupVertices[Group],MATCH(Edges[[#This Row],[Vertex 1]],GroupVertices[Vertex],0)),1,1,"")</f>
        <v>2</v>
      </c>
      <c r="BC170" t="str">
        <f>REPLACE(INDEX(GroupVertices[Group],MATCH(Edges[[#This Row],[Vertex 2]],GroupVertices[Vertex],0)),1,1,"")</f>
        <v>2</v>
      </c>
      <c r="BD170" s="43"/>
      <c r="BE170" s="44"/>
      <c r="BF170" s="43"/>
      <c r="BG170" s="44"/>
      <c r="BH170" s="43"/>
      <c r="BI170" s="44"/>
      <c r="BJ170" s="43"/>
      <c r="BK170" s="44"/>
      <c r="BL170" s="43"/>
    </row>
    <row r="171" spans="1:64" ht="15">
      <c r="A171" s="11" t="s">
        <v>307</v>
      </c>
      <c r="B171" s="11" t="s">
        <v>317</v>
      </c>
      <c r="C171" s="12" t="s">
        <v>1814</v>
      </c>
      <c r="D171" s="61">
        <v>3</v>
      </c>
      <c r="E171" s="62" t="s">
        <v>132</v>
      </c>
      <c r="F171" s="63">
        <v>32</v>
      </c>
      <c r="G171" s="12"/>
      <c r="H171" s="13"/>
      <c r="I171" s="45"/>
      <c r="J171" s="45"/>
      <c r="K171" s="31" t="s">
        <v>65</v>
      </c>
      <c r="L171" s="68">
        <v>171</v>
      </c>
      <c r="M171" s="68"/>
      <c r="N171" s="14"/>
      <c r="O171" t="s">
        <v>357</v>
      </c>
      <c r="P171" s="69">
        <v>43539.69300925926</v>
      </c>
      <c r="Q171" t="s">
        <v>375</v>
      </c>
      <c r="T171" t="s">
        <v>399</v>
      </c>
      <c r="V171" s="70" t="s">
        <v>456</v>
      </c>
      <c r="W171" s="69">
        <v>43539.69300925926</v>
      </c>
      <c r="X171" s="70" t="s">
        <v>547</v>
      </c>
      <c r="AA171" s="71" t="s">
        <v>639</v>
      </c>
      <c r="AC171" t="b">
        <v>0</v>
      </c>
      <c r="AD171">
        <v>0</v>
      </c>
      <c r="AE171" s="71" t="s">
        <v>656</v>
      </c>
      <c r="AF171" t="b">
        <v>0</v>
      </c>
      <c r="AG171" t="s">
        <v>660</v>
      </c>
      <c r="AI171" s="71" t="s">
        <v>656</v>
      </c>
      <c r="AJ171" t="b">
        <v>0</v>
      </c>
      <c r="AK171">
        <v>3</v>
      </c>
      <c r="AL171" s="71" t="s">
        <v>641</v>
      </c>
      <c r="AM171" t="s">
        <v>671</v>
      </c>
      <c r="AN171" t="b">
        <v>0</v>
      </c>
      <c r="AO171" s="71" t="s">
        <v>641</v>
      </c>
      <c r="AP171" t="s">
        <v>213</v>
      </c>
      <c r="AQ171">
        <v>0</v>
      </c>
      <c r="AR171">
        <v>0</v>
      </c>
      <c r="BA171">
        <v>1</v>
      </c>
      <c r="BB171" t="str">
        <f>REPLACE(INDEX(GroupVertices[Group],MATCH(Edges[[#This Row],[Vertex 1]],GroupVertices[Vertex],0)),1,1,"")</f>
        <v>2</v>
      </c>
      <c r="BC171" t="str">
        <f>REPLACE(INDEX(GroupVertices[Group],MATCH(Edges[[#This Row],[Vertex 2]],GroupVertices[Vertex],0)),1,1,"")</f>
        <v>2</v>
      </c>
      <c r="BD171" s="43">
        <v>1</v>
      </c>
      <c r="BE171" s="44">
        <v>4</v>
      </c>
      <c r="BF171" s="43">
        <v>0</v>
      </c>
      <c r="BG171" s="44">
        <v>0</v>
      </c>
      <c r="BH171" s="43">
        <v>0</v>
      </c>
      <c r="BI171" s="44">
        <v>0</v>
      </c>
      <c r="BJ171" s="43">
        <v>24</v>
      </c>
      <c r="BK171" s="44">
        <v>96</v>
      </c>
      <c r="BL171" s="43">
        <v>25</v>
      </c>
    </row>
    <row r="172" spans="1:64" ht="15">
      <c r="A172" s="11" t="s">
        <v>315</v>
      </c>
      <c r="B172" s="11" t="s">
        <v>322</v>
      </c>
      <c r="C172" s="12" t="s">
        <v>1814</v>
      </c>
      <c r="D172" s="61">
        <v>3</v>
      </c>
      <c r="E172" s="62" t="s">
        <v>132</v>
      </c>
      <c r="F172" s="63">
        <v>32</v>
      </c>
      <c r="G172" s="12"/>
      <c r="H172" s="13"/>
      <c r="I172" s="45"/>
      <c r="J172" s="45"/>
      <c r="K172" s="31" t="s">
        <v>65</v>
      </c>
      <c r="L172" s="68">
        <v>172</v>
      </c>
      <c r="M172" s="68"/>
      <c r="N172" s="14"/>
      <c r="O172" t="s">
        <v>356</v>
      </c>
      <c r="P172" s="69">
        <v>43539.73065972222</v>
      </c>
      <c r="Q172" t="s">
        <v>370</v>
      </c>
      <c r="V172" s="70" t="s">
        <v>459</v>
      </c>
      <c r="W172" s="69">
        <v>43539.73065972222</v>
      </c>
      <c r="X172" s="70" t="s">
        <v>548</v>
      </c>
      <c r="AA172" s="71" t="s">
        <v>640</v>
      </c>
      <c r="AC172" t="b">
        <v>0</v>
      </c>
      <c r="AD172">
        <v>0</v>
      </c>
      <c r="AE172" s="71" t="s">
        <v>656</v>
      </c>
      <c r="AF172" t="b">
        <v>0</v>
      </c>
      <c r="AG172" t="s">
        <v>660</v>
      </c>
      <c r="AI172" s="71" t="s">
        <v>656</v>
      </c>
      <c r="AJ172" t="b">
        <v>0</v>
      </c>
      <c r="AK172">
        <v>13</v>
      </c>
      <c r="AL172" s="71" t="s">
        <v>647</v>
      </c>
      <c r="AM172" t="s">
        <v>664</v>
      </c>
      <c r="AN172" t="b">
        <v>0</v>
      </c>
      <c r="AO172" s="71" t="s">
        <v>647</v>
      </c>
      <c r="AP172" t="s">
        <v>213</v>
      </c>
      <c r="AQ172">
        <v>0</v>
      </c>
      <c r="AR172">
        <v>0</v>
      </c>
      <c r="BA172">
        <v>1</v>
      </c>
      <c r="BB172" t="str">
        <f>REPLACE(INDEX(GroupVertices[Group],MATCH(Edges[[#This Row],[Vertex 1]],GroupVertices[Vertex],0)),1,1,"")</f>
        <v>6</v>
      </c>
      <c r="BC172" t="str">
        <f>REPLACE(INDEX(GroupVertices[Group],MATCH(Edges[[#This Row],[Vertex 2]],GroupVertices[Vertex],0)),1,1,"")</f>
        <v>6</v>
      </c>
      <c r="BD172" s="43">
        <v>3</v>
      </c>
      <c r="BE172" s="44">
        <v>9.090909090909092</v>
      </c>
      <c r="BF172" s="43">
        <v>0</v>
      </c>
      <c r="BG172" s="44">
        <v>0</v>
      </c>
      <c r="BH172" s="43">
        <v>0</v>
      </c>
      <c r="BI172" s="44">
        <v>0</v>
      </c>
      <c r="BJ172" s="43">
        <v>30</v>
      </c>
      <c r="BK172" s="44">
        <v>90.9090909090909</v>
      </c>
      <c r="BL172" s="43">
        <v>33</v>
      </c>
    </row>
    <row r="173" spans="1:64" ht="15">
      <c r="A173" s="11" t="s">
        <v>316</v>
      </c>
      <c r="B173" s="11" t="s">
        <v>355</v>
      </c>
      <c r="C173" s="12" t="s">
        <v>1814</v>
      </c>
      <c r="D173" s="61">
        <v>3</v>
      </c>
      <c r="E173" s="62" t="s">
        <v>132</v>
      </c>
      <c r="F173" s="63">
        <v>32</v>
      </c>
      <c r="G173" s="12"/>
      <c r="H173" s="13"/>
      <c r="I173" s="45"/>
      <c r="J173" s="45"/>
      <c r="K173" s="31" t="s">
        <v>65</v>
      </c>
      <c r="L173" s="68">
        <v>173</v>
      </c>
      <c r="M173" s="68"/>
      <c r="N173" s="14"/>
      <c r="O173" t="s">
        <v>357</v>
      </c>
      <c r="P173" s="69">
        <v>43539.69206018518</v>
      </c>
      <c r="Q173" t="s">
        <v>375</v>
      </c>
      <c r="T173" t="s">
        <v>400</v>
      </c>
      <c r="U173" s="70" t="s">
        <v>408</v>
      </c>
      <c r="V173" s="70" t="s">
        <v>408</v>
      </c>
      <c r="W173" s="69">
        <v>43539.69206018518</v>
      </c>
      <c r="X173" s="70" t="s">
        <v>549</v>
      </c>
      <c r="AA173" s="71" t="s">
        <v>641</v>
      </c>
      <c r="AC173" t="b">
        <v>0</v>
      </c>
      <c r="AD173">
        <v>5</v>
      </c>
      <c r="AE173" s="71" t="s">
        <v>656</v>
      </c>
      <c r="AF173" t="b">
        <v>0</v>
      </c>
      <c r="AG173" t="s">
        <v>660</v>
      </c>
      <c r="AI173" s="71" t="s">
        <v>656</v>
      </c>
      <c r="AJ173" t="b">
        <v>0</v>
      </c>
      <c r="AK173">
        <v>3</v>
      </c>
      <c r="AL173" s="71" t="s">
        <v>656</v>
      </c>
      <c r="AM173" t="s">
        <v>664</v>
      </c>
      <c r="AN173" t="b">
        <v>0</v>
      </c>
      <c r="AO173" s="71" t="s">
        <v>641</v>
      </c>
      <c r="AP173" t="s">
        <v>213</v>
      </c>
      <c r="AQ173">
        <v>0</v>
      </c>
      <c r="AR173">
        <v>0</v>
      </c>
      <c r="BA173">
        <v>1</v>
      </c>
      <c r="BB173" t="str">
        <f>REPLACE(INDEX(GroupVertices[Group],MATCH(Edges[[#This Row],[Vertex 1]],GroupVertices[Vertex],0)),1,1,"")</f>
        <v>2</v>
      </c>
      <c r="BC173" t="str">
        <f>REPLACE(INDEX(GroupVertices[Group],MATCH(Edges[[#This Row],[Vertex 2]],GroupVertices[Vertex],0)),1,1,"")</f>
        <v>2</v>
      </c>
      <c r="BD173" s="43"/>
      <c r="BE173" s="44"/>
      <c r="BF173" s="43"/>
      <c r="BG173" s="44"/>
      <c r="BH173" s="43"/>
      <c r="BI173" s="44"/>
      <c r="BJ173" s="43"/>
      <c r="BK173" s="44"/>
      <c r="BL173" s="43"/>
    </row>
    <row r="174" spans="1:64" ht="15">
      <c r="A174" s="11" t="s">
        <v>316</v>
      </c>
      <c r="B174" s="11" t="s">
        <v>317</v>
      </c>
      <c r="C174" s="12" t="s">
        <v>1814</v>
      </c>
      <c r="D174" s="61">
        <v>3</v>
      </c>
      <c r="E174" s="62" t="s">
        <v>132</v>
      </c>
      <c r="F174" s="63">
        <v>32</v>
      </c>
      <c r="G174" s="12"/>
      <c r="H174" s="13"/>
      <c r="I174" s="45"/>
      <c r="J174" s="45"/>
      <c r="K174" s="31" t="s">
        <v>66</v>
      </c>
      <c r="L174" s="68">
        <v>174</v>
      </c>
      <c r="M174" s="68"/>
      <c r="N174" s="14"/>
      <c r="O174" t="s">
        <v>357</v>
      </c>
      <c r="P174" s="69">
        <v>43539.69206018518</v>
      </c>
      <c r="Q174" t="s">
        <v>375</v>
      </c>
      <c r="T174" t="s">
        <v>400</v>
      </c>
      <c r="U174" s="70" t="s">
        <v>408</v>
      </c>
      <c r="V174" s="70" t="s">
        <v>408</v>
      </c>
      <c r="W174" s="69">
        <v>43539.69206018518</v>
      </c>
      <c r="X174" s="70" t="s">
        <v>549</v>
      </c>
      <c r="AA174" s="71" t="s">
        <v>641</v>
      </c>
      <c r="AC174" t="b">
        <v>0</v>
      </c>
      <c r="AD174">
        <v>5</v>
      </c>
      <c r="AE174" s="71" t="s">
        <v>656</v>
      </c>
      <c r="AF174" t="b">
        <v>0</v>
      </c>
      <c r="AG174" t="s">
        <v>660</v>
      </c>
      <c r="AI174" s="71" t="s">
        <v>656</v>
      </c>
      <c r="AJ174" t="b">
        <v>0</v>
      </c>
      <c r="AK174">
        <v>3</v>
      </c>
      <c r="AL174" s="71" t="s">
        <v>656</v>
      </c>
      <c r="AM174" t="s">
        <v>664</v>
      </c>
      <c r="AN174" t="b">
        <v>0</v>
      </c>
      <c r="AO174" s="71" t="s">
        <v>641</v>
      </c>
      <c r="AP174" t="s">
        <v>213</v>
      </c>
      <c r="AQ174">
        <v>0</v>
      </c>
      <c r="AR174">
        <v>0</v>
      </c>
      <c r="BA174">
        <v>1</v>
      </c>
      <c r="BB174" t="str">
        <f>REPLACE(INDEX(GroupVertices[Group],MATCH(Edges[[#This Row],[Vertex 1]],GroupVertices[Vertex],0)),1,1,"")</f>
        <v>2</v>
      </c>
      <c r="BC174" t="str">
        <f>REPLACE(INDEX(GroupVertices[Group],MATCH(Edges[[#This Row],[Vertex 2]],GroupVertices[Vertex],0)),1,1,"")</f>
        <v>2</v>
      </c>
      <c r="BD174" s="43">
        <v>1</v>
      </c>
      <c r="BE174" s="44">
        <v>4</v>
      </c>
      <c r="BF174" s="43">
        <v>0</v>
      </c>
      <c r="BG174" s="44">
        <v>0</v>
      </c>
      <c r="BH174" s="43">
        <v>0</v>
      </c>
      <c r="BI174" s="44">
        <v>0</v>
      </c>
      <c r="BJ174" s="43">
        <v>24</v>
      </c>
      <c r="BK174" s="44">
        <v>96</v>
      </c>
      <c r="BL174" s="43">
        <v>25</v>
      </c>
    </row>
    <row r="175" spans="1:64" ht="15">
      <c r="A175" s="11" t="s">
        <v>317</v>
      </c>
      <c r="B175" s="11" t="s">
        <v>316</v>
      </c>
      <c r="C175" s="12" t="s">
        <v>1814</v>
      </c>
      <c r="D175" s="61">
        <v>3</v>
      </c>
      <c r="E175" s="62" t="s">
        <v>132</v>
      </c>
      <c r="F175" s="63">
        <v>32</v>
      </c>
      <c r="G175" s="12"/>
      <c r="H175" s="13"/>
      <c r="I175" s="45"/>
      <c r="J175" s="45"/>
      <c r="K175" s="31" t="s">
        <v>66</v>
      </c>
      <c r="L175" s="68">
        <v>175</v>
      </c>
      <c r="M175" s="68"/>
      <c r="N175" s="14"/>
      <c r="O175" t="s">
        <v>356</v>
      </c>
      <c r="P175" s="69">
        <v>43539.69244212963</v>
      </c>
      <c r="Q175" t="s">
        <v>375</v>
      </c>
      <c r="T175" t="s">
        <v>399</v>
      </c>
      <c r="V175" s="70" t="s">
        <v>460</v>
      </c>
      <c r="W175" s="69">
        <v>43539.69244212963</v>
      </c>
      <c r="X175" s="70" t="s">
        <v>550</v>
      </c>
      <c r="AA175" s="71" t="s">
        <v>642</v>
      </c>
      <c r="AC175" t="b">
        <v>0</v>
      </c>
      <c r="AD175">
        <v>0</v>
      </c>
      <c r="AE175" s="71" t="s">
        <v>656</v>
      </c>
      <c r="AF175" t="b">
        <v>0</v>
      </c>
      <c r="AG175" t="s">
        <v>660</v>
      </c>
      <c r="AI175" s="71" t="s">
        <v>656</v>
      </c>
      <c r="AJ175" t="b">
        <v>0</v>
      </c>
      <c r="AK175">
        <v>3</v>
      </c>
      <c r="AL175" s="71" t="s">
        <v>641</v>
      </c>
      <c r="AM175" t="s">
        <v>664</v>
      </c>
      <c r="AN175" t="b">
        <v>0</v>
      </c>
      <c r="AO175" s="71" t="s">
        <v>641</v>
      </c>
      <c r="AP175" t="s">
        <v>213</v>
      </c>
      <c r="AQ175">
        <v>0</v>
      </c>
      <c r="AR175">
        <v>0</v>
      </c>
      <c r="BA175">
        <v>1</v>
      </c>
      <c r="BB175" t="str">
        <f>REPLACE(INDEX(GroupVertices[Group],MATCH(Edges[[#This Row],[Vertex 1]],GroupVertices[Vertex],0)),1,1,"")</f>
        <v>2</v>
      </c>
      <c r="BC175" t="str">
        <f>REPLACE(INDEX(GroupVertices[Group],MATCH(Edges[[#This Row],[Vertex 2]],GroupVertices[Vertex],0)),1,1,"")</f>
        <v>2</v>
      </c>
      <c r="BD175" s="43"/>
      <c r="BE175" s="44"/>
      <c r="BF175" s="43"/>
      <c r="BG175" s="44"/>
      <c r="BH175" s="43"/>
      <c r="BI175" s="44"/>
      <c r="BJ175" s="43"/>
      <c r="BK175" s="44"/>
      <c r="BL175" s="43"/>
    </row>
    <row r="176" spans="1:64" ht="15">
      <c r="A176" s="11" t="s">
        <v>318</v>
      </c>
      <c r="B176" s="11" t="s">
        <v>316</v>
      </c>
      <c r="C176" s="12" t="s">
        <v>1814</v>
      </c>
      <c r="D176" s="61">
        <v>3</v>
      </c>
      <c r="E176" s="62" t="s">
        <v>132</v>
      </c>
      <c r="F176" s="63">
        <v>32</v>
      </c>
      <c r="G176" s="12"/>
      <c r="H176" s="13"/>
      <c r="I176" s="45"/>
      <c r="J176" s="45"/>
      <c r="K176" s="31" t="s">
        <v>65</v>
      </c>
      <c r="L176" s="68">
        <v>176</v>
      </c>
      <c r="M176" s="68"/>
      <c r="N176" s="14"/>
      <c r="O176" t="s">
        <v>356</v>
      </c>
      <c r="P176" s="69">
        <v>43539.741215277776</v>
      </c>
      <c r="Q176" t="s">
        <v>375</v>
      </c>
      <c r="T176" t="s">
        <v>399</v>
      </c>
      <c r="V176" s="70" t="s">
        <v>461</v>
      </c>
      <c r="W176" s="69">
        <v>43539.741215277776</v>
      </c>
      <c r="X176" s="70" t="s">
        <v>551</v>
      </c>
      <c r="AA176" s="71" t="s">
        <v>643</v>
      </c>
      <c r="AC176" t="b">
        <v>0</v>
      </c>
      <c r="AD176">
        <v>0</v>
      </c>
      <c r="AE176" s="71" t="s">
        <v>656</v>
      </c>
      <c r="AF176" t="b">
        <v>0</v>
      </c>
      <c r="AG176" t="s">
        <v>660</v>
      </c>
      <c r="AI176" s="71" t="s">
        <v>656</v>
      </c>
      <c r="AJ176" t="b">
        <v>0</v>
      </c>
      <c r="AK176">
        <v>3</v>
      </c>
      <c r="AL176" s="71" t="s">
        <v>641</v>
      </c>
      <c r="AM176" t="s">
        <v>664</v>
      </c>
      <c r="AN176" t="b">
        <v>0</v>
      </c>
      <c r="AO176" s="71" t="s">
        <v>641</v>
      </c>
      <c r="AP176" t="s">
        <v>213</v>
      </c>
      <c r="AQ176">
        <v>0</v>
      </c>
      <c r="AR176">
        <v>0</v>
      </c>
      <c r="BA176">
        <v>1</v>
      </c>
      <c r="BB176" t="str">
        <f>REPLACE(INDEX(GroupVertices[Group],MATCH(Edges[[#This Row],[Vertex 1]],GroupVertices[Vertex],0)),1,1,"")</f>
        <v>2</v>
      </c>
      <c r="BC176" t="str">
        <f>REPLACE(INDEX(GroupVertices[Group],MATCH(Edges[[#This Row],[Vertex 2]],GroupVertices[Vertex],0)),1,1,"")</f>
        <v>2</v>
      </c>
      <c r="BD176" s="43"/>
      <c r="BE176" s="44"/>
      <c r="BF176" s="43"/>
      <c r="BG176" s="44"/>
      <c r="BH176" s="43"/>
      <c r="BI176" s="44"/>
      <c r="BJ176" s="43"/>
      <c r="BK176" s="44"/>
      <c r="BL176" s="43"/>
    </row>
    <row r="177" spans="1:64" ht="15">
      <c r="A177" s="11" t="s">
        <v>317</v>
      </c>
      <c r="B177" s="11" t="s">
        <v>355</v>
      </c>
      <c r="C177" s="12" t="s">
        <v>1814</v>
      </c>
      <c r="D177" s="61">
        <v>3</v>
      </c>
      <c r="E177" s="62" t="s">
        <v>132</v>
      </c>
      <c r="F177" s="63">
        <v>32</v>
      </c>
      <c r="G177" s="12"/>
      <c r="H177" s="13"/>
      <c r="I177" s="45"/>
      <c r="J177" s="45"/>
      <c r="K177" s="31" t="s">
        <v>65</v>
      </c>
      <c r="L177" s="68">
        <v>177</v>
      </c>
      <c r="M177" s="68"/>
      <c r="N177" s="14"/>
      <c r="O177" t="s">
        <v>357</v>
      </c>
      <c r="P177" s="69">
        <v>43539.69244212963</v>
      </c>
      <c r="Q177" t="s">
        <v>375</v>
      </c>
      <c r="T177" t="s">
        <v>399</v>
      </c>
      <c r="V177" s="70" t="s">
        <v>460</v>
      </c>
      <c r="W177" s="69">
        <v>43539.69244212963</v>
      </c>
      <c r="X177" s="70" t="s">
        <v>550</v>
      </c>
      <c r="AA177" s="71" t="s">
        <v>642</v>
      </c>
      <c r="AC177" t="b">
        <v>0</v>
      </c>
      <c r="AD177">
        <v>0</v>
      </c>
      <c r="AE177" s="71" t="s">
        <v>656</v>
      </c>
      <c r="AF177" t="b">
        <v>0</v>
      </c>
      <c r="AG177" t="s">
        <v>660</v>
      </c>
      <c r="AI177" s="71" t="s">
        <v>656</v>
      </c>
      <c r="AJ177" t="b">
        <v>0</v>
      </c>
      <c r="AK177">
        <v>3</v>
      </c>
      <c r="AL177" s="71" t="s">
        <v>641</v>
      </c>
      <c r="AM177" t="s">
        <v>664</v>
      </c>
      <c r="AN177" t="b">
        <v>0</v>
      </c>
      <c r="AO177" s="71" t="s">
        <v>641</v>
      </c>
      <c r="AP177" t="s">
        <v>213</v>
      </c>
      <c r="AQ177">
        <v>0</v>
      </c>
      <c r="AR177">
        <v>0</v>
      </c>
      <c r="BA177">
        <v>1</v>
      </c>
      <c r="BB177" t="str">
        <f>REPLACE(INDEX(GroupVertices[Group],MATCH(Edges[[#This Row],[Vertex 1]],GroupVertices[Vertex],0)),1,1,"")</f>
        <v>2</v>
      </c>
      <c r="BC177" t="str">
        <f>REPLACE(INDEX(GroupVertices[Group],MATCH(Edges[[#This Row],[Vertex 2]],GroupVertices[Vertex],0)),1,1,"")</f>
        <v>2</v>
      </c>
      <c r="BD177" s="43">
        <v>1</v>
      </c>
      <c r="BE177" s="44">
        <v>4</v>
      </c>
      <c r="BF177" s="43">
        <v>0</v>
      </c>
      <c r="BG177" s="44">
        <v>0</v>
      </c>
      <c r="BH177" s="43">
        <v>0</v>
      </c>
      <c r="BI177" s="44">
        <v>0</v>
      </c>
      <c r="BJ177" s="43">
        <v>24</v>
      </c>
      <c r="BK177" s="44">
        <v>96</v>
      </c>
      <c r="BL177" s="43">
        <v>25</v>
      </c>
    </row>
    <row r="178" spans="1:64" ht="15">
      <c r="A178" s="11" t="s">
        <v>318</v>
      </c>
      <c r="B178" s="11" t="s">
        <v>355</v>
      </c>
      <c r="C178" s="12" t="s">
        <v>1814</v>
      </c>
      <c r="D178" s="61">
        <v>3</v>
      </c>
      <c r="E178" s="62" t="s">
        <v>132</v>
      </c>
      <c r="F178" s="63">
        <v>32</v>
      </c>
      <c r="G178" s="12"/>
      <c r="H178" s="13"/>
      <c r="I178" s="45"/>
      <c r="J178" s="45"/>
      <c r="K178" s="31" t="s">
        <v>65</v>
      </c>
      <c r="L178" s="68">
        <v>178</v>
      </c>
      <c r="M178" s="68"/>
      <c r="N178" s="14"/>
      <c r="O178" t="s">
        <v>357</v>
      </c>
      <c r="P178" s="69">
        <v>43539.741215277776</v>
      </c>
      <c r="Q178" t="s">
        <v>375</v>
      </c>
      <c r="T178" t="s">
        <v>399</v>
      </c>
      <c r="V178" s="70" t="s">
        <v>461</v>
      </c>
      <c r="W178" s="69">
        <v>43539.741215277776</v>
      </c>
      <c r="X178" s="70" t="s">
        <v>551</v>
      </c>
      <c r="AA178" s="71" t="s">
        <v>643</v>
      </c>
      <c r="AC178" t="b">
        <v>0</v>
      </c>
      <c r="AD178">
        <v>0</v>
      </c>
      <c r="AE178" s="71" t="s">
        <v>656</v>
      </c>
      <c r="AF178" t="b">
        <v>0</v>
      </c>
      <c r="AG178" t="s">
        <v>660</v>
      </c>
      <c r="AI178" s="71" t="s">
        <v>656</v>
      </c>
      <c r="AJ178" t="b">
        <v>0</v>
      </c>
      <c r="AK178">
        <v>3</v>
      </c>
      <c r="AL178" s="71" t="s">
        <v>641</v>
      </c>
      <c r="AM178" t="s">
        <v>664</v>
      </c>
      <c r="AN178" t="b">
        <v>0</v>
      </c>
      <c r="AO178" s="71" t="s">
        <v>641</v>
      </c>
      <c r="AP178" t="s">
        <v>213</v>
      </c>
      <c r="AQ178">
        <v>0</v>
      </c>
      <c r="AR178">
        <v>0</v>
      </c>
      <c r="BA178">
        <v>1</v>
      </c>
      <c r="BB178" t="str">
        <f>REPLACE(INDEX(GroupVertices[Group],MATCH(Edges[[#This Row],[Vertex 1]],GroupVertices[Vertex],0)),1,1,"")</f>
        <v>2</v>
      </c>
      <c r="BC178" t="str">
        <f>REPLACE(INDEX(GroupVertices[Group],MATCH(Edges[[#This Row],[Vertex 2]],GroupVertices[Vertex],0)),1,1,"")</f>
        <v>2</v>
      </c>
      <c r="BD178" s="43"/>
      <c r="BE178" s="44"/>
      <c r="BF178" s="43"/>
      <c r="BG178" s="44"/>
      <c r="BH178" s="43"/>
      <c r="BI178" s="44"/>
      <c r="BJ178" s="43"/>
      <c r="BK178" s="44"/>
      <c r="BL178" s="43"/>
    </row>
    <row r="179" spans="1:64" ht="15">
      <c r="A179" s="11" t="s">
        <v>318</v>
      </c>
      <c r="B179" s="11" t="s">
        <v>317</v>
      </c>
      <c r="C179" s="12" t="s">
        <v>1814</v>
      </c>
      <c r="D179" s="61">
        <v>3</v>
      </c>
      <c r="E179" s="62" t="s">
        <v>132</v>
      </c>
      <c r="F179" s="63">
        <v>32</v>
      </c>
      <c r="G179" s="12"/>
      <c r="H179" s="13"/>
      <c r="I179" s="45"/>
      <c r="J179" s="45"/>
      <c r="K179" s="31" t="s">
        <v>65</v>
      </c>
      <c r="L179" s="68">
        <v>179</v>
      </c>
      <c r="M179" s="68"/>
      <c r="N179" s="14"/>
      <c r="O179" t="s">
        <v>357</v>
      </c>
      <c r="P179" s="69">
        <v>43539.741215277776</v>
      </c>
      <c r="Q179" t="s">
        <v>375</v>
      </c>
      <c r="T179" t="s">
        <v>399</v>
      </c>
      <c r="V179" s="70" t="s">
        <v>461</v>
      </c>
      <c r="W179" s="69">
        <v>43539.741215277776</v>
      </c>
      <c r="X179" s="70" t="s">
        <v>551</v>
      </c>
      <c r="AA179" s="71" t="s">
        <v>643</v>
      </c>
      <c r="AC179" t="b">
        <v>0</v>
      </c>
      <c r="AD179">
        <v>0</v>
      </c>
      <c r="AE179" s="71" t="s">
        <v>656</v>
      </c>
      <c r="AF179" t="b">
        <v>0</v>
      </c>
      <c r="AG179" t="s">
        <v>660</v>
      </c>
      <c r="AI179" s="71" t="s">
        <v>656</v>
      </c>
      <c r="AJ179" t="b">
        <v>0</v>
      </c>
      <c r="AK179">
        <v>3</v>
      </c>
      <c r="AL179" s="71" t="s">
        <v>641</v>
      </c>
      <c r="AM179" t="s">
        <v>664</v>
      </c>
      <c r="AN179" t="b">
        <v>0</v>
      </c>
      <c r="AO179" s="71" t="s">
        <v>641</v>
      </c>
      <c r="AP179" t="s">
        <v>213</v>
      </c>
      <c r="AQ179">
        <v>0</v>
      </c>
      <c r="AR179">
        <v>0</v>
      </c>
      <c r="BA179">
        <v>1</v>
      </c>
      <c r="BB179" t="str">
        <f>REPLACE(INDEX(GroupVertices[Group],MATCH(Edges[[#This Row],[Vertex 1]],GroupVertices[Vertex],0)),1,1,"")</f>
        <v>2</v>
      </c>
      <c r="BC179" t="str">
        <f>REPLACE(INDEX(GroupVertices[Group],MATCH(Edges[[#This Row],[Vertex 2]],GroupVertices[Vertex],0)),1,1,"")</f>
        <v>2</v>
      </c>
      <c r="BD179" s="43">
        <v>1</v>
      </c>
      <c r="BE179" s="44">
        <v>4</v>
      </c>
      <c r="BF179" s="43">
        <v>0</v>
      </c>
      <c r="BG179" s="44">
        <v>0</v>
      </c>
      <c r="BH179" s="43">
        <v>0</v>
      </c>
      <c r="BI179" s="44">
        <v>0</v>
      </c>
      <c r="BJ179" s="43">
        <v>24</v>
      </c>
      <c r="BK179" s="44">
        <v>96</v>
      </c>
      <c r="BL179" s="43">
        <v>25</v>
      </c>
    </row>
    <row r="180" spans="1:64" ht="15">
      <c r="A180" s="11" t="s">
        <v>319</v>
      </c>
      <c r="B180" s="11" t="s">
        <v>322</v>
      </c>
      <c r="C180" s="12" t="s">
        <v>1814</v>
      </c>
      <c r="D180" s="61">
        <v>3</v>
      </c>
      <c r="E180" s="62" t="s">
        <v>132</v>
      </c>
      <c r="F180" s="63">
        <v>32</v>
      </c>
      <c r="G180" s="12"/>
      <c r="H180" s="13"/>
      <c r="I180" s="45"/>
      <c r="J180" s="45"/>
      <c r="K180" s="31" t="s">
        <v>65</v>
      </c>
      <c r="L180" s="68">
        <v>180</v>
      </c>
      <c r="M180" s="68"/>
      <c r="N180" s="14"/>
      <c r="O180" t="s">
        <v>356</v>
      </c>
      <c r="P180" s="69">
        <v>43539.80412037037</v>
      </c>
      <c r="Q180" t="s">
        <v>370</v>
      </c>
      <c r="V180" s="70" t="s">
        <v>462</v>
      </c>
      <c r="W180" s="69">
        <v>43539.80412037037</v>
      </c>
      <c r="X180" s="70" t="s">
        <v>552</v>
      </c>
      <c r="AA180" s="71" t="s">
        <v>644</v>
      </c>
      <c r="AC180" t="b">
        <v>0</v>
      </c>
      <c r="AD180">
        <v>0</v>
      </c>
      <c r="AE180" s="71" t="s">
        <v>656</v>
      </c>
      <c r="AF180" t="b">
        <v>0</v>
      </c>
      <c r="AG180" t="s">
        <v>660</v>
      </c>
      <c r="AI180" s="71" t="s">
        <v>656</v>
      </c>
      <c r="AJ180" t="b">
        <v>0</v>
      </c>
      <c r="AK180">
        <v>13</v>
      </c>
      <c r="AL180" s="71" t="s">
        <v>647</v>
      </c>
      <c r="AM180" t="s">
        <v>664</v>
      </c>
      <c r="AN180" t="b">
        <v>0</v>
      </c>
      <c r="AO180" s="71" t="s">
        <v>647</v>
      </c>
      <c r="AP180" t="s">
        <v>213</v>
      </c>
      <c r="AQ180">
        <v>0</v>
      </c>
      <c r="AR180">
        <v>0</v>
      </c>
      <c r="BA180">
        <v>1</v>
      </c>
      <c r="BB180" t="str">
        <f>REPLACE(INDEX(GroupVertices[Group],MATCH(Edges[[#This Row],[Vertex 1]],GroupVertices[Vertex],0)),1,1,"")</f>
        <v>6</v>
      </c>
      <c r="BC180" t="str">
        <f>REPLACE(INDEX(GroupVertices[Group],MATCH(Edges[[#This Row],[Vertex 2]],GroupVertices[Vertex],0)),1,1,"")</f>
        <v>6</v>
      </c>
      <c r="BD180" s="43">
        <v>3</v>
      </c>
      <c r="BE180" s="44">
        <v>9.090909090909092</v>
      </c>
      <c r="BF180" s="43">
        <v>0</v>
      </c>
      <c r="BG180" s="44">
        <v>0</v>
      </c>
      <c r="BH180" s="43">
        <v>0</v>
      </c>
      <c r="BI180" s="44">
        <v>0</v>
      </c>
      <c r="BJ180" s="43">
        <v>30</v>
      </c>
      <c r="BK180" s="44">
        <v>90.9090909090909</v>
      </c>
      <c r="BL180" s="43">
        <v>33</v>
      </c>
    </row>
    <row r="181" spans="1:64" ht="15">
      <c r="A181" s="11" t="s">
        <v>320</v>
      </c>
      <c r="B181" s="11" t="s">
        <v>311</v>
      </c>
      <c r="C181" s="12" t="s">
        <v>1814</v>
      </c>
      <c r="D181" s="61">
        <v>3</v>
      </c>
      <c r="E181" s="62" t="s">
        <v>132</v>
      </c>
      <c r="F181" s="63">
        <v>32</v>
      </c>
      <c r="G181" s="12"/>
      <c r="H181" s="13"/>
      <c r="I181" s="45"/>
      <c r="J181" s="45"/>
      <c r="K181" s="31" t="s">
        <v>65</v>
      </c>
      <c r="L181" s="68">
        <v>181</v>
      </c>
      <c r="M181" s="68"/>
      <c r="N181" s="14"/>
      <c r="O181" t="s">
        <v>356</v>
      </c>
      <c r="P181" s="69">
        <v>43539.81155092592</v>
      </c>
      <c r="Q181" t="s">
        <v>360</v>
      </c>
      <c r="T181" t="s">
        <v>386</v>
      </c>
      <c r="V181" s="70" t="s">
        <v>463</v>
      </c>
      <c r="W181" s="69">
        <v>43539.81155092592</v>
      </c>
      <c r="X181" s="70" t="s">
        <v>553</v>
      </c>
      <c r="AA181" s="71" t="s">
        <v>645</v>
      </c>
      <c r="AC181" t="b">
        <v>0</v>
      </c>
      <c r="AD181">
        <v>0</v>
      </c>
      <c r="AE181" s="71" t="s">
        <v>656</v>
      </c>
      <c r="AF181" t="b">
        <v>0</v>
      </c>
      <c r="AG181" t="s">
        <v>660</v>
      </c>
      <c r="AI181" s="71" t="s">
        <v>656</v>
      </c>
      <c r="AJ181" t="b">
        <v>0</v>
      </c>
      <c r="AK181">
        <v>40</v>
      </c>
      <c r="AL181" s="71" t="s">
        <v>650</v>
      </c>
      <c r="AM181" t="s">
        <v>664</v>
      </c>
      <c r="AN181" t="b">
        <v>0</v>
      </c>
      <c r="AO181" s="71" t="s">
        <v>650</v>
      </c>
      <c r="AP181" t="s">
        <v>213</v>
      </c>
      <c r="AQ181">
        <v>0</v>
      </c>
      <c r="AR181">
        <v>0</v>
      </c>
      <c r="BA181">
        <v>1</v>
      </c>
      <c r="BB181" t="str">
        <f>REPLACE(INDEX(GroupVertices[Group],MATCH(Edges[[#This Row],[Vertex 1]],GroupVertices[Vertex],0)),1,1,"")</f>
        <v>1</v>
      </c>
      <c r="BC181" t="str">
        <f>REPLACE(INDEX(GroupVertices[Group],MATCH(Edges[[#This Row],[Vertex 2]],GroupVertices[Vertex],0)),1,1,"")</f>
        <v>1</v>
      </c>
      <c r="BD181" s="43">
        <v>1</v>
      </c>
      <c r="BE181" s="44">
        <v>2.5</v>
      </c>
      <c r="BF181" s="43">
        <v>0</v>
      </c>
      <c r="BG181" s="44">
        <v>0</v>
      </c>
      <c r="BH181" s="43">
        <v>0</v>
      </c>
      <c r="BI181" s="44">
        <v>0</v>
      </c>
      <c r="BJ181" s="43">
        <v>39</v>
      </c>
      <c r="BK181" s="44">
        <v>97.5</v>
      </c>
      <c r="BL181" s="43">
        <v>40</v>
      </c>
    </row>
    <row r="182" spans="1:64" ht="15">
      <c r="A182" s="11" t="s">
        <v>321</v>
      </c>
      <c r="B182" s="11" t="s">
        <v>311</v>
      </c>
      <c r="C182" s="12" t="s">
        <v>1814</v>
      </c>
      <c r="D182" s="61">
        <v>3</v>
      </c>
      <c r="E182" s="62" t="s">
        <v>132</v>
      </c>
      <c r="F182" s="63">
        <v>32</v>
      </c>
      <c r="G182" s="12"/>
      <c r="H182" s="13"/>
      <c r="I182" s="45"/>
      <c r="J182" s="45"/>
      <c r="K182" s="31" t="s">
        <v>65</v>
      </c>
      <c r="L182" s="68">
        <v>182</v>
      </c>
      <c r="M182" s="68"/>
      <c r="N182" s="14"/>
      <c r="O182" t="s">
        <v>356</v>
      </c>
      <c r="P182" s="69">
        <v>43539.82135416667</v>
      </c>
      <c r="Q182" t="s">
        <v>360</v>
      </c>
      <c r="T182" t="s">
        <v>386</v>
      </c>
      <c r="V182" s="70" t="s">
        <v>464</v>
      </c>
      <c r="W182" s="69">
        <v>43539.82135416667</v>
      </c>
      <c r="X182" s="70" t="s">
        <v>554</v>
      </c>
      <c r="AA182" s="71" t="s">
        <v>646</v>
      </c>
      <c r="AC182" t="b">
        <v>0</v>
      </c>
      <c r="AD182">
        <v>0</v>
      </c>
      <c r="AE182" s="71" t="s">
        <v>656</v>
      </c>
      <c r="AF182" t="b">
        <v>0</v>
      </c>
      <c r="AG182" t="s">
        <v>660</v>
      </c>
      <c r="AI182" s="71" t="s">
        <v>656</v>
      </c>
      <c r="AJ182" t="b">
        <v>0</v>
      </c>
      <c r="AK182">
        <v>40</v>
      </c>
      <c r="AL182" s="71" t="s">
        <v>650</v>
      </c>
      <c r="AM182" t="s">
        <v>664</v>
      </c>
      <c r="AN182" t="b">
        <v>0</v>
      </c>
      <c r="AO182" s="71" t="s">
        <v>650</v>
      </c>
      <c r="AP182" t="s">
        <v>213</v>
      </c>
      <c r="AQ182">
        <v>0</v>
      </c>
      <c r="AR182">
        <v>0</v>
      </c>
      <c r="BA182">
        <v>1</v>
      </c>
      <c r="BB182" t="str">
        <f>REPLACE(INDEX(GroupVertices[Group],MATCH(Edges[[#This Row],[Vertex 1]],GroupVertices[Vertex],0)),1,1,"")</f>
        <v>1</v>
      </c>
      <c r="BC182" t="str">
        <f>REPLACE(INDEX(GroupVertices[Group],MATCH(Edges[[#This Row],[Vertex 2]],GroupVertices[Vertex],0)),1,1,"")</f>
        <v>1</v>
      </c>
      <c r="BD182" s="43">
        <v>1</v>
      </c>
      <c r="BE182" s="44">
        <v>2.5</v>
      </c>
      <c r="BF182" s="43">
        <v>0</v>
      </c>
      <c r="BG182" s="44">
        <v>0</v>
      </c>
      <c r="BH182" s="43">
        <v>0</v>
      </c>
      <c r="BI182" s="44">
        <v>0</v>
      </c>
      <c r="BJ182" s="43">
        <v>39</v>
      </c>
      <c r="BK182" s="44">
        <v>97.5</v>
      </c>
      <c r="BL182" s="43">
        <v>40</v>
      </c>
    </row>
    <row r="183" spans="1:64" ht="15">
      <c r="A183" s="11" t="s">
        <v>322</v>
      </c>
      <c r="B183" s="11" t="s">
        <v>322</v>
      </c>
      <c r="C183" s="12" t="s">
        <v>1814</v>
      </c>
      <c r="D183" s="61">
        <v>3</v>
      </c>
      <c r="E183" s="62" t="s">
        <v>132</v>
      </c>
      <c r="F183" s="63">
        <v>32</v>
      </c>
      <c r="G183" s="12"/>
      <c r="H183" s="13"/>
      <c r="I183" s="45"/>
      <c r="J183" s="45"/>
      <c r="K183" s="31" t="s">
        <v>65</v>
      </c>
      <c r="L183" s="68">
        <v>183</v>
      </c>
      <c r="M183" s="68"/>
      <c r="N183" s="14"/>
      <c r="O183" t="s">
        <v>213</v>
      </c>
      <c r="P183" s="69">
        <v>43539.63104166667</v>
      </c>
      <c r="Q183" t="s">
        <v>370</v>
      </c>
      <c r="R183" s="70" t="s">
        <v>380</v>
      </c>
      <c r="S183" t="s">
        <v>385</v>
      </c>
      <c r="T183" t="s">
        <v>387</v>
      </c>
      <c r="V183" s="70" t="s">
        <v>465</v>
      </c>
      <c r="W183" s="69">
        <v>43539.63104166667</v>
      </c>
      <c r="X183" s="70" t="s">
        <v>555</v>
      </c>
      <c r="AA183" s="71" t="s">
        <v>647</v>
      </c>
      <c r="AC183" t="b">
        <v>0</v>
      </c>
      <c r="AD183">
        <v>20</v>
      </c>
      <c r="AE183" s="71" t="s">
        <v>656</v>
      </c>
      <c r="AF183" t="b">
        <v>0</v>
      </c>
      <c r="AG183" t="s">
        <v>660</v>
      </c>
      <c r="AI183" s="71" t="s">
        <v>656</v>
      </c>
      <c r="AJ183" t="b">
        <v>0</v>
      </c>
      <c r="AK183">
        <v>13</v>
      </c>
      <c r="AL183" s="71" t="s">
        <v>656</v>
      </c>
      <c r="AM183" t="s">
        <v>670</v>
      </c>
      <c r="AN183" t="b">
        <v>0</v>
      </c>
      <c r="AO183" s="71" t="s">
        <v>647</v>
      </c>
      <c r="AP183" t="s">
        <v>213</v>
      </c>
      <c r="AQ183">
        <v>0</v>
      </c>
      <c r="AR183">
        <v>0</v>
      </c>
      <c r="BA183">
        <v>1</v>
      </c>
      <c r="BB183" t="str">
        <f>REPLACE(INDEX(GroupVertices[Group],MATCH(Edges[[#This Row],[Vertex 1]],GroupVertices[Vertex],0)),1,1,"")</f>
        <v>6</v>
      </c>
      <c r="BC183" t="str">
        <f>REPLACE(INDEX(GroupVertices[Group],MATCH(Edges[[#This Row],[Vertex 2]],GroupVertices[Vertex],0)),1,1,"")</f>
        <v>6</v>
      </c>
      <c r="BD183" s="43">
        <v>3</v>
      </c>
      <c r="BE183" s="44">
        <v>9.090909090909092</v>
      </c>
      <c r="BF183" s="43">
        <v>0</v>
      </c>
      <c r="BG183" s="44">
        <v>0</v>
      </c>
      <c r="BH183" s="43">
        <v>0</v>
      </c>
      <c r="BI183" s="44">
        <v>0</v>
      </c>
      <c r="BJ183" s="43">
        <v>30</v>
      </c>
      <c r="BK183" s="44">
        <v>90.9090909090909</v>
      </c>
      <c r="BL183" s="43">
        <v>33</v>
      </c>
    </row>
    <row r="184" spans="1:64" ht="15">
      <c r="A184" s="11" t="s">
        <v>323</v>
      </c>
      <c r="B184" s="11" t="s">
        <v>322</v>
      </c>
      <c r="C184" s="12" t="s">
        <v>1814</v>
      </c>
      <c r="D184" s="61">
        <v>3</v>
      </c>
      <c r="E184" s="62" t="s">
        <v>132</v>
      </c>
      <c r="F184" s="63">
        <v>32</v>
      </c>
      <c r="G184" s="12"/>
      <c r="H184" s="13"/>
      <c r="I184" s="45"/>
      <c r="J184" s="45"/>
      <c r="K184" s="31" t="s">
        <v>65</v>
      </c>
      <c r="L184" s="68">
        <v>184</v>
      </c>
      <c r="M184" s="68"/>
      <c r="N184" s="14"/>
      <c r="O184" t="s">
        <v>356</v>
      </c>
      <c r="P184" s="69">
        <v>43539.886724537035</v>
      </c>
      <c r="Q184" t="s">
        <v>370</v>
      </c>
      <c r="V184" s="70" t="s">
        <v>466</v>
      </c>
      <c r="W184" s="69">
        <v>43539.886724537035</v>
      </c>
      <c r="X184" s="70" t="s">
        <v>556</v>
      </c>
      <c r="AA184" s="71" t="s">
        <v>648</v>
      </c>
      <c r="AC184" t="b">
        <v>0</v>
      </c>
      <c r="AD184">
        <v>0</v>
      </c>
      <c r="AE184" s="71" t="s">
        <v>656</v>
      </c>
      <c r="AF184" t="b">
        <v>0</v>
      </c>
      <c r="AG184" t="s">
        <v>660</v>
      </c>
      <c r="AI184" s="71" t="s">
        <v>656</v>
      </c>
      <c r="AJ184" t="b">
        <v>0</v>
      </c>
      <c r="AK184">
        <v>13</v>
      </c>
      <c r="AL184" s="71" t="s">
        <v>647</v>
      </c>
      <c r="AM184" t="s">
        <v>668</v>
      </c>
      <c r="AN184" t="b">
        <v>0</v>
      </c>
      <c r="AO184" s="71" t="s">
        <v>647</v>
      </c>
      <c r="AP184" t="s">
        <v>213</v>
      </c>
      <c r="AQ184">
        <v>0</v>
      </c>
      <c r="AR184">
        <v>0</v>
      </c>
      <c r="BA184">
        <v>1</v>
      </c>
      <c r="BB184" t="str">
        <f>REPLACE(INDEX(GroupVertices[Group],MATCH(Edges[[#This Row],[Vertex 1]],GroupVertices[Vertex],0)),1,1,"")</f>
        <v>6</v>
      </c>
      <c r="BC184" t="str">
        <f>REPLACE(INDEX(GroupVertices[Group],MATCH(Edges[[#This Row],[Vertex 2]],GroupVertices[Vertex],0)),1,1,"")</f>
        <v>6</v>
      </c>
      <c r="BD184" s="43">
        <v>3</v>
      </c>
      <c r="BE184" s="44">
        <v>9.090909090909092</v>
      </c>
      <c r="BF184" s="43">
        <v>0</v>
      </c>
      <c r="BG184" s="44">
        <v>0</v>
      </c>
      <c r="BH184" s="43">
        <v>0</v>
      </c>
      <c r="BI184" s="44">
        <v>0</v>
      </c>
      <c r="BJ184" s="43">
        <v>30</v>
      </c>
      <c r="BK184" s="44">
        <v>90.9090909090909</v>
      </c>
      <c r="BL184" s="43">
        <v>33</v>
      </c>
    </row>
    <row r="185" spans="1:64" ht="15">
      <c r="A185" s="11" t="s">
        <v>324</v>
      </c>
      <c r="B185" s="11" t="s">
        <v>324</v>
      </c>
      <c r="C185" s="12" t="s">
        <v>1814</v>
      </c>
      <c r="D185" s="61">
        <v>3</v>
      </c>
      <c r="E185" s="62" t="s">
        <v>132</v>
      </c>
      <c r="F185" s="63">
        <v>32</v>
      </c>
      <c r="G185" s="12"/>
      <c r="H185" s="13"/>
      <c r="I185" s="45"/>
      <c r="J185" s="45"/>
      <c r="K185" s="31" t="s">
        <v>65</v>
      </c>
      <c r="L185" s="68">
        <v>185</v>
      </c>
      <c r="M185" s="68"/>
      <c r="N185" s="14"/>
      <c r="O185" t="s">
        <v>213</v>
      </c>
      <c r="P185" s="69">
        <v>43539.9015162037</v>
      </c>
      <c r="Q185" t="s">
        <v>376</v>
      </c>
      <c r="R185" s="70" t="s">
        <v>381</v>
      </c>
      <c r="S185" t="s">
        <v>383</v>
      </c>
      <c r="T185" t="s">
        <v>401</v>
      </c>
      <c r="V185" s="70" t="s">
        <v>467</v>
      </c>
      <c r="W185" s="69">
        <v>43539.9015162037</v>
      </c>
      <c r="X185" s="70" t="s">
        <v>557</v>
      </c>
      <c r="AA185" s="71" t="s">
        <v>649</v>
      </c>
      <c r="AC185" t="b">
        <v>0</v>
      </c>
      <c r="AD185">
        <v>0</v>
      </c>
      <c r="AE185" s="71" t="s">
        <v>656</v>
      </c>
      <c r="AF185" t="b">
        <v>1</v>
      </c>
      <c r="AG185" t="s">
        <v>661</v>
      </c>
      <c r="AI185" s="71" t="s">
        <v>663</v>
      </c>
      <c r="AJ185" t="b">
        <v>0</v>
      </c>
      <c r="AK185">
        <v>0</v>
      </c>
      <c r="AL185" s="71" t="s">
        <v>656</v>
      </c>
      <c r="AM185" t="s">
        <v>664</v>
      </c>
      <c r="AN185" t="b">
        <v>0</v>
      </c>
      <c r="AO185" s="71" t="s">
        <v>649</v>
      </c>
      <c r="AP185" t="s">
        <v>213</v>
      </c>
      <c r="AQ185">
        <v>0</v>
      </c>
      <c r="AR185">
        <v>0</v>
      </c>
      <c r="BA185">
        <v>1</v>
      </c>
      <c r="BB185" t="str">
        <f>REPLACE(INDEX(GroupVertices[Group],MATCH(Edges[[#This Row],[Vertex 1]],GroupVertices[Vertex],0)),1,1,"")</f>
        <v>10</v>
      </c>
      <c r="BC185" t="str">
        <f>REPLACE(INDEX(GroupVertices[Group],MATCH(Edges[[#This Row],[Vertex 2]],GroupVertices[Vertex],0)),1,1,"")</f>
        <v>10</v>
      </c>
      <c r="BD185" s="43">
        <v>0</v>
      </c>
      <c r="BE185" s="44">
        <v>0</v>
      </c>
      <c r="BF185" s="43">
        <v>0</v>
      </c>
      <c r="BG185" s="44">
        <v>0</v>
      </c>
      <c r="BH185" s="43">
        <v>0</v>
      </c>
      <c r="BI185" s="44">
        <v>0</v>
      </c>
      <c r="BJ185" s="43">
        <v>4</v>
      </c>
      <c r="BK185" s="44">
        <v>100</v>
      </c>
      <c r="BL185" s="43">
        <v>4</v>
      </c>
    </row>
    <row r="186" spans="1:64" ht="15">
      <c r="A186" s="11" t="s">
        <v>311</v>
      </c>
      <c r="B186" s="11" t="s">
        <v>311</v>
      </c>
      <c r="C186" s="12" t="s">
        <v>1814</v>
      </c>
      <c r="D186" s="61">
        <v>3</v>
      </c>
      <c r="E186" s="62" t="s">
        <v>132</v>
      </c>
      <c r="F186" s="63">
        <v>32</v>
      </c>
      <c r="G186" s="12"/>
      <c r="H186" s="13"/>
      <c r="I186" s="45"/>
      <c r="J186" s="45"/>
      <c r="K186" s="31" t="s">
        <v>65</v>
      </c>
      <c r="L186" s="68">
        <v>186</v>
      </c>
      <c r="M186" s="68"/>
      <c r="N186" s="14"/>
      <c r="O186" t="s">
        <v>213</v>
      </c>
      <c r="P186" s="69">
        <v>43538.42865740741</v>
      </c>
      <c r="Q186" t="s">
        <v>360</v>
      </c>
      <c r="T186" t="s">
        <v>390</v>
      </c>
      <c r="V186" s="70" t="s">
        <v>458</v>
      </c>
      <c r="W186" s="69">
        <v>43538.42865740741</v>
      </c>
      <c r="X186" s="70" t="s">
        <v>558</v>
      </c>
      <c r="AA186" s="71" t="s">
        <v>650</v>
      </c>
      <c r="AC186" t="b">
        <v>0</v>
      </c>
      <c r="AD186">
        <v>156</v>
      </c>
      <c r="AE186" s="71" t="s">
        <v>656</v>
      </c>
      <c r="AF186" t="b">
        <v>0</v>
      </c>
      <c r="AG186" t="s">
        <v>660</v>
      </c>
      <c r="AI186" s="71" t="s">
        <v>656</v>
      </c>
      <c r="AJ186" t="b">
        <v>0</v>
      </c>
      <c r="AK186">
        <v>40</v>
      </c>
      <c r="AL186" s="71" t="s">
        <v>656</v>
      </c>
      <c r="AM186" t="s">
        <v>664</v>
      </c>
      <c r="AN186" t="b">
        <v>0</v>
      </c>
      <c r="AO186" s="71" t="s">
        <v>650</v>
      </c>
      <c r="AP186" t="s">
        <v>213</v>
      </c>
      <c r="AQ186">
        <v>0</v>
      </c>
      <c r="AR186">
        <v>0</v>
      </c>
      <c r="AS186" t="s">
        <v>673</v>
      </c>
      <c r="AT186" t="s">
        <v>674</v>
      </c>
      <c r="AU186" t="s">
        <v>675</v>
      </c>
      <c r="AV186" t="s">
        <v>676</v>
      </c>
      <c r="AW186" t="s">
        <v>677</v>
      </c>
      <c r="AX186" t="s">
        <v>678</v>
      </c>
      <c r="AY186" t="s">
        <v>679</v>
      </c>
      <c r="AZ186" s="70" t="s">
        <v>680</v>
      </c>
      <c r="BA186">
        <v>1</v>
      </c>
      <c r="BB186" t="str">
        <f>REPLACE(INDEX(GroupVertices[Group],MATCH(Edges[[#This Row],[Vertex 1]],GroupVertices[Vertex],0)),1,1,"")</f>
        <v>1</v>
      </c>
      <c r="BC186" t="str">
        <f>REPLACE(INDEX(GroupVertices[Group],MATCH(Edges[[#This Row],[Vertex 2]],GroupVertices[Vertex],0)),1,1,"")</f>
        <v>1</v>
      </c>
      <c r="BD186" s="43">
        <v>1</v>
      </c>
      <c r="BE186" s="44">
        <v>2.5</v>
      </c>
      <c r="BF186" s="43">
        <v>0</v>
      </c>
      <c r="BG186" s="44">
        <v>0</v>
      </c>
      <c r="BH186" s="43">
        <v>0</v>
      </c>
      <c r="BI186" s="44">
        <v>0</v>
      </c>
      <c r="BJ186" s="43">
        <v>39</v>
      </c>
      <c r="BK186" s="44">
        <v>97.5</v>
      </c>
      <c r="BL186" s="43">
        <v>40</v>
      </c>
    </row>
    <row r="187" spans="1:64" ht="15">
      <c r="A187" s="11" t="s">
        <v>325</v>
      </c>
      <c r="B187" s="11" t="s">
        <v>311</v>
      </c>
      <c r="C187" s="12" t="s">
        <v>1814</v>
      </c>
      <c r="D187" s="61">
        <v>3</v>
      </c>
      <c r="E187" s="62" t="s">
        <v>132</v>
      </c>
      <c r="F187" s="63">
        <v>32</v>
      </c>
      <c r="G187" s="12"/>
      <c r="H187" s="13"/>
      <c r="I187" s="45"/>
      <c r="J187" s="45"/>
      <c r="K187" s="31" t="s">
        <v>65</v>
      </c>
      <c r="L187" s="68">
        <v>187</v>
      </c>
      <c r="M187" s="68"/>
      <c r="N187" s="14"/>
      <c r="O187" t="s">
        <v>356</v>
      </c>
      <c r="P187" s="69">
        <v>43539.94042824074</v>
      </c>
      <c r="Q187" t="s">
        <v>360</v>
      </c>
      <c r="T187" t="s">
        <v>386</v>
      </c>
      <c r="V187" s="70" t="s">
        <v>468</v>
      </c>
      <c r="W187" s="69">
        <v>43539.94042824074</v>
      </c>
      <c r="X187" s="70" t="s">
        <v>559</v>
      </c>
      <c r="AA187" s="71" t="s">
        <v>651</v>
      </c>
      <c r="AC187" t="b">
        <v>0</v>
      </c>
      <c r="AD187">
        <v>0</v>
      </c>
      <c r="AE187" s="71" t="s">
        <v>656</v>
      </c>
      <c r="AF187" t="b">
        <v>0</v>
      </c>
      <c r="AG187" t="s">
        <v>660</v>
      </c>
      <c r="AI187" s="71" t="s">
        <v>656</v>
      </c>
      <c r="AJ187" t="b">
        <v>0</v>
      </c>
      <c r="AK187">
        <v>40</v>
      </c>
      <c r="AL187" s="71" t="s">
        <v>650</v>
      </c>
      <c r="AM187" t="s">
        <v>664</v>
      </c>
      <c r="AN187" t="b">
        <v>0</v>
      </c>
      <c r="AO187" s="71" t="s">
        <v>650</v>
      </c>
      <c r="AP187" t="s">
        <v>213</v>
      </c>
      <c r="AQ187">
        <v>0</v>
      </c>
      <c r="AR187">
        <v>0</v>
      </c>
      <c r="BA187">
        <v>1</v>
      </c>
      <c r="BB187" t="str">
        <f>REPLACE(INDEX(GroupVertices[Group],MATCH(Edges[[#This Row],[Vertex 1]],GroupVertices[Vertex],0)),1,1,"")</f>
        <v>1</v>
      </c>
      <c r="BC187" t="str">
        <f>REPLACE(INDEX(GroupVertices[Group],MATCH(Edges[[#This Row],[Vertex 2]],GroupVertices[Vertex],0)),1,1,"")</f>
        <v>1</v>
      </c>
      <c r="BD187" s="43">
        <v>1</v>
      </c>
      <c r="BE187" s="44">
        <v>2.5</v>
      </c>
      <c r="BF187" s="43">
        <v>0</v>
      </c>
      <c r="BG187" s="44">
        <v>0</v>
      </c>
      <c r="BH187" s="43">
        <v>0</v>
      </c>
      <c r="BI187" s="44">
        <v>0</v>
      </c>
      <c r="BJ187" s="43">
        <v>39</v>
      </c>
      <c r="BK187" s="44">
        <v>97.5</v>
      </c>
      <c r="BL187" s="43">
        <v>40</v>
      </c>
    </row>
    <row r="188" spans="1:64" ht="15">
      <c r="A188" s="11" t="s">
        <v>326</v>
      </c>
      <c r="B188" s="11" t="s">
        <v>327</v>
      </c>
      <c r="C188" s="12" t="s">
        <v>1814</v>
      </c>
      <c r="D188" s="61">
        <v>3</v>
      </c>
      <c r="E188" s="62" t="s">
        <v>132</v>
      </c>
      <c r="F188" s="63">
        <v>32</v>
      </c>
      <c r="G188" s="12"/>
      <c r="H188" s="13"/>
      <c r="I188" s="45"/>
      <c r="J188" s="45"/>
      <c r="K188" s="31" t="s">
        <v>66</v>
      </c>
      <c r="L188" s="68">
        <v>188</v>
      </c>
      <c r="M188" s="68"/>
      <c r="N188" s="14"/>
      <c r="O188" t="s">
        <v>357</v>
      </c>
      <c r="P188" s="69">
        <v>43539.5490625</v>
      </c>
      <c r="Q188" t="s">
        <v>367</v>
      </c>
      <c r="T188" t="s">
        <v>402</v>
      </c>
      <c r="U188" s="70" t="s">
        <v>409</v>
      </c>
      <c r="V188" s="70" t="s">
        <v>409</v>
      </c>
      <c r="W188" s="69">
        <v>43539.5490625</v>
      </c>
      <c r="X188" s="70" t="s">
        <v>560</v>
      </c>
      <c r="AA188" s="71" t="s">
        <v>652</v>
      </c>
      <c r="AC188" t="b">
        <v>0</v>
      </c>
      <c r="AD188">
        <v>35</v>
      </c>
      <c r="AE188" s="71" t="s">
        <v>656</v>
      </c>
      <c r="AF188" t="b">
        <v>0</v>
      </c>
      <c r="AG188" t="s">
        <v>660</v>
      </c>
      <c r="AI188" s="71" t="s">
        <v>656</v>
      </c>
      <c r="AJ188" t="b">
        <v>0</v>
      </c>
      <c r="AK188">
        <v>11</v>
      </c>
      <c r="AL188" s="71" t="s">
        <v>656</v>
      </c>
      <c r="AM188" t="s">
        <v>664</v>
      </c>
      <c r="AN188" t="b">
        <v>0</v>
      </c>
      <c r="AO188" s="71" t="s">
        <v>652</v>
      </c>
      <c r="AP188" t="s">
        <v>213</v>
      </c>
      <c r="AQ188">
        <v>0</v>
      </c>
      <c r="AR188">
        <v>0</v>
      </c>
      <c r="BA188">
        <v>1</v>
      </c>
      <c r="BB188" t="str">
        <f>REPLACE(INDEX(GroupVertices[Group],MATCH(Edges[[#This Row],[Vertex 1]],GroupVertices[Vertex],0)),1,1,"")</f>
        <v>3</v>
      </c>
      <c r="BC188" t="str">
        <f>REPLACE(INDEX(GroupVertices[Group],MATCH(Edges[[#This Row],[Vertex 2]],GroupVertices[Vertex],0)),1,1,"")</f>
        <v>3</v>
      </c>
      <c r="BD188" s="43"/>
      <c r="BE188" s="44"/>
      <c r="BF188" s="43"/>
      <c r="BG188" s="44"/>
      <c r="BH188" s="43"/>
      <c r="BI188" s="44"/>
      <c r="BJ188" s="43"/>
      <c r="BK188" s="44"/>
      <c r="BL188" s="43"/>
    </row>
    <row r="189" spans="1:64" ht="15">
      <c r="A189" s="11" t="s">
        <v>326</v>
      </c>
      <c r="B189" s="11" t="s">
        <v>331</v>
      </c>
      <c r="C189" s="12" t="s">
        <v>1814</v>
      </c>
      <c r="D189" s="61">
        <v>3</v>
      </c>
      <c r="E189" s="62" t="s">
        <v>132</v>
      </c>
      <c r="F189" s="63">
        <v>32</v>
      </c>
      <c r="G189" s="12"/>
      <c r="H189" s="13"/>
      <c r="I189" s="45"/>
      <c r="J189" s="45"/>
      <c r="K189" s="31" t="s">
        <v>65</v>
      </c>
      <c r="L189" s="68">
        <v>189</v>
      </c>
      <c r="M189" s="68"/>
      <c r="N189" s="14"/>
      <c r="O189" t="s">
        <v>357</v>
      </c>
      <c r="P189" s="69">
        <v>43539.5490625</v>
      </c>
      <c r="Q189" t="s">
        <v>367</v>
      </c>
      <c r="T189" t="s">
        <v>402</v>
      </c>
      <c r="U189" s="70" t="s">
        <v>409</v>
      </c>
      <c r="V189" s="70" t="s">
        <v>409</v>
      </c>
      <c r="W189" s="69">
        <v>43539.5490625</v>
      </c>
      <c r="X189" s="70" t="s">
        <v>560</v>
      </c>
      <c r="AA189" s="71" t="s">
        <v>652</v>
      </c>
      <c r="AC189" t="b">
        <v>0</v>
      </c>
      <c r="AD189">
        <v>35</v>
      </c>
      <c r="AE189" s="71" t="s">
        <v>656</v>
      </c>
      <c r="AF189" t="b">
        <v>0</v>
      </c>
      <c r="AG189" t="s">
        <v>660</v>
      </c>
      <c r="AI189" s="71" t="s">
        <v>656</v>
      </c>
      <c r="AJ189" t="b">
        <v>0</v>
      </c>
      <c r="AK189">
        <v>11</v>
      </c>
      <c r="AL189" s="71" t="s">
        <v>656</v>
      </c>
      <c r="AM189" t="s">
        <v>664</v>
      </c>
      <c r="AN189" t="b">
        <v>0</v>
      </c>
      <c r="AO189" s="71" t="s">
        <v>652</v>
      </c>
      <c r="AP189" t="s">
        <v>213</v>
      </c>
      <c r="AQ189">
        <v>0</v>
      </c>
      <c r="AR189">
        <v>0</v>
      </c>
      <c r="BA189">
        <v>1</v>
      </c>
      <c r="BB189" t="str">
        <f>REPLACE(INDEX(GroupVertices[Group],MATCH(Edges[[#This Row],[Vertex 1]],GroupVertices[Vertex],0)),1,1,"")</f>
        <v>3</v>
      </c>
      <c r="BC189" t="str">
        <f>REPLACE(INDEX(GroupVertices[Group],MATCH(Edges[[#This Row],[Vertex 2]],GroupVertices[Vertex],0)),1,1,"")</f>
        <v>3</v>
      </c>
      <c r="BD189" s="43"/>
      <c r="BE189" s="44"/>
      <c r="BF189" s="43"/>
      <c r="BG189" s="44"/>
      <c r="BH189" s="43"/>
      <c r="BI189" s="44"/>
      <c r="BJ189" s="43"/>
      <c r="BK189" s="44"/>
      <c r="BL189" s="43"/>
    </row>
    <row r="190" spans="1:64" ht="15">
      <c r="A190" s="11" t="s">
        <v>326</v>
      </c>
      <c r="B190" s="11" t="s">
        <v>332</v>
      </c>
      <c r="C190" s="12" t="s">
        <v>1814</v>
      </c>
      <c r="D190" s="61">
        <v>3</v>
      </c>
      <c r="E190" s="62" t="s">
        <v>132</v>
      </c>
      <c r="F190" s="63">
        <v>32</v>
      </c>
      <c r="G190" s="12"/>
      <c r="H190" s="13"/>
      <c r="I190" s="45"/>
      <c r="J190" s="45"/>
      <c r="K190" s="31" t="s">
        <v>65</v>
      </c>
      <c r="L190" s="68">
        <v>190</v>
      </c>
      <c r="M190" s="68"/>
      <c r="N190" s="14"/>
      <c r="O190" t="s">
        <v>357</v>
      </c>
      <c r="P190" s="69">
        <v>43539.5490625</v>
      </c>
      <c r="Q190" t="s">
        <v>367</v>
      </c>
      <c r="T190" t="s">
        <v>402</v>
      </c>
      <c r="U190" s="70" t="s">
        <v>409</v>
      </c>
      <c r="V190" s="70" t="s">
        <v>409</v>
      </c>
      <c r="W190" s="69">
        <v>43539.5490625</v>
      </c>
      <c r="X190" s="70" t="s">
        <v>560</v>
      </c>
      <c r="AA190" s="71" t="s">
        <v>652</v>
      </c>
      <c r="AC190" t="b">
        <v>0</v>
      </c>
      <c r="AD190">
        <v>35</v>
      </c>
      <c r="AE190" s="71" t="s">
        <v>656</v>
      </c>
      <c r="AF190" t="b">
        <v>0</v>
      </c>
      <c r="AG190" t="s">
        <v>660</v>
      </c>
      <c r="AI190" s="71" t="s">
        <v>656</v>
      </c>
      <c r="AJ190" t="b">
        <v>0</v>
      </c>
      <c r="AK190">
        <v>11</v>
      </c>
      <c r="AL190" s="71" t="s">
        <v>656</v>
      </c>
      <c r="AM190" t="s">
        <v>664</v>
      </c>
      <c r="AN190" t="b">
        <v>0</v>
      </c>
      <c r="AO190" s="71" t="s">
        <v>652</v>
      </c>
      <c r="AP190" t="s">
        <v>213</v>
      </c>
      <c r="AQ190">
        <v>0</v>
      </c>
      <c r="AR190">
        <v>0</v>
      </c>
      <c r="BA190">
        <v>1</v>
      </c>
      <c r="BB190" t="str">
        <f>REPLACE(INDEX(GroupVertices[Group],MATCH(Edges[[#This Row],[Vertex 1]],GroupVertices[Vertex],0)),1,1,"")</f>
        <v>3</v>
      </c>
      <c r="BC190" t="str">
        <f>REPLACE(INDEX(GroupVertices[Group],MATCH(Edges[[#This Row],[Vertex 2]],GroupVertices[Vertex],0)),1,1,"")</f>
        <v>2</v>
      </c>
      <c r="BD190" s="43"/>
      <c r="BE190" s="44"/>
      <c r="BF190" s="43"/>
      <c r="BG190" s="44"/>
      <c r="BH190" s="43"/>
      <c r="BI190" s="44"/>
      <c r="BJ190" s="43"/>
      <c r="BK190" s="44"/>
      <c r="BL190" s="43"/>
    </row>
    <row r="191" spans="1:64" ht="15">
      <c r="A191" s="11" t="s">
        <v>326</v>
      </c>
      <c r="B191" s="11" t="s">
        <v>333</v>
      </c>
      <c r="C191" s="12" t="s">
        <v>1814</v>
      </c>
      <c r="D191" s="61">
        <v>3</v>
      </c>
      <c r="E191" s="62" t="s">
        <v>132</v>
      </c>
      <c r="F191" s="63">
        <v>32</v>
      </c>
      <c r="G191" s="12"/>
      <c r="H191" s="13"/>
      <c r="I191" s="45"/>
      <c r="J191" s="45"/>
      <c r="K191" s="31" t="s">
        <v>65</v>
      </c>
      <c r="L191" s="68">
        <v>191</v>
      </c>
      <c r="M191" s="68"/>
      <c r="N191" s="14"/>
      <c r="O191" t="s">
        <v>357</v>
      </c>
      <c r="P191" s="69">
        <v>43539.5490625</v>
      </c>
      <c r="Q191" t="s">
        <v>367</v>
      </c>
      <c r="T191" t="s">
        <v>402</v>
      </c>
      <c r="U191" s="70" t="s">
        <v>409</v>
      </c>
      <c r="V191" s="70" t="s">
        <v>409</v>
      </c>
      <c r="W191" s="69">
        <v>43539.5490625</v>
      </c>
      <c r="X191" s="70" t="s">
        <v>560</v>
      </c>
      <c r="AA191" s="71" t="s">
        <v>652</v>
      </c>
      <c r="AC191" t="b">
        <v>0</v>
      </c>
      <c r="AD191">
        <v>35</v>
      </c>
      <c r="AE191" s="71" t="s">
        <v>656</v>
      </c>
      <c r="AF191" t="b">
        <v>0</v>
      </c>
      <c r="AG191" t="s">
        <v>660</v>
      </c>
      <c r="AI191" s="71" t="s">
        <v>656</v>
      </c>
      <c r="AJ191" t="b">
        <v>0</v>
      </c>
      <c r="AK191">
        <v>11</v>
      </c>
      <c r="AL191" s="71" t="s">
        <v>656</v>
      </c>
      <c r="AM191" t="s">
        <v>664</v>
      </c>
      <c r="AN191" t="b">
        <v>0</v>
      </c>
      <c r="AO191" s="71" t="s">
        <v>652</v>
      </c>
      <c r="AP191" t="s">
        <v>213</v>
      </c>
      <c r="AQ191">
        <v>0</v>
      </c>
      <c r="AR191">
        <v>0</v>
      </c>
      <c r="BA191">
        <v>1</v>
      </c>
      <c r="BB191" t="str">
        <f>REPLACE(INDEX(GroupVertices[Group],MATCH(Edges[[#This Row],[Vertex 1]],GroupVertices[Vertex],0)),1,1,"")</f>
        <v>3</v>
      </c>
      <c r="BC191" t="str">
        <f>REPLACE(INDEX(GroupVertices[Group],MATCH(Edges[[#This Row],[Vertex 2]],GroupVertices[Vertex],0)),1,1,"")</f>
        <v>3</v>
      </c>
      <c r="BD191" s="43"/>
      <c r="BE191" s="44"/>
      <c r="BF191" s="43"/>
      <c r="BG191" s="44"/>
      <c r="BH191" s="43"/>
      <c r="BI191" s="44"/>
      <c r="BJ191" s="43"/>
      <c r="BK191" s="44"/>
      <c r="BL191" s="43"/>
    </row>
    <row r="192" spans="1:64" ht="15">
      <c r="A192" s="11" t="s">
        <v>326</v>
      </c>
      <c r="B192" s="11" t="s">
        <v>334</v>
      </c>
      <c r="C192" s="12" t="s">
        <v>1814</v>
      </c>
      <c r="D192" s="61">
        <v>3</v>
      </c>
      <c r="E192" s="62" t="s">
        <v>132</v>
      </c>
      <c r="F192" s="63">
        <v>32</v>
      </c>
      <c r="G192" s="12"/>
      <c r="H192" s="13"/>
      <c r="I192" s="45"/>
      <c r="J192" s="45"/>
      <c r="K192" s="31" t="s">
        <v>65</v>
      </c>
      <c r="L192" s="68">
        <v>192</v>
      </c>
      <c r="M192" s="68"/>
      <c r="N192" s="14"/>
      <c r="O192" t="s">
        <v>357</v>
      </c>
      <c r="P192" s="69">
        <v>43539.5490625</v>
      </c>
      <c r="Q192" t="s">
        <v>367</v>
      </c>
      <c r="T192" t="s">
        <v>402</v>
      </c>
      <c r="U192" s="70" t="s">
        <v>409</v>
      </c>
      <c r="V192" s="70" t="s">
        <v>409</v>
      </c>
      <c r="W192" s="69">
        <v>43539.5490625</v>
      </c>
      <c r="X192" s="70" t="s">
        <v>560</v>
      </c>
      <c r="AA192" s="71" t="s">
        <v>652</v>
      </c>
      <c r="AC192" t="b">
        <v>0</v>
      </c>
      <c r="AD192">
        <v>35</v>
      </c>
      <c r="AE192" s="71" t="s">
        <v>656</v>
      </c>
      <c r="AF192" t="b">
        <v>0</v>
      </c>
      <c r="AG192" t="s">
        <v>660</v>
      </c>
      <c r="AI192" s="71" t="s">
        <v>656</v>
      </c>
      <c r="AJ192" t="b">
        <v>0</v>
      </c>
      <c r="AK192">
        <v>11</v>
      </c>
      <c r="AL192" s="71" t="s">
        <v>656</v>
      </c>
      <c r="AM192" t="s">
        <v>664</v>
      </c>
      <c r="AN192" t="b">
        <v>0</v>
      </c>
      <c r="AO192" s="71" t="s">
        <v>652</v>
      </c>
      <c r="AP192" t="s">
        <v>213</v>
      </c>
      <c r="AQ192">
        <v>0</v>
      </c>
      <c r="AR192">
        <v>0</v>
      </c>
      <c r="BA192">
        <v>1</v>
      </c>
      <c r="BB192" t="str">
        <f>REPLACE(INDEX(GroupVertices[Group],MATCH(Edges[[#This Row],[Vertex 1]],GroupVertices[Vertex],0)),1,1,"")</f>
        <v>3</v>
      </c>
      <c r="BC192" t="str">
        <f>REPLACE(INDEX(GroupVertices[Group],MATCH(Edges[[#This Row],[Vertex 2]],GroupVertices[Vertex],0)),1,1,"")</f>
        <v>3</v>
      </c>
      <c r="BD192" s="43"/>
      <c r="BE192" s="44"/>
      <c r="BF192" s="43"/>
      <c r="BG192" s="44"/>
      <c r="BH192" s="43"/>
      <c r="BI192" s="44"/>
      <c r="BJ192" s="43"/>
      <c r="BK192" s="44"/>
      <c r="BL192" s="43"/>
    </row>
    <row r="193" spans="1:64" ht="15">
      <c r="A193" s="11" t="s">
        <v>326</v>
      </c>
      <c r="B193" s="11" t="s">
        <v>328</v>
      </c>
      <c r="C193" s="12" t="s">
        <v>1814</v>
      </c>
      <c r="D193" s="61">
        <v>3</v>
      </c>
      <c r="E193" s="62" t="s">
        <v>132</v>
      </c>
      <c r="F193" s="63">
        <v>32</v>
      </c>
      <c r="G193" s="12"/>
      <c r="H193" s="13"/>
      <c r="I193" s="45"/>
      <c r="J193" s="45"/>
      <c r="K193" s="31" t="s">
        <v>66</v>
      </c>
      <c r="L193" s="68">
        <v>193</v>
      </c>
      <c r="M193" s="68"/>
      <c r="N193" s="14"/>
      <c r="O193" t="s">
        <v>357</v>
      </c>
      <c r="P193" s="69">
        <v>43539.5490625</v>
      </c>
      <c r="Q193" t="s">
        <v>367</v>
      </c>
      <c r="T193" t="s">
        <v>402</v>
      </c>
      <c r="U193" s="70" t="s">
        <v>409</v>
      </c>
      <c r="V193" s="70" t="s">
        <v>409</v>
      </c>
      <c r="W193" s="69">
        <v>43539.5490625</v>
      </c>
      <c r="X193" s="70" t="s">
        <v>560</v>
      </c>
      <c r="AA193" s="71" t="s">
        <v>652</v>
      </c>
      <c r="AC193" t="b">
        <v>0</v>
      </c>
      <c r="AD193">
        <v>35</v>
      </c>
      <c r="AE193" s="71" t="s">
        <v>656</v>
      </c>
      <c r="AF193" t="b">
        <v>0</v>
      </c>
      <c r="AG193" t="s">
        <v>660</v>
      </c>
      <c r="AI193" s="71" t="s">
        <v>656</v>
      </c>
      <c r="AJ193" t="b">
        <v>0</v>
      </c>
      <c r="AK193">
        <v>11</v>
      </c>
      <c r="AL193" s="71" t="s">
        <v>656</v>
      </c>
      <c r="AM193" t="s">
        <v>664</v>
      </c>
      <c r="AN193" t="b">
        <v>0</v>
      </c>
      <c r="AO193" s="71" t="s">
        <v>652</v>
      </c>
      <c r="AP193" t="s">
        <v>213</v>
      </c>
      <c r="AQ193">
        <v>0</v>
      </c>
      <c r="AR193">
        <v>0</v>
      </c>
      <c r="BA193">
        <v>1</v>
      </c>
      <c r="BB193" t="str">
        <f>REPLACE(INDEX(GroupVertices[Group],MATCH(Edges[[#This Row],[Vertex 1]],GroupVertices[Vertex],0)),1,1,"")</f>
        <v>3</v>
      </c>
      <c r="BC193" t="str">
        <f>REPLACE(INDEX(GroupVertices[Group],MATCH(Edges[[#This Row],[Vertex 2]],GroupVertices[Vertex],0)),1,1,"")</f>
        <v>3</v>
      </c>
      <c r="BD193" s="43">
        <v>2</v>
      </c>
      <c r="BE193" s="44">
        <v>6.25</v>
      </c>
      <c r="BF193" s="43">
        <v>0</v>
      </c>
      <c r="BG193" s="44">
        <v>0</v>
      </c>
      <c r="BH193" s="43">
        <v>0</v>
      </c>
      <c r="BI193" s="44">
        <v>0</v>
      </c>
      <c r="BJ193" s="43">
        <v>30</v>
      </c>
      <c r="BK193" s="44">
        <v>93.75</v>
      </c>
      <c r="BL193" s="43">
        <v>32</v>
      </c>
    </row>
    <row r="194" spans="1:64" ht="15">
      <c r="A194" s="11" t="s">
        <v>327</v>
      </c>
      <c r="B194" s="11" t="s">
        <v>326</v>
      </c>
      <c r="C194" s="12" t="s">
        <v>1814</v>
      </c>
      <c r="D194" s="61">
        <v>3</v>
      </c>
      <c r="E194" s="62" t="s">
        <v>132</v>
      </c>
      <c r="F194" s="63">
        <v>32</v>
      </c>
      <c r="G194" s="12"/>
      <c r="H194" s="13"/>
      <c r="I194" s="45"/>
      <c r="J194" s="45"/>
      <c r="K194" s="31" t="s">
        <v>66</v>
      </c>
      <c r="L194" s="68">
        <v>194</v>
      </c>
      <c r="M194" s="68"/>
      <c r="N194" s="14"/>
      <c r="O194" t="s">
        <v>356</v>
      </c>
      <c r="P194" s="69">
        <v>43539.61487268518</v>
      </c>
      <c r="Q194" t="s">
        <v>367</v>
      </c>
      <c r="T194" t="s">
        <v>392</v>
      </c>
      <c r="V194" s="70" t="s">
        <v>469</v>
      </c>
      <c r="W194" s="69">
        <v>43539.61487268518</v>
      </c>
      <c r="X194" s="70" t="s">
        <v>561</v>
      </c>
      <c r="AA194" s="71" t="s">
        <v>653</v>
      </c>
      <c r="AC194" t="b">
        <v>0</v>
      </c>
      <c r="AD194">
        <v>0</v>
      </c>
      <c r="AE194" s="71" t="s">
        <v>656</v>
      </c>
      <c r="AF194" t="b">
        <v>0</v>
      </c>
      <c r="AG194" t="s">
        <v>660</v>
      </c>
      <c r="AI194" s="71" t="s">
        <v>656</v>
      </c>
      <c r="AJ194" t="b">
        <v>0</v>
      </c>
      <c r="AK194">
        <v>11</v>
      </c>
      <c r="AL194" s="71" t="s">
        <v>652</v>
      </c>
      <c r="AM194" t="s">
        <v>666</v>
      </c>
      <c r="AN194" t="b">
        <v>0</v>
      </c>
      <c r="AO194" s="71" t="s">
        <v>652</v>
      </c>
      <c r="AP194" t="s">
        <v>213</v>
      </c>
      <c r="AQ194">
        <v>0</v>
      </c>
      <c r="AR194">
        <v>0</v>
      </c>
      <c r="BA194">
        <v>1</v>
      </c>
      <c r="BB194" t="str">
        <f>REPLACE(INDEX(GroupVertices[Group],MATCH(Edges[[#This Row],[Vertex 1]],GroupVertices[Vertex],0)),1,1,"")</f>
        <v>3</v>
      </c>
      <c r="BC194" t="str">
        <f>REPLACE(INDEX(GroupVertices[Group],MATCH(Edges[[#This Row],[Vertex 2]],GroupVertices[Vertex],0)),1,1,"")</f>
        <v>3</v>
      </c>
      <c r="BD194" s="43"/>
      <c r="BE194" s="44"/>
      <c r="BF194" s="43"/>
      <c r="BG194" s="44"/>
      <c r="BH194" s="43"/>
      <c r="BI194" s="44"/>
      <c r="BJ194" s="43"/>
      <c r="BK194" s="44"/>
      <c r="BL194" s="43"/>
    </row>
    <row r="195" spans="1:64" ht="15">
      <c r="A195" s="11" t="s">
        <v>328</v>
      </c>
      <c r="B195" s="11" t="s">
        <v>326</v>
      </c>
      <c r="C195" s="12" t="s">
        <v>1814</v>
      </c>
      <c r="D195" s="61">
        <v>3</v>
      </c>
      <c r="E195" s="62" t="s">
        <v>132</v>
      </c>
      <c r="F195" s="63">
        <v>32</v>
      </c>
      <c r="G195" s="12"/>
      <c r="H195" s="13"/>
      <c r="I195" s="45"/>
      <c r="J195" s="45"/>
      <c r="K195" s="31" t="s">
        <v>66</v>
      </c>
      <c r="L195" s="68">
        <v>195</v>
      </c>
      <c r="M195" s="68"/>
      <c r="N195" s="14"/>
      <c r="O195" t="s">
        <v>356</v>
      </c>
      <c r="P195" s="69">
        <v>43539.64460648148</v>
      </c>
      <c r="Q195" t="s">
        <v>367</v>
      </c>
      <c r="T195" t="s">
        <v>392</v>
      </c>
      <c r="V195" s="70" t="s">
        <v>470</v>
      </c>
      <c r="W195" s="69">
        <v>43539.64460648148</v>
      </c>
      <c r="X195" s="70" t="s">
        <v>562</v>
      </c>
      <c r="AA195" s="71" t="s">
        <v>654</v>
      </c>
      <c r="AC195" t="b">
        <v>0</v>
      </c>
      <c r="AD195">
        <v>0</v>
      </c>
      <c r="AE195" s="71" t="s">
        <v>656</v>
      </c>
      <c r="AF195" t="b">
        <v>0</v>
      </c>
      <c r="AG195" t="s">
        <v>660</v>
      </c>
      <c r="AI195" s="71" t="s">
        <v>656</v>
      </c>
      <c r="AJ195" t="b">
        <v>0</v>
      </c>
      <c r="AK195">
        <v>11</v>
      </c>
      <c r="AL195" s="71" t="s">
        <v>652</v>
      </c>
      <c r="AM195" t="s">
        <v>666</v>
      </c>
      <c r="AN195" t="b">
        <v>0</v>
      </c>
      <c r="AO195" s="71" t="s">
        <v>652</v>
      </c>
      <c r="AP195" t="s">
        <v>213</v>
      </c>
      <c r="AQ195">
        <v>0</v>
      </c>
      <c r="AR195">
        <v>0</v>
      </c>
      <c r="BA195">
        <v>1</v>
      </c>
      <c r="BB195" t="str">
        <f>REPLACE(INDEX(GroupVertices[Group],MATCH(Edges[[#This Row],[Vertex 1]],GroupVertices[Vertex],0)),1,1,"")</f>
        <v>3</v>
      </c>
      <c r="BC195" t="str">
        <f>REPLACE(INDEX(GroupVertices[Group],MATCH(Edges[[#This Row],[Vertex 2]],GroupVertices[Vertex],0)),1,1,"")</f>
        <v>3</v>
      </c>
      <c r="BD195" s="43"/>
      <c r="BE195" s="44"/>
      <c r="BF195" s="43"/>
      <c r="BG195" s="44"/>
      <c r="BH195" s="43"/>
      <c r="BI195" s="44"/>
      <c r="BJ195" s="43"/>
      <c r="BK195" s="44"/>
      <c r="BL195" s="43"/>
    </row>
    <row r="196" spans="1:64" ht="15">
      <c r="A196" s="11" t="s">
        <v>329</v>
      </c>
      <c r="B196" s="11" t="s">
        <v>326</v>
      </c>
      <c r="C196" s="12" t="s">
        <v>1814</v>
      </c>
      <c r="D196" s="61">
        <v>3</v>
      </c>
      <c r="E196" s="62" t="s">
        <v>132</v>
      </c>
      <c r="F196" s="63">
        <v>32</v>
      </c>
      <c r="G196" s="12"/>
      <c r="H196" s="13"/>
      <c r="I196" s="45"/>
      <c r="J196" s="45"/>
      <c r="K196" s="31" t="s">
        <v>65</v>
      </c>
      <c r="L196" s="68">
        <v>196</v>
      </c>
      <c r="M196" s="68"/>
      <c r="N196" s="14"/>
      <c r="O196" t="s">
        <v>356</v>
      </c>
      <c r="P196" s="69">
        <v>43539.9937037037</v>
      </c>
      <c r="Q196" t="s">
        <v>367</v>
      </c>
      <c r="T196" t="s">
        <v>392</v>
      </c>
      <c r="V196" s="70" t="s">
        <v>471</v>
      </c>
      <c r="W196" s="69">
        <v>43539.9937037037</v>
      </c>
      <c r="X196" s="70" t="s">
        <v>563</v>
      </c>
      <c r="AA196" s="71" t="s">
        <v>655</v>
      </c>
      <c r="AC196" t="b">
        <v>0</v>
      </c>
      <c r="AD196">
        <v>0</v>
      </c>
      <c r="AE196" s="71" t="s">
        <v>656</v>
      </c>
      <c r="AF196" t="b">
        <v>0</v>
      </c>
      <c r="AG196" t="s">
        <v>660</v>
      </c>
      <c r="AI196" s="71" t="s">
        <v>656</v>
      </c>
      <c r="AJ196" t="b">
        <v>0</v>
      </c>
      <c r="AK196">
        <v>11</v>
      </c>
      <c r="AL196" s="71" t="s">
        <v>652</v>
      </c>
      <c r="AM196" t="s">
        <v>664</v>
      </c>
      <c r="AN196" t="b">
        <v>0</v>
      </c>
      <c r="AO196" s="71" t="s">
        <v>652</v>
      </c>
      <c r="AP196" t="s">
        <v>213</v>
      </c>
      <c r="AQ196">
        <v>0</v>
      </c>
      <c r="AR196">
        <v>0</v>
      </c>
      <c r="BA196">
        <v>1</v>
      </c>
      <c r="BB196" t="str">
        <f>REPLACE(INDEX(GroupVertices[Group],MATCH(Edges[[#This Row],[Vertex 1]],GroupVertices[Vertex],0)),1,1,"")</f>
        <v>3</v>
      </c>
      <c r="BC196" t="str">
        <f>REPLACE(INDEX(GroupVertices[Group],MATCH(Edges[[#This Row],[Vertex 2]],GroupVertices[Vertex],0)),1,1,"")</f>
        <v>3</v>
      </c>
      <c r="BD196" s="43"/>
      <c r="BE196" s="44"/>
      <c r="BF196" s="43"/>
      <c r="BG196" s="44"/>
      <c r="BH196" s="43"/>
      <c r="BI196" s="44"/>
      <c r="BJ196" s="43"/>
      <c r="BK196" s="44"/>
      <c r="BL196" s="43"/>
    </row>
    <row r="197" spans="1:64" ht="15">
      <c r="A197" s="11" t="s">
        <v>327</v>
      </c>
      <c r="B197" s="11" t="s">
        <v>331</v>
      </c>
      <c r="C197" s="12" t="s">
        <v>1814</v>
      </c>
      <c r="D197" s="61">
        <v>3</v>
      </c>
      <c r="E197" s="62" t="s">
        <v>132</v>
      </c>
      <c r="F197" s="63">
        <v>32</v>
      </c>
      <c r="G197" s="12"/>
      <c r="H197" s="13"/>
      <c r="I197" s="45"/>
      <c r="J197" s="45"/>
      <c r="K197" s="31" t="s">
        <v>65</v>
      </c>
      <c r="L197" s="68">
        <v>197</v>
      </c>
      <c r="M197" s="68"/>
      <c r="N197" s="14"/>
      <c r="O197" t="s">
        <v>357</v>
      </c>
      <c r="P197" s="69">
        <v>43539.61487268518</v>
      </c>
      <c r="Q197" t="s">
        <v>367</v>
      </c>
      <c r="T197" t="s">
        <v>392</v>
      </c>
      <c r="V197" s="70" t="s">
        <v>469</v>
      </c>
      <c r="W197" s="69">
        <v>43539.61487268518</v>
      </c>
      <c r="X197" s="70" t="s">
        <v>561</v>
      </c>
      <c r="AA197" s="71" t="s">
        <v>653</v>
      </c>
      <c r="AC197" t="b">
        <v>0</v>
      </c>
      <c r="AD197">
        <v>0</v>
      </c>
      <c r="AE197" s="71" t="s">
        <v>656</v>
      </c>
      <c r="AF197" t="b">
        <v>0</v>
      </c>
      <c r="AG197" t="s">
        <v>660</v>
      </c>
      <c r="AI197" s="71" t="s">
        <v>656</v>
      </c>
      <c r="AJ197" t="b">
        <v>0</v>
      </c>
      <c r="AK197">
        <v>11</v>
      </c>
      <c r="AL197" s="71" t="s">
        <v>652</v>
      </c>
      <c r="AM197" t="s">
        <v>666</v>
      </c>
      <c r="AN197" t="b">
        <v>0</v>
      </c>
      <c r="AO197" s="71" t="s">
        <v>652</v>
      </c>
      <c r="AP197" t="s">
        <v>213</v>
      </c>
      <c r="AQ197">
        <v>0</v>
      </c>
      <c r="AR197">
        <v>0</v>
      </c>
      <c r="BA197">
        <v>1</v>
      </c>
      <c r="BB197" t="str">
        <f>REPLACE(INDEX(GroupVertices[Group],MATCH(Edges[[#This Row],[Vertex 1]],GroupVertices[Vertex],0)),1,1,"")</f>
        <v>3</v>
      </c>
      <c r="BC197" t="str">
        <f>REPLACE(INDEX(GroupVertices[Group],MATCH(Edges[[#This Row],[Vertex 2]],GroupVertices[Vertex],0)),1,1,"")</f>
        <v>3</v>
      </c>
      <c r="BD197" s="43"/>
      <c r="BE197" s="44"/>
      <c r="BF197" s="43"/>
      <c r="BG197" s="44"/>
      <c r="BH197" s="43"/>
      <c r="BI197" s="44"/>
      <c r="BJ197" s="43"/>
      <c r="BK197" s="44"/>
      <c r="BL197" s="43"/>
    </row>
    <row r="198" spans="1:64" ht="15">
      <c r="A198" s="11" t="s">
        <v>327</v>
      </c>
      <c r="B198" s="11" t="s">
        <v>332</v>
      </c>
      <c r="C198" s="12" t="s">
        <v>1814</v>
      </c>
      <c r="D198" s="61">
        <v>3</v>
      </c>
      <c r="E198" s="62" t="s">
        <v>132</v>
      </c>
      <c r="F198" s="63">
        <v>32</v>
      </c>
      <c r="G198" s="12"/>
      <c r="H198" s="13"/>
      <c r="I198" s="45"/>
      <c r="J198" s="45"/>
      <c r="K198" s="31" t="s">
        <v>65</v>
      </c>
      <c r="L198" s="68">
        <v>198</v>
      </c>
      <c r="M198" s="68"/>
      <c r="N198" s="14"/>
      <c r="O198" t="s">
        <v>357</v>
      </c>
      <c r="P198" s="69">
        <v>43539.61487268518</v>
      </c>
      <c r="Q198" t="s">
        <v>367</v>
      </c>
      <c r="T198" t="s">
        <v>392</v>
      </c>
      <c r="V198" s="70" t="s">
        <v>469</v>
      </c>
      <c r="W198" s="69">
        <v>43539.61487268518</v>
      </c>
      <c r="X198" s="70" t="s">
        <v>561</v>
      </c>
      <c r="AA198" s="71" t="s">
        <v>653</v>
      </c>
      <c r="AC198" t="b">
        <v>0</v>
      </c>
      <c r="AD198">
        <v>0</v>
      </c>
      <c r="AE198" s="71" t="s">
        <v>656</v>
      </c>
      <c r="AF198" t="b">
        <v>0</v>
      </c>
      <c r="AG198" t="s">
        <v>660</v>
      </c>
      <c r="AI198" s="71" t="s">
        <v>656</v>
      </c>
      <c r="AJ198" t="b">
        <v>0</v>
      </c>
      <c r="AK198">
        <v>11</v>
      </c>
      <c r="AL198" s="71" t="s">
        <v>652</v>
      </c>
      <c r="AM198" t="s">
        <v>666</v>
      </c>
      <c r="AN198" t="b">
        <v>0</v>
      </c>
      <c r="AO198" s="71" t="s">
        <v>652</v>
      </c>
      <c r="AP198" t="s">
        <v>213</v>
      </c>
      <c r="AQ198">
        <v>0</v>
      </c>
      <c r="AR198">
        <v>0</v>
      </c>
      <c r="BA198">
        <v>1</v>
      </c>
      <c r="BB198" t="str">
        <f>REPLACE(INDEX(GroupVertices[Group],MATCH(Edges[[#This Row],[Vertex 1]],GroupVertices[Vertex],0)),1,1,"")</f>
        <v>3</v>
      </c>
      <c r="BC198" t="str">
        <f>REPLACE(INDEX(GroupVertices[Group],MATCH(Edges[[#This Row],[Vertex 2]],GroupVertices[Vertex],0)),1,1,"")</f>
        <v>2</v>
      </c>
      <c r="BD198" s="43"/>
      <c r="BE198" s="44"/>
      <c r="BF198" s="43"/>
      <c r="BG198" s="44"/>
      <c r="BH198" s="43"/>
      <c r="BI198" s="44"/>
      <c r="BJ198" s="43"/>
      <c r="BK198" s="44"/>
      <c r="BL198" s="43"/>
    </row>
    <row r="199" spans="1:64" ht="15">
      <c r="A199" s="11" t="s">
        <v>327</v>
      </c>
      <c r="B199" s="11" t="s">
        <v>333</v>
      </c>
      <c r="C199" s="12" t="s">
        <v>1814</v>
      </c>
      <c r="D199" s="61">
        <v>3</v>
      </c>
      <c r="E199" s="62" t="s">
        <v>132</v>
      </c>
      <c r="F199" s="63">
        <v>32</v>
      </c>
      <c r="G199" s="12"/>
      <c r="H199" s="13"/>
      <c r="I199" s="45"/>
      <c r="J199" s="45"/>
      <c r="K199" s="31" t="s">
        <v>65</v>
      </c>
      <c r="L199" s="68">
        <v>199</v>
      </c>
      <c r="M199" s="68"/>
      <c r="N199" s="14"/>
      <c r="O199" t="s">
        <v>357</v>
      </c>
      <c r="P199" s="69">
        <v>43539.61487268518</v>
      </c>
      <c r="Q199" t="s">
        <v>367</v>
      </c>
      <c r="T199" t="s">
        <v>392</v>
      </c>
      <c r="V199" s="70" t="s">
        <v>469</v>
      </c>
      <c r="W199" s="69">
        <v>43539.61487268518</v>
      </c>
      <c r="X199" s="70" t="s">
        <v>561</v>
      </c>
      <c r="AA199" s="71" t="s">
        <v>653</v>
      </c>
      <c r="AC199" t="b">
        <v>0</v>
      </c>
      <c r="AD199">
        <v>0</v>
      </c>
      <c r="AE199" s="71" t="s">
        <v>656</v>
      </c>
      <c r="AF199" t="b">
        <v>0</v>
      </c>
      <c r="AG199" t="s">
        <v>660</v>
      </c>
      <c r="AI199" s="71" t="s">
        <v>656</v>
      </c>
      <c r="AJ199" t="b">
        <v>0</v>
      </c>
      <c r="AK199">
        <v>11</v>
      </c>
      <c r="AL199" s="71" t="s">
        <v>652</v>
      </c>
      <c r="AM199" t="s">
        <v>666</v>
      </c>
      <c r="AN199" t="b">
        <v>0</v>
      </c>
      <c r="AO199" s="71" t="s">
        <v>652</v>
      </c>
      <c r="AP199" t="s">
        <v>213</v>
      </c>
      <c r="AQ199">
        <v>0</v>
      </c>
      <c r="AR199">
        <v>0</v>
      </c>
      <c r="BA199">
        <v>1</v>
      </c>
      <c r="BB199" t="str">
        <f>REPLACE(INDEX(GroupVertices[Group],MATCH(Edges[[#This Row],[Vertex 1]],GroupVertices[Vertex],0)),1,1,"")</f>
        <v>3</v>
      </c>
      <c r="BC199" t="str">
        <f>REPLACE(INDEX(GroupVertices[Group],MATCH(Edges[[#This Row],[Vertex 2]],GroupVertices[Vertex],0)),1,1,"")</f>
        <v>3</v>
      </c>
      <c r="BD199" s="43"/>
      <c r="BE199" s="44"/>
      <c r="BF199" s="43"/>
      <c r="BG199" s="44"/>
      <c r="BH199" s="43"/>
      <c r="BI199" s="44"/>
      <c r="BJ199" s="43"/>
      <c r="BK199" s="44"/>
      <c r="BL199" s="43"/>
    </row>
    <row r="200" spans="1:64" ht="15">
      <c r="A200" s="11" t="s">
        <v>327</v>
      </c>
      <c r="B200" s="11" t="s">
        <v>334</v>
      </c>
      <c r="C200" s="12" t="s">
        <v>1814</v>
      </c>
      <c r="D200" s="61">
        <v>3</v>
      </c>
      <c r="E200" s="62" t="s">
        <v>132</v>
      </c>
      <c r="F200" s="63">
        <v>32</v>
      </c>
      <c r="G200" s="12"/>
      <c r="H200" s="13"/>
      <c r="I200" s="45"/>
      <c r="J200" s="45"/>
      <c r="K200" s="31" t="s">
        <v>65</v>
      </c>
      <c r="L200" s="68">
        <v>200</v>
      </c>
      <c r="M200" s="68"/>
      <c r="N200" s="14"/>
      <c r="O200" t="s">
        <v>357</v>
      </c>
      <c r="P200" s="69">
        <v>43539.61487268518</v>
      </c>
      <c r="Q200" t="s">
        <v>367</v>
      </c>
      <c r="T200" t="s">
        <v>392</v>
      </c>
      <c r="V200" s="70" t="s">
        <v>469</v>
      </c>
      <c r="W200" s="69">
        <v>43539.61487268518</v>
      </c>
      <c r="X200" s="70" t="s">
        <v>561</v>
      </c>
      <c r="AA200" s="71" t="s">
        <v>653</v>
      </c>
      <c r="AC200" t="b">
        <v>0</v>
      </c>
      <c r="AD200">
        <v>0</v>
      </c>
      <c r="AE200" s="71" t="s">
        <v>656</v>
      </c>
      <c r="AF200" t="b">
        <v>0</v>
      </c>
      <c r="AG200" t="s">
        <v>660</v>
      </c>
      <c r="AI200" s="71" t="s">
        <v>656</v>
      </c>
      <c r="AJ200" t="b">
        <v>0</v>
      </c>
      <c r="AK200">
        <v>11</v>
      </c>
      <c r="AL200" s="71" t="s">
        <v>652</v>
      </c>
      <c r="AM200" t="s">
        <v>666</v>
      </c>
      <c r="AN200" t="b">
        <v>0</v>
      </c>
      <c r="AO200" s="71" t="s">
        <v>652</v>
      </c>
      <c r="AP200" t="s">
        <v>213</v>
      </c>
      <c r="AQ200">
        <v>0</v>
      </c>
      <c r="AR200">
        <v>0</v>
      </c>
      <c r="BA200">
        <v>1</v>
      </c>
      <c r="BB200" t="str">
        <f>REPLACE(INDEX(GroupVertices[Group],MATCH(Edges[[#This Row],[Vertex 1]],GroupVertices[Vertex],0)),1,1,"")</f>
        <v>3</v>
      </c>
      <c r="BC200" t="str">
        <f>REPLACE(INDEX(GroupVertices[Group],MATCH(Edges[[#This Row],[Vertex 2]],GroupVertices[Vertex],0)),1,1,"")</f>
        <v>3</v>
      </c>
      <c r="BD200" s="43"/>
      <c r="BE200" s="44"/>
      <c r="BF200" s="43"/>
      <c r="BG200" s="44"/>
      <c r="BH200" s="43"/>
      <c r="BI200" s="44"/>
      <c r="BJ200" s="43"/>
      <c r="BK200" s="44"/>
      <c r="BL200" s="43"/>
    </row>
    <row r="201" spans="1:64" ht="15">
      <c r="A201" s="11" t="s">
        <v>327</v>
      </c>
      <c r="B201" s="11" t="s">
        <v>328</v>
      </c>
      <c r="C201" s="12" t="s">
        <v>1814</v>
      </c>
      <c r="D201" s="61">
        <v>3</v>
      </c>
      <c r="E201" s="62" t="s">
        <v>132</v>
      </c>
      <c r="F201" s="63">
        <v>32</v>
      </c>
      <c r="G201" s="12"/>
      <c r="H201" s="13"/>
      <c r="I201" s="45"/>
      <c r="J201" s="45"/>
      <c r="K201" s="31" t="s">
        <v>66</v>
      </c>
      <c r="L201" s="68">
        <v>201</v>
      </c>
      <c r="M201" s="68"/>
      <c r="N201" s="14"/>
      <c r="O201" t="s">
        <v>357</v>
      </c>
      <c r="P201" s="69">
        <v>43539.61487268518</v>
      </c>
      <c r="Q201" t="s">
        <v>367</v>
      </c>
      <c r="T201" t="s">
        <v>392</v>
      </c>
      <c r="V201" s="70" t="s">
        <v>469</v>
      </c>
      <c r="W201" s="69">
        <v>43539.61487268518</v>
      </c>
      <c r="X201" s="70" t="s">
        <v>561</v>
      </c>
      <c r="AA201" s="71" t="s">
        <v>653</v>
      </c>
      <c r="AC201" t="b">
        <v>0</v>
      </c>
      <c r="AD201">
        <v>0</v>
      </c>
      <c r="AE201" s="71" t="s">
        <v>656</v>
      </c>
      <c r="AF201" t="b">
        <v>0</v>
      </c>
      <c r="AG201" t="s">
        <v>660</v>
      </c>
      <c r="AI201" s="71" t="s">
        <v>656</v>
      </c>
      <c r="AJ201" t="b">
        <v>0</v>
      </c>
      <c r="AK201">
        <v>11</v>
      </c>
      <c r="AL201" s="71" t="s">
        <v>652</v>
      </c>
      <c r="AM201" t="s">
        <v>666</v>
      </c>
      <c r="AN201" t="b">
        <v>0</v>
      </c>
      <c r="AO201" s="71" t="s">
        <v>652</v>
      </c>
      <c r="AP201" t="s">
        <v>213</v>
      </c>
      <c r="AQ201">
        <v>0</v>
      </c>
      <c r="AR201">
        <v>0</v>
      </c>
      <c r="BA201">
        <v>1</v>
      </c>
      <c r="BB201" t="str">
        <f>REPLACE(INDEX(GroupVertices[Group],MATCH(Edges[[#This Row],[Vertex 1]],GroupVertices[Vertex],0)),1,1,"")</f>
        <v>3</v>
      </c>
      <c r="BC201" t="str">
        <f>REPLACE(INDEX(GroupVertices[Group],MATCH(Edges[[#This Row],[Vertex 2]],GroupVertices[Vertex],0)),1,1,"")</f>
        <v>3</v>
      </c>
      <c r="BD201" s="43">
        <v>2</v>
      </c>
      <c r="BE201" s="44">
        <v>6.25</v>
      </c>
      <c r="BF201" s="43">
        <v>0</v>
      </c>
      <c r="BG201" s="44">
        <v>0</v>
      </c>
      <c r="BH201" s="43">
        <v>0</v>
      </c>
      <c r="BI201" s="44">
        <v>0</v>
      </c>
      <c r="BJ201" s="43">
        <v>30</v>
      </c>
      <c r="BK201" s="44">
        <v>93.75</v>
      </c>
      <c r="BL201" s="43">
        <v>32</v>
      </c>
    </row>
    <row r="202" spans="1:64" ht="15">
      <c r="A202" s="11" t="s">
        <v>328</v>
      </c>
      <c r="B202" s="11" t="s">
        <v>327</v>
      </c>
      <c r="C202" s="12" t="s">
        <v>1814</v>
      </c>
      <c r="D202" s="61">
        <v>3</v>
      </c>
      <c r="E202" s="62" t="s">
        <v>132</v>
      </c>
      <c r="F202" s="63">
        <v>32</v>
      </c>
      <c r="G202" s="12"/>
      <c r="H202" s="13"/>
      <c r="I202" s="45"/>
      <c r="J202" s="45"/>
      <c r="K202" s="31" t="s">
        <v>66</v>
      </c>
      <c r="L202" s="68">
        <v>202</v>
      </c>
      <c r="M202" s="68"/>
      <c r="N202" s="14"/>
      <c r="O202" t="s">
        <v>357</v>
      </c>
      <c r="P202" s="69">
        <v>43539.64460648148</v>
      </c>
      <c r="Q202" t="s">
        <v>367</v>
      </c>
      <c r="T202" t="s">
        <v>392</v>
      </c>
      <c r="V202" s="70" t="s">
        <v>470</v>
      </c>
      <c r="W202" s="69">
        <v>43539.64460648148</v>
      </c>
      <c r="X202" s="70" t="s">
        <v>562</v>
      </c>
      <c r="AA202" s="71" t="s">
        <v>654</v>
      </c>
      <c r="AC202" t="b">
        <v>0</v>
      </c>
      <c r="AD202">
        <v>0</v>
      </c>
      <c r="AE202" s="71" t="s">
        <v>656</v>
      </c>
      <c r="AF202" t="b">
        <v>0</v>
      </c>
      <c r="AG202" t="s">
        <v>660</v>
      </c>
      <c r="AI202" s="71" t="s">
        <v>656</v>
      </c>
      <c r="AJ202" t="b">
        <v>0</v>
      </c>
      <c r="AK202">
        <v>11</v>
      </c>
      <c r="AL202" s="71" t="s">
        <v>652</v>
      </c>
      <c r="AM202" t="s">
        <v>666</v>
      </c>
      <c r="AN202" t="b">
        <v>0</v>
      </c>
      <c r="AO202" s="71" t="s">
        <v>652</v>
      </c>
      <c r="AP202" t="s">
        <v>213</v>
      </c>
      <c r="AQ202">
        <v>0</v>
      </c>
      <c r="AR202">
        <v>0</v>
      </c>
      <c r="BA202">
        <v>1</v>
      </c>
      <c r="BB202" t="str">
        <f>REPLACE(INDEX(GroupVertices[Group],MATCH(Edges[[#This Row],[Vertex 1]],GroupVertices[Vertex],0)),1,1,"")</f>
        <v>3</v>
      </c>
      <c r="BC202" t="str">
        <f>REPLACE(INDEX(GroupVertices[Group],MATCH(Edges[[#This Row],[Vertex 2]],GroupVertices[Vertex],0)),1,1,"")</f>
        <v>3</v>
      </c>
      <c r="BD202" s="43"/>
      <c r="BE202" s="44"/>
      <c r="BF202" s="43"/>
      <c r="BG202" s="44"/>
      <c r="BH202" s="43"/>
      <c r="BI202" s="44"/>
      <c r="BJ202" s="43"/>
      <c r="BK202" s="44"/>
      <c r="BL202" s="43"/>
    </row>
    <row r="203" spans="1:64" ht="15">
      <c r="A203" s="11" t="s">
        <v>329</v>
      </c>
      <c r="B203" s="11" t="s">
        <v>327</v>
      </c>
      <c r="C203" s="12" t="s">
        <v>1814</v>
      </c>
      <c r="D203" s="61">
        <v>3</v>
      </c>
      <c r="E203" s="62" t="s">
        <v>132</v>
      </c>
      <c r="F203" s="63">
        <v>32</v>
      </c>
      <c r="G203" s="12"/>
      <c r="H203" s="13"/>
      <c r="I203" s="45"/>
      <c r="J203" s="45"/>
      <c r="K203" s="31" t="s">
        <v>65</v>
      </c>
      <c r="L203" s="68">
        <v>203</v>
      </c>
      <c r="M203" s="68"/>
      <c r="N203" s="14"/>
      <c r="O203" t="s">
        <v>357</v>
      </c>
      <c r="P203" s="69">
        <v>43539.9937037037</v>
      </c>
      <c r="Q203" t="s">
        <v>367</v>
      </c>
      <c r="T203" t="s">
        <v>392</v>
      </c>
      <c r="V203" s="70" t="s">
        <v>471</v>
      </c>
      <c r="W203" s="69">
        <v>43539.9937037037</v>
      </c>
      <c r="X203" s="70" t="s">
        <v>563</v>
      </c>
      <c r="AA203" s="71" t="s">
        <v>655</v>
      </c>
      <c r="AC203" t="b">
        <v>0</v>
      </c>
      <c r="AD203">
        <v>0</v>
      </c>
      <c r="AE203" s="71" t="s">
        <v>656</v>
      </c>
      <c r="AF203" t="b">
        <v>0</v>
      </c>
      <c r="AG203" t="s">
        <v>660</v>
      </c>
      <c r="AI203" s="71" t="s">
        <v>656</v>
      </c>
      <c r="AJ203" t="b">
        <v>0</v>
      </c>
      <c r="AK203">
        <v>11</v>
      </c>
      <c r="AL203" s="71" t="s">
        <v>652</v>
      </c>
      <c r="AM203" t="s">
        <v>664</v>
      </c>
      <c r="AN203" t="b">
        <v>0</v>
      </c>
      <c r="AO203" s="71" t="s">
        <v>652</v>
      </c>
      <c r="AP203" t="s">
        <v>213</v>
      </c>
      <c r="AQ203">
        <v>0</v>
      </c>
      <c r="AR203">
        <v>0</v>
      </c>
      <c r="BA203">
        <v>1</v>
      </c>
      <c r="BB203" t="str">
        <f>REPLACE(INDEX(GroupVertices[Group],MATCH(Edges[[#This Row],[Vertex 1]],GroupVertices[Vertex],0)),1,1,"")</f>
        <v>3</v>
      </c>
      <c r="BC203" t="str">
        <f>REPLACE(INDEX(GroupVertices[Group],MATCH(Edges[[#This Row],[Vertex 2]],GroupVertices[Vertex],0)),1,1,"")</f>
        <v>3</v>
      </c>
      <c r="BD203" s="43"/>
      <c r="BE203" s="44"/>
      <c r="BF203" s="43"/>
      <c r="BG203" s="44"/>
      <c r="BH203" s="43"/>
      <c r="BI203" s="44"/>
      <c r="BJ203" s="43"/>
      <c r="BK203" s="44"/>
      <c r="BL203" s="43"/>
    </row>
    <row r="204" spans="1:64" ht="15">
      <c r="A204" s="11" t="s">
        <v>328</v>
      </c>
      <c r="B204" s="11" t="s">
        <v>331</v>
      </c>
      <c r="C204" s="12" t="s">
        <v>1814</v>
      </c>
      <c r="D204" s="61">
        <v>3</v>
      </c>
      <c r="E204" s="62" t="s">
        <v>132</v>
      </c>
      <c r="F204" s="63">
        <v>32</v>
      </c>
      <c r="G204" s="12"/>
      <c r="H204" s="13"/>
      <c r="I204" s="45"/>
      <c r="J204" s="45"/>
      <c r="K204" s="31" t="s">
        <v>65</v>
      </c>
      <c r="L204" s="68">
        <v>204</v>
      </c>
      <c r="M204" s="68"/>
      <c r="N204" s="14"/>
      <c r="O204" t="s">
        <v>357</v>
      </c>
      <c r="P204" s="69">
        <v>43539.64460648148</v>
      </c>
      <c r="Q204" t="s">
        <v>367</v>
      </c>
      <c r="T204" t="s">
        <v>392</v>
      </c>
      <c r="V204" s="70" t="s">
        <v>470</v>
      </c>
      <c r="W204" s="69">
        <v>43539.64460648148</v>
      </c>
      <c r="X204" s="70" t="s">
        <v>562</v>
      </c>
      <c r="AA204" s="71" t="s">
        <v>654</v>
      </c>
      <c r="AC204" t="b">
        <v>0</v>
      </c>
      <c r="AD204">
        <v>0</v>
      </c>
      <c r="AE204" s="71" t="s">
        <v>656</v>
      </c>
      <c r="AF204" t="b">
        <v>0</v>
      </c>
      <c r="AG204" t="s">
        <v>660</v>
      </c>
      <c r="AI204" s="71" t="s">
        <v>656</v>
      </c>
      <c r="AJ204" t="b">
        <v>0</v>
      </c>
      <c r="AK204">
        <v>11</v>
      </c>
      <c r="AL204" s="71" t="s">
        <v>652</v>
      </c>
      <c r="AM204" t="s">
        <v>666</v>
      </c>
      <c r="AN204" t="b">
        <v>0</v>
      </c>
      <c r="AO204" s="71" t="s">
        <v>652</v>
      </c>
      <c r="AP204" t="s">
        <v>213</v>
      </c>
      <c r="AQ204">
        <v>0</v>
      </c>
      <c r="AR204">
        <v>0</v>
      </c>
      <c r="BA204">
        <v>1</v>
      </c>
      <c r="BB204" t="str">
        <f>REPLACE(INDEX(GroupVertices[Group],MATCH(Edges[[#This Row],[Vertex 1]],GroupVertices[Vertex],0)),1,1,"")</f>
        <v>3</v>
      </c>
      <c r="BC204" t="str">
        <f>REPLACE(INDEX(GroupVertices[Group],MATCH(Edges[[#This Row],[Vertex 2]],GroupVertices[Vertex],0)),1,1,"")</f>
        <v>3</v>
      </c>
      <c r="BD204" s="43"/>
      <c r="BE204" s="44"/>
      <c r="BF204" s="43"/>
      <c r="BG204" s="44"/>
      <c r="BH204" s="43"/>
      <c r="BI204" s="44"/>
      <c r="BJ204" s="43"/>
      <c r="BK204" s="44"/>
      <c r="BL204" s="43"/>
    </row>
    <row r="205" spans="1:64" ht="15">
      <c r="A205" s="11" t="s">
        <v>329</v>
      </c>
      <c r="B205" s="11" t="s">
        <v>331</v>
      </c>
      <c r="C205" s="12" t="s">
        <v>1814</v>
      </c>
      <c r="D205" s="61">
        <v>3</v>
      </c>
      <c r="E205" s="62" t="s">
        <v>132</v>
      </c>
      <c r="F205" s="63">
        <v>32</v>
      </c>
      <c r="G205" s="12"/>
      <c r="H205" s="13"/>
      <c r="I205" s="45"/>
      <c r="J205" s="45"/>
      <c r="K205" s="31" t="s">
        <v>65</v>
      </c>
      <c r="L205" s="68">
        <v>205</v>
      </c>
      <c r="M205" s="68"/>
      <c r="N205" s="14"/>
      <c r="O205" t="s">
        <v>357</v>
      </c>
      <c r="P205" s="69">
        <v>43539.9937037037</v>
      </c>
      <c r="Q205" t="s">
        <v>367</v>
      </c>
      <c r="T205" t="s">
        <v>392</v>
      </c>
      <c r="V205" s="70" t="s">
        <v>471</v>
      </c>
      <c r="W205" s="69">
        <v>43539.9937037037</v>
      </c>
      <c r="X205" s="70" t="s">
        <v>563</v>
      </c>
      <c r="AA205" s="71" t="s">
        <v>655</v>
      </c>
      <c r="AC205" t="b">
        <v>0</v>
      </c>
      <c r="AD205">
        <v>0</v>
      </c>
      <c r="AE205" s="71" t="s">
        <v>656</v>
      </c>
      <c r="AF205" t="b">
        <v>0</v>
      </c>
      <c r="AG205" t="s">
        <v>660</v>
      </c>
      <c r="AI205" s="71" t="s">
        <v>656</v>
      </c>
      <c r="AJ205" t="b">
        <v>0</v>
      </c>
      <c r="AK205">
        <v>11</v>
      </c>
      <c r="AL205" s="71" t="s">
        <v>652</v>
      </c>
      <c r="AM205" t="s">
        <v>664</v>
      </c>
      <c r="AN205" t="b">
        <v>0</v>
      </c>
      <c r="AO205" s="71" t="s">
        <v>652</v>
      </c>
      <c r="AP205" t="s">
        <v>213</v>
      </c>
      <c r="AQ205">
        <v>0</v>
      </c>
      <c r="AR205">
        <v>0</v>
      </c>
      <c r="BA205">
        <v>1</v>
      </c>
      <c r="BB205" t="str">
        <f>REPLACE(INDEX(GroupVertices[Group],MATCH(Edges[[#This Row],[Vertex 1]],GroupVertices[Vertex],0)),1,1,"")</f>
        <v>3</v>
      </c>
      <c r="BC205" t="str">
        <f>REPLACE(INDEX(GroupVertices[Group],MATCH(Edges[[#This Row],[Vertex 2]],GroupVertices[Vertex],0)),1,1,"")</f>
        <v>3</v>
      </c>
      <c r="BD205" s="43"/>
      <c r="BE205" s="44"/>
      <c r="BF205" s="43"/>
      <c r="BG205" s="44"/>
      <c r="BH205" s="43"/>
      <c r="BI205" s="44"/>
      <c r="BJ205" s="43"/>
      <c r="BK205" s="44"/>
      <c r="BL205" s="43"/>
    </row>
    <row r="206" spans="1:64" ht="15">
      <c r="A206" s="11" t="s">
        <v>328</v>
      </c>
      <c r="B206" s="11" t="s">
        <v>332</v>
      </c>
      <c r="C206" s="12" t="s">
        <v>1814</v>
      </c>
      <c r="D206" s="61">
        <v>3</v>
      </c>
      <c r="E206" s="62" t="s">
        <v>132</v>
      </c>
      <c r="F206" s="63">
        <v>32</v>
      </c>
      <c r="G206" s="12"/>
      <c r="H206" s="13"/>
      <c r="I206" s="45"/>
      <c r="J206" s="45"/>
      <c r="K206" s="31" t="s">
        <v>65</v>
      </c>
      <c r="L206" s="68">
        <v>206</v>
      </c>
      <c r="M206" s="68"/>
      <c r="N206" s="14"/>
      <c r="O206" t="s">
        <v>357</v>
      </c>
      <c r="P206" s="69">
        <v>43539.64460648148</v>
      </c>
      <c r="Q206" t="s">
        <v>367</v>
      </c>
      <c r="T206" t="s">
        <v>392</v>
      </c>
      <c r="V206" s="70" t="s">
        <v>470</v>
      </c>
      <c r="W206" s="69">
        <v>43539.64460648148</v>
      </c>
      <c r="X206" s="70" t="s">
        <v>562</v>
      </c>
      <c r="AA206" s="71" t="s">
        <v>654</v>
      </c>
      <c r="AC206" t="b">
        <v>0</v>
      </c>
      <c r="AD206">
        <v>0</v>
      </c>
      <c r="AE206" s="71" t="s">
        <v>656</v>
      </c>
      <c r="AF206" t="b">
        <v>0</v>
      </c>
      <c r="AG206" t="s">
        <v>660</v>
      </c>
      <c r="AI206" s="71" t="s">
        <v>656</v>
      </c>
      <c r="AJ206" t="b">
        <v>0</v>
      </c>
      <c r="AK206">
        <v>11</v>
      </c>
      <c r="AL206" s="71" t="s">
        <v>652</v>
      </c>
      <c r="AM206" t="s">
        <v>666</v>
      </c>
      <c r="AN206" t="b">
        <v>0</v>
      </c>
      <c r="AO206" s="71" t="s">
        <v>652</v>
      </c>
      <c r="AP206" t="s">
        <v>213</v>
      </c>
      <c r="AQ206">
        <v>0</v>
      </c>
      <c r="AR206">
        <v>0</v>
      </c>
      <c r="BA206">
        <v>1</v>
      </c>
      <c r="BB206" t="str">
        <f>REPLACE(INDEX(GroupVertices[Group],MATCH(Edges[[#This Row],[Vertex 1]],GroupVertices[Vertex],0)),1,1,"")</f>
        <v>3</v>
      </c>
      <c r="BC206" t="str">
        <f>REPLACE(INDEX(GroupVertices[Group],MATCH(Edges[[#This Row],[Vertex 2]],GroupVertices[Vertex],0)),1,1,"")</f>
        <v>2</v>
      </c>
      <c r="BD206" s="43"/>
      <c r="BE206" s="44"/>
      <c r="BF206" s="43"/>
      <c r="BG206" s="44"/>
      <c r="BH206" s="43"/>
      <c r="BI206" s="44"/>
      <c r="BJ206" s="43"/>
      <c r="BK206" s="44"/>
      <c r="BL206" s="43"/>
    </row>
    <row r="207" spans="1:64" ht="15">
      <c r="A207" s="11" t="s">
        <v>329</v>
      </c>
      <c r="B207" s="11" t="s">
        <v>332</v>
      </c>
      <c r="C207" s="12" t="s">
        <v>1814</v>
      </c>
      <c r="D207" s="61">
        <v>3</v>
      </c>
      <c r="E207" s="62" t="s">
        <v>132</v>
      </c>
      <c r="F207" s="63">
        <v>32</v>
      </c>
      <c r="G207" s="12"/>
      <c r="H207" s="13"/>
      <c r="I207" s="45"/>
      <c r="J207" s="45"/>
      <c r="K207" s="31" t="s">
        <v>65</v>
      </c>
      <c r="L207" s="68">
        <v>207</v>
      </c>
      <c r="M207" s="68"/>
      <c r="N207" s="14"/>
      <c r="O207" t="s">
        <v>357</v>
      </c>
      <c r="P207" s="69">
        <v>43539.9937037037</v>
      </c>
      <c r="Q207" t="s">
        <v>367</v>
      </c>
      <c r="T207" t="s">
        <v>392</v>
      </c>
      <c r="V207" s="70" t="s">
        <v>471</v>
      </c>
      <c r="W207" s="69">
        <v>43539.9937037037</v>
      </c>
      <c r="X207" s="70" t="s">
        <v>563</v>
      </c>
      <c r="AA207" s="71" t="s">
        <v>655</v>
      </c>
      <c r="AC207" t="b">
        <v>0</v>
      </c>
      <c r="AD207">
        <v>0</v>
      </c>
      <c r="AE207" s="71" t="s">
        <v>656</v>
      </c>
      <c r="AF207" t="b">
        <v>0</v>
      </c>
      <c r="AG207" t="s">
        <v>660</v>
      </c>
      <c r="AI207" s="71" t="s">
        <v>656</v>
      </c>
      <c r="AJ207" t="b">
        <v>0</v>
      </c>
      <c r="AK207">
        <v>11</v>
      </c>
      <c r="AL207" s="71" t="s">
        <v>652</v>
      </c>
      <c r="AM207" t="s">
        <v>664</v>
      </c>
      <c r="AN207" t="b">
        <v>0</v>
      </c>
      <c r="AO207" s="71" t="s">
        <v>652</v>
      </c>
      <c r="AP207" t="s">
        <v>213</v>
      </c>
      <c r="AQ207">
        <v>0</v>
      </c>
      <c r="AR207">
        <v>0</v>
      </c>
      <c r="BA207">
        <v>1</v>
      </c>
      <c r="BB207" t="str">
        <f>REPLACE(INDEX(GroupVertices[Group],MATCH(Edges[[#This Row],[Vertex 1]],GroupVertices[Vertex],0)),1,1,"")</f>
        <v>3</v>
      </c>
      <c r="BC207" t="str">
        <f>REPLACE(INDEX(GroupVertices[Group],MATCH(Edges[[#This Row],[Vertex 2]],GroupVertices[Vertex],0)),1,1,"")</f>
        <v>2</v>
      </c>
      <c r="BD207" s="43"/>
      <c r="BE207" s="44"/>
      <c r="BF207" s="43"/>
      <c r="BG207" s="44"/>
      <c r="BH207" s="43"/>
      <c r="BI207" s="44"/>
      <c r="BJ207" s="43"/>
      <c r="BK207" s="44"/>
      <c r="BL207" s="43"/>
    </row>
    <row r="208" spans="1:64" ht="15">
      <c r="A208" s="11" t="s">
        <v>328</v>
      </c>
      <c r="B208" s="11" t="s">
        <v>333</v>
      </c>
      <c r="C208" s="12" t="s">
        <v>1814</v>
      </c>
      <c r="D208" s="61">
        <v>3</v>
      </c>
      <c r="E208" s="62" t="s">
        <v>132</v>
      </c>
      <c r="F208" s="63">
        <v>32</v>
      </c>
      <c r="G208" s="12"/>
      <c r="H208" s="13"/>
      <c r="I208" s="45"/>
      <c r="J208" s="45"/>
      <c r="K208" s="31" t="s">
        <v>65</v>
      </c>
      <c r="L208" s="68">
        <v>208</v>
      </c>
      <c r="M208" s="68"/>
      <c r="N208" s="14"/>
      <c r="O208" t="s">
        <v>357</v>
      </c>
      <c r="P208" s="69">
        <v>43539.64460648148</v>
      </c>
      <c r="Q208" t="s">
        <v>367</v>
      </c>
      <c r="T208" t="s">
        <v>392</v>
      </c>
      <c r="V208" s="70" t="s">
        <v>470</v>
      </c>
      <c r="W208" s="69">
        <v>43539.64460648148</v>
      </c>
      <c r="X208" s="70" t="s">
        <v>562</v>
      </c>
      <c r="AA208" s="71" t="s">
        <v>654</v>
      </c>
      <c r="AC208" t="b">
        <v>0</v>
      </c>
      <c r="AD208">
        <v>0</v>
      </c>
      <c r="AE208" s="71" t="s">
        <v>656</v>
      </c>
      <c r="AF208" t="b">
        <v>0</v>
      </c>
      <c r="AG208" t="s">
        <v>660</v>
      </c>
      <c r="AI208" s="71" t="s">
        <v>656</v>
      </c>
      <c r="AJ208" t="b">
        <v>0</v>
      </c>
      <c r="AK208">
        <v>11</v>
      </c>
      <c r="AL208" s="71" t="s">
        <v>652</v>
      </c>
      <c r="AM208" t="s">
        <v>666</v>
      </c>
      <c r="AN208" t="b">
        <v>0</v>
      </c>
      <c r="AO208" s="71" t="s">
        <v>652</v>
      </c>
      <c r="AP208" t="s">
        <v>213</v>
      </c>
      <c r="AQ208">
        <v>0</v>
      </c>
      <c r="AR208">
        <v>0</v>
      </c>
      <c r="BA208">
        <v>1</v>
      </c>
      <c r="BB208" t="str">
        <f>REPLACE(INDEX(GroupVertices[Group],MATCH(Edges[[#This Row],[Vertex 1]],GroupVertices[Vertex],0)),1,1,"")</f>
        <v>3</v>
      </c>
      <c r="BC208" t="str">
        <f>REPLACE(INDEX(GroupVertices[Group],MATCH(Edges[[#This Row],[Vertex 2]],GroupVertices[Vertex],0)),1,1,"")</f>
        <v>3</v>
      </c>
      <c r="BD208" s="43"/>
      <c r="BE208" s="44"/>
      <c r="BF208" s="43"/>
      <c r="BG208" s="44"/>
      <c r="BH208" s="43"/>
      <c r="BI208" s="44"/>
      <c r="BJ208" s="43"/>
      <c r="BK208" s="44"/>
      <c r="BL208" s="43"/>
    </row>
    <row r="209" spans="1:64" ht="15">
      <c r="A209" s="11" t="s">
        <v>329</v>
      </c>
      <c r="B209" s="11" t="s">
        <v>333</v>
      </c>
      <c r="C209" s="12" t="s">
        <v>1814</v>
      </c>
      <c r="D209" s="61">
        <v>3</v>
      </c>
      <c r="E209" s="62" t="s">
        <v>132</v>
      </c>
      <c r="F209" s="63">
        <v>32</v>
      </c>
      <c r="G209" s="12"/>
      <c r="H209" s="13"/>
      <c r="I209" s="45"/>
      <c r="J209" s="45"/>
      <c r="K209" s="31" t="s">
        <v>65</v>
      </c>
      <c r="L209" s="68">
        <v>209</v>
      </c>
      <c r="M209" s="68"/>
      <c r="N209" s="14"/>
      <c r="O209" t="s">
        <v>357</v>
      </c>
      <c r="P209" s="69">
        <v>43539.9937037037</v>
      </c>
      <c r="Q209" t="s">
        <v>367</v>
      </c>
      <c r="T209" t="s">
        <v>392</v>
      </c>
      <c r="V209" s="70" t="s">
        <v>471</v>
      </c>
      <c r="W209" s="69">
        <v>43539.9937037037</v>
      </c>
      <c r="X209" s="70" t="s">
        <v>563</v>
      </c>
      <c r="AA209" s="71" t="s">
        <v>655</v>
      </c>
      <c r="AC209" t="b">
        <v>0</v>
      </c>
      <c r="AD209">
        <v>0</v>
      </c>
      <c r="AE209" s="71" t="s">
        <v>656</v>
      </c>
      <c r="AF209" t="b">
        <v>0</v>
      </c>
      <c r="AG209" t="s">
        <v>660</v>
      </c>
      <c r="AI209" s="71" t="s">
        <v>656</v>
      </c>
      <c r="AJ209" t="b">
        <v>0</v>
      </c>
      <c r="AK209">
        <v>11</v>
      </c>
      <c r="AL209" s="71" t="s">
        <v>652</v>
      </c>
      <c r="AM209" t="s">
        <v>664</v>
      </c>
      <c r="AN209" t="b">
        <v>0</v>
      </c>
      <c r="AO209" s="71" t="s">
        <v>652</v>
      </c>
      <c r="AP209" t="s">
        <v>213</v>
      </c>
      <c r="AQ209">
        <v>0</v>
      </c>
      <c r="AR209">
        <v>0</v>
      </c>
      <c r="BA209">
        <v>1</v>
      </c>
      <c r="BB209" t="str">
        <f>REPLACE(INDEX(GroupVertices[Group],MATCH(Edges[[#This Row],[Vertex 1]],GroupVertices[Vertex],0)),1,1,"")</f>
        <v>3</v>
      </c>
      <c r="BC209" t="str">
        <f>REPLACE(INDEX(GroupVertices[Group],MATCH(Edges[[#This Row],[Vertex 2]],GroupVertices[Vertex],0)),1,1,"")</f>
        <v>3</v>
      </c>
      <c r="BD209" s="43"/>
      <c r="BE209" s="44"/>
      <c r="BF209" s="43"/>
      <c r="BG209" s="44"/>
      <c r="BH209" s="43"/>
      <c r="BI209" s="44"/>
      <c r="BJ209" s="43"/>
      <c r="BK209" s="44"/>
      <c r="BL209" s="43"/>
    </row>
    <row r="210" spans="1:64" ht="15">
      <c r="A210" s="11" t="s">
        <v>328</v>
      </c>
      <c r="B210" s="11" t="s">
        <v>334</v>
      </c>
      <c r="C210" s="12" t="s">
        <v>1814</v>
      </c>
      <c r="D210" s="61">
        <v>3</v>
      </c>
      <c r="E210" s="62" t="s">
        <v>132</v>
      </c>
      <c r="F210" s="63">
        <v>32</v>
      </c>
      <c r="G210" s="12"/>
      <c r="H210" s="13"/>
      <c r="I210" s="45"/>
      <c r="J210" s="45"/>
      <c r="K210" s="31" t="s">
        <v>65</v>
      </c>
      <c r="L210" s="68">
        <v>210</v>
      </c>
      <c r="M210" s="68"/>
      <c r="N210" s="14"/>
      <c r="O210" t="s">
        <v>357</v>
      </c>
      <c r="P210" s="69">
        <v>43539.64460648148</v>
      </c>
      <c r="Q210" t="s">
        <v>367</v>
      </c>
      <c r="T210" t="s">
        <v>392</v>
      </c>
      <c r="V210" s="70" t="s">
        <v>470</v>
      </c>
      <c r="W210" s="69">
        <v>43539.64460648148</v>
      </c>
      <c r="X210" s="70" t="s">
        <v>562</v>
      </c>
      <c r="AA210" s="71" t="s">
        <v>654</v>
      </c>
      <c r="AC210" t="b">
        <v>0</v>
      </c>
      <c r="AD210">
        <v>0</v>
      </c>
      <c r="AE210" s="71" t="s">
        <v>656</v>
      </c>
      <c r="AF210" t="b">
        <v>0</v>
      </c>
      <c r="AG210" t="s">
        <v>660</v>
      </c>
      <c r="AI210" s="71" t="s">
        <v>656</v>
      </c>
      <c r="AJ210" t="b">
        <v>0</v>
      </c>
      <c r="AK210">
        <v>11</v>
      </c>
      <c r="AL210" s="71" t="s">
        <v>652</v>
      </c>
      <c r="AM210" t="s">
        <v>666</v>
      </c>
      <c r="AN210" t="b">
        <v>0</v>
      </c>
      <c r="AO210" s="71" t="s">
        <v>652</v>
      </c>
      <c r="AP210" t="s">
        <v>213</v>
      </c>
      <c r="AQ210">
        <v>0</v>
      </c>
      <c r="AR210">
        <v>0</v>
      </c>
      <c r="BA210">
        <v>1</v>
      </c>
      <c r="BB210" t="str">
        <f>REPLACE(INDEX(GroupVertices[Group],MATCH(Edges[[#This Row],[Vertex 1]],GroupVertices[Vertex],0)),1,1,"")</f>
        <v>3</v>
      </c>
      <c r="BC210" t="str">
        <f>REPLACE(INDEX(GroupVertices[Group],MATCH(Edges[[#This Row],[Vertex 2]],GroupVertices[Vertex],0)),1,1,"")</f>
        <v>3</v>
      </c>
      <c r="BD210" s="43">
        <v>2</v>
      </c>
      <c r="BE210" s="44">
        <v>6.25</v>
      </c>
      <c r="BF210" s="43">
        <v>0</v>
      </c>
      <c r="BG210" s="44">
        <v>0</v>
      </c>
      <c r="BH210" s="43">
        <v>0</v>
      </c>
      <c r="BI210" s="44">
        <v>0</v>
      </c>
      <c r="BJ210" s="43">
        <v>30</v>
      </c>
      <c r="BK210" s="44">
        <v>93.75</v>
      </c>
      <c r="BL210" s="43">
        <v>32</v>
      </c>
    </row>
    <row r="211" spans="1:64" ht="15">
      <c r="A211" s="11" t="s">
        <v>329</v>
      </c>
      <c r="B211" s="11" t="s">
        <v>334</v>
      </c>
      <c r="C211" s="12" t="s">
        <v>1814</v>
      </c>
      <c r="D211" s="61">
        <v>3</v>
      </c>
      <c r="E211" s="62" t="s">
        <v>132</v>
      </c>
      <c r="F211" s="63">
        <v>32</v>
      </c>
      <c r="G211" s="12"/>
      <c r="H211" s="13"/>
      <c r="I211" s="45"/>
      <c r="J211" s="45"/>
      <c r="K211" s="31" t="s">
        <v>65</v>
      </c>
      <c r="L211" s="68">
        <v>211</v>
      </c>
      <c r="M211" s="68"/>
      <c r="N211" s="14"/>
      <c r="O211" t="s">
        <v>357</v>
      </c>
      <c r="P211" s="69">
        <v>43539.9937037037</v>
      </c>
      <c r="Q211" t="s">
        <v>367</v>
      </c>
      <c r="T211" t="s">
        <v>392</v>
      </c>
      <c r="V211" s="70" t="s">
        <v>471</v>
      </c>
      <c r="W211" s="69">
        <v>43539.9937037037</v>
      </c>
      <c r="X211" s="70" t="s">
        <v>563</v>
      </c>
      <c r="AA211" s="71" t="s">
        <v>655</v>
      </c>
      <c r="AC211" t="b">
        <v>0</v>
      </c>
      <c r="AD211">
        <v>0</v>
      </c>
      <c r="AE211" s="71" t="s">
        <v>656</v>
      </c>
      <c r="AF211" t="b">
        <v>0</v>
      </c>
      <c r="AG211" t="s">
        <v>660</v>
      </c>
      <c r="AI211" s="71" t="s">
        <v>656</v>
      </c>
      <c r="AJ211" t="b">
        <v>0</v>
      </c>
      <c r="AK211">
        <v>11</v>
      </c>
      <c r="AL211" s="71" t="s">
        <v>652</v>
      </c>
      <c r="AM211" t="s">
        <v>664</v>
      </c>
      <c r="AN211" t="b">
        <v>0</v>
      </c>
      <c r="AO211" s="71" t="s">
        <v>652</v>
      </c>
      <c r="AP211" t="s">
        <v>213</v>
      </c>
      <c r="AQ211">
        <v>0</v>
      </c>
      <c r="AR211">
        <v>0</v>
      </c>
      <c r="BA211">
        <v>1</v>
      </c>
      <c r="BB211" t="str">
        <f>REPLACE(INDEX(GroupVertices[Group],MATCH(Edges[[#This Row],[Vertex 1]],GroupVertices[Vertex],0)),1,1,"")</f>
        <v>3</v>
      </c>
      <c r="BC211" t="str">
        <f>REPLACE(INDEX(GroupVertices[Group],MATCH(Edges[[#This Row],[Vertex 2]],GroupVertices[Vertex],0)),1,1,"")</f>
        <v>3</v>
      </c>
      <c r="BD211" s="43"/>
      <c r="BE211" s="44"/>
      <c r="BF211" s="43"/>
      <c r="BG211" s="44"/>
      <c r="BH211" s="43"/>
      <c r="BI211" s="44"/>
      <c r="BJ211" s="43"/>
      <c r="BK211" s="44"/>
      <c r="BL211" s="43"/>
    </row>
    <row r="212" spans="1:64" ht="15">
      <c r="A212" s="11" t="s">
        <v>329</v>
      </c>
      <c r="B212" s="11" t="s">
        <v>328</v>
      </c>
      <c r="C212" s="12" t="s">
        <v>1814</v>
      </c>
      <c r="D212" s="61">
        <v>3</v>
      </c>
      <c r="E212" s="62" t="s">
        <v>132</v>
      </c>
      <c r="F212" s="63">
        <v>32</v>
      </c>
      <c r="G212" s="12"/>
      <c r="H212" s="13"/>
      <c r="I212" s="45"/>
      <c r="J212" s="45"/>
      <c r="K212" s="31" t="s">
        <v>65</v>
      </c>
      <c r="L212" s="68">
        <v>212</v>
      </c>
      <c r="M212" s="68"/>
      <c r="N212" s="14"/>
      <c r="O212" t="s">
        <v>357</v>
      </c>
      <c r="P212" s="69">
        <v>43539.9937037037</v>
      </c>
      <c r="Q212" t="s">
        <v>367</v>
      </c>
      <c r="T212" t="s">
        <v>392</v>
      </c>
      <c r="V212" s="70" t="s">
        <v>471</v>
      </c>
      <c r="W212" s="69">
        <v>43539.9937037037</v>
      </c>
      <c r="X212" s="70" t="s">
        <v>563</v>
      </c>
      <c r="AA212" s="71" t="s">
        <v>655</v>
      </c>
      <c r="AC212" t="b">
        <v>0</v>
      </c>
      <c r="AD212">
        <v>0</v>
      </c>
      <c r="AE212" s="71" t="s">
        <v>656</v>
      </c>
      <c r="AF212" t="b">
        <v>0</v>
      </c>
      <c r="AG212" t="s">
        <v>660</v>
      </c>
      <c r="AI212" s="71" t="s">
        <v>656</v>
      </c>
      <c r="AJ212" t="b">
        <v>0</v>
      </c>
      <c r="AK212">
        <v>11</v>
      </c>
      <c r="AL212" s="71" t="s">
        <v>652</v>
      </c>
      <c r="AM212" t="s">
        <v>664</v>
      </c>
      <c r="AN212" t="b">
        <v>0</v>
      </c>
      <c r="AO212" s="71" t="s">
        <v>652</v>
      </c>
      <c r="AP212" t="s">
        <v>213</v>
      </c>
      <c r="AQ212">
        <v>0</v>
      </c>
      <c r="AR212">
        <v>0</v>
      </c>
      <c r="BA212">
        <v>1</v>
      </c>
      <c r="BB212" t="str">
        <f>REPLACE(INDEX(GroupVertices[Group],MATCH(Edges[[#This Row],[Vertex 1]],GroupVertices[Vertex],0)),1,1,"")</f>
        <v>3</v>
      </c>
      <c r="BC212" t="str">
        <f>REPLACE(INDEX(GroupVertices[Group],MATCH(Edges[[#This Row],[Vertex 2]],GroupVertices[Vertex],0)),1,1,"")</f>
        <v>3</v>
      </c>
      <c r="BD212" s="43">
        <v>2</v>
      </c>
      <c r="BE212" s="44">
        <v>6.25</v>
      </c>
      <c r="BF212" s="43">
        <v>0</v>
      </c>
      <c r="BG212" s="44">
        <v>0</v>
      </c>
      <c r="BH212" s="43">
        <v>0</v>
      </c>
      <c r="BI212" s="44">
        <v>0</v>
      </c>
      <c r="BJ212" s="43">
        <v>30</v>
      </c>
      <c r="BK212" s="44">
        <v>93.75</v>
      </c>
      <c r="BL212" s="43">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2"/>
    <dataValidation allowBlank="1" showErrorMessage="1" sqref="N2:N2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2"/>
    <dataValidation allowBlank="1" showInputMessage="1" promptTitle="Edge Color" prompt="To select an optional edge color, right-click and select Select Color on the right-click menu." sqref="C3:C212"/>
    <dataValidation allowBlank="1" showInputMessage="1" promptTitle="Edge Width" prompt="Enter an optional edge width between 1 and 10." errorTitle="Invalid Edge Width" error="The optional edge width must be a whole number between 1 and 10." sqref="D3:D212"/>
    <dataValidation allowBlank="1" showInputMessage="1" promptTitle="Edge Opacity" prompt="Enter an optional edge opacity between 0 (transparent) and 100 (opaque)." errorTitle="Invalid Edge Opacity" error="The optional edge opacity must be a whole number between 0 and 10." sqref="F3:F2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2">
      <formula1>ValidEdgeVisibilities</formula1>
    </dataValidation>
    <dataValidation allowBlank="1" showInputMessage="1" showErrorMessage="1" promptTitle="Vertex 1 Name" prompt="Enter the name of the edge's first vertex." sqref="A3:A212"/>
    <dataValidation allowBlank="1" showInputMessage="1" showErrorMessage="1" promptTitle="Vertex 2 Name" prompt="Enter the name of the edge's second vertex." sqref="B3:B212"/>
    <dataValidation allowBlank="1" showInputMessage="1" showErrorMessage="1" promptTitle="Edge Label" prompt="Enter an optional edge label." errorTitle="Invalid Edge Visibility" error="You have entered an unrecognized edge visibility.  Try selecting from the drop-down list instead." sqref="H3:H2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2"/>
  </dataValidations>
  <hyperlinks>
    <hyperlink ref="R51" r:id="rId1" display="http://www.angel-med.com/2019/03/11/mar-11-2019-press-release/"/>
    <hyperlink ref="R102" r:id="rId2" display="https://twitter.com/BethHillDO/status/1105905258411155456"/>
    <hyperlink ref="R103" r:id="rId3" display="https://twitter.com/BethHillDO/status/1105905258411155456"/>
    <hyperlink ref="R104" r:id="rId4" display="https://twitter.com/BethHillDO/status/1105905258411155456"/>
    <hyperlink ref="R105" r:id="rId5" display="https://twitter.com/BethHillDO/status/1105905258411155456"/>
    <hyperlink ref="R106" r:id="rId6" display="https://twitter.com/BethHillDO/status/1105905258411155456"/>
    <hyperlink ref="R107" r:id="rId7" display="https://twitter.com/BethHillDO/status/1105905258411155456"/>
    <hyperlink ref="R108" r:id="rId8" display="https://twitter.com/BethHillDO/status/1105905258411155456"/>
    <hyperlink ref="R109" r:id="rId9" display="https://twitter.com/BethHillDO/status/1105905258411155456"/>
    <hyperlink ref="R110" r:id="rId10" display="https://twitter.com/BethHillDO/status/1105905258411155456"/>
    <hyperlink ref="R111" r:id="rId11" display="https://twitter.com/BethHillDO/status/1105905258411155456"/>
    <hyperlink ref="R132" r:id="rId12" display="https://www.tctmd.com/news/acc-2019-smartwatch-low-risk-tavr-and-bempedoic-acid-are-hoping-luck-saint-paddys-day-weekend"/>
    <hyperlink ref="R133" r:id="rId13" display="https://www.tctmd.com/news/acc-2019-smartwatch-low-risk-tavr-and-bempedoic-acid-are-hoping-luck-saint-paddys-day-weekend"/>
    <hyperlink ref="R134" r:id="rId14" display="https://www.tctmd.com/news/acc-2019-smartwatch-low-risk-tavr-and-bempedoic-acid-are-hoping-luck-saint-paddys-day-weekend"/>
    <hyperlink ref="R135" r:id="rId15" display="https://www.tctmd.com/news/acc-2019-smartwatch-low-risk-tavr-and-bempedoic-acid-are-hoping-luck-saint-paddys-day-weekend"/>
    <hyperlink ref="R136" r:id="rId16" display="https://www.tctmd.com/news/acc-2019-smartwatch-low-risk-tavr-and-bempedoic-acid-are-hoping-luck-saint-paddys-day-weekend"/>
    <hyperlink ref="R137" r:id="rId17" display="https://www.tctmd.com/news/acc-2019-smartwatch-low-risk-tavr-and-bempedoic-acid-are-hoping-luck-saint-paddys-day-weekend"/>
    <hyperlink ref="R138" r:id="rId18" display="https://www.tctmd.com/news/acc-2019-smartwatch-low-risk-tavr-and-bempedoic-acid-are-hoping-luck-saint-paddys-day-weekend"/>
    <hyperlink ref="R139" r:id="rId19" display="https://www.tctmd.com/news/acc-2019-smartwatch-low-risk-tavr-and-bempedoic-acid-are-hoping-luck-saint-paddys-day-weekend"/>
    <hyperlink ref="R140" r:id="rId20" display="https://www.tctmd.com/news/acc-2019-smartwatch-low-risk-tavr-and-bempedoic-acid-are-hoping-luck-saint-paddys-day-weekend"/>
    <hyperlink ref="R149" r:id="rId21" display="https://www.tctmd.com/news/acc-2019-smartwatch-low-risk-tavr-and-bempedoic-acid-are-hoping-luck-saint-paddys-day-weekend"/>
    <hyperlink ref="R166" r:id="rId22" display="https://www.tctmd.com/news/acc-2019-smartwatch-low-risk-tavr-and-bempedoic-acid-are-hoping-luck-saint-paddys-day-weekend"/>
    <hyperlink ref="R183" r:id="rId23" display="https://soundcloud.com/bmjpodcasts/obesity-and-atrial-fibrillation"/>
    <hyperlink ref="R185" r:id="rId24" display="https://twitter.com/CMichaelGibson/status/1106322344958746624"/>
    <hyperlink ref="U3" r:id="rId25" display="https://pbs.twimg.com/media/D1inBBTW0AAqpRt.jpg"/>
    <hyperlink ref="U4" r:id="rId26" display="https://pbs.twimg.com/media/D1inBBTW0AAqpRt.jpg"/>
    <hyperlink ref="U15" r:id="rId27" display="https://pbs.twimg.com/media/D1pbAkBXgAAtob0.jpg"/>
    <hyperlink ref="U16" r:id="rId28" display="https://pbs.twimg.com/media/D1pbAkBXgAAtob0.jpg"/>
    <hyperlink ref="U17" r:id="rId29" display="https://pbs.twimg.com/media/D1pbAkBXgAAtob0.jpg"/>
    <hyperlink ref="U18" r:id="rId30" display="https://pbs.twimg.com/media/D1pbAkBXgAAtob0.jpg"/>
    <hyperlink ref="U19" r:id="rId31" display="https://pbs.twimg.com/media/D1pbAkBXgAAtob0.jpg"/>
    <hyperlink ref="U20" r:id="rId32" display="https://pbs.twimg.com/media/D1pbAkBXgAAtob0.jpg"/>
    <hyperlink ref="U21" r:id="rId33" display="https://pbs.twimg.com/media/D1pbAkBXgAAtob0.jpg"/>
    <hyperlink ref="U22" r:id="rId34" display="https://pbs.twimg.com/media/D1pbAkBXgAAtob0.jpg"/>
    <hyperlink ref="U23" r:id="rId35" display="https://pbs.twimg.com/media/D1pbAkBXgAAtob0.jpg"/>
    <hyperlink ref="U24" r:id="rId36" display="https://pbs.twimg.com/media/D1pbAkBXgAAtob0.jpg"/>
    <hyperlink ref="U26" r:id="rId37" display="https://pbs.twimg.com/media/D1pbAkBXgAAtob0.jpg"/>
    <hyperlink ref="U27" r:id="rId38" display="https://pbs.twimg.com/media/D1pbAkBXgAAtob0.jpg"/>
    <hyperlink ref="U30" r:id="rId39" display="https://pbs.twimg.com/media/D1pbAkBXgAAtob0.jpg"/>
    <hyperlink ref="U31" r:id="rId40" display="https://pbs.twimg.com/media/D1pbAkBXgAAtob0.jpg"/>
    <hyperlink ref="U35" r:id="rId41" display="https://pbs.twimg.com/media/D1pbAkBXgAAtob0.jpg"/>
    <hyperlink ref="U36" r:id="rId42" display="https://pbs.twimg.com/media/D1pbAkBXgAAtob0.jpg"/>
    <hyperlink ref="U49" r:id="rId43" display="https://pbs.twimg.com/media/D1pbAkBXgAAtob0.jpg"/>
    <hyperlink ref="U50" r:id="rId44" display="https://pbs.twimg.com/media/D1pbAkBXgAAtob0.jpg"/>
    <hyperlink ref="U122" r:id="rId45" display="https://pbs.twimg.com/media/D1pbAkBXgAAtob0.jpg"/>
    <hyperlink ref="U123" r:id="rId46" display="https://pbs.twimg.com/media/D1pbAkBXgAAtob0.jpg"/>
    <hyperlink ref="U132" r:id="rId47" display="https://pbs.twimg.com/media/D1fhK7LXQAAR5cw.jpg"/>
    <hyperlink ref="U133" r:id="rId48" display="https://pbs.twimg.com/media/D1fhK7LXQAAR5cw.jpg"/>
    <hyperlink ref="U134" r:id="rId49" display="https://pbs.twimg.com/media/D1fhK7LXQAAR5cw.jpg"/>
    <hyperlink ref="U135" r:id="rId50" display="https://pbs.twimg.com/media/D1fhK7LXQAAR5cw.jpg"/>
    <hyperlink ref="U136" r:id="rId51" display="https://pbs.twimg.com/media/D1fhK7LXQAAR5cw.jpg"/>
    <hyperlink ref="U141" r:id="rId52" display="https://pbs.twimg.com/media/D1inBBTW0AAqpRt.jpg"/>
    <hyperlink ref="U142" r:id="rId53" display="https://pbs.twimg.com/media/D1inBBTW0AAqpRt.jpg"/>
    <hyperlink ref="U143" r:id="rId54" display="https://pbs.twimg.com/media/D1oUOy9W0AAxW1S.jpg"/>
    <hyperlink ref="U144" r:id="rId55" display="https://pbs.twimg.com/media/D1oUOy9W0AAxW1S.jpg"/>
    <hyperlink ref="U151" r:id="rId56" display="https://pbs.twimg.com/media/D1pbAkBXgAAtob0.jpg"/>
    <hyperlink ref="U152" r:id="rId57" display="https://pbs.twimg.com/media/D1pbAkBXgAAtob0.jpg"/>
    <hyperlink ref="U153" r:id="rId58" display="https://pbs.twimg.com/media/D1pbAkBXgAAtob0.jpg"/>
    <hyperlink ref="U154" r:id="rId59" display="https://pbs.twimg.com/media/D1pbAkBXgAAtob0.jpg"/>
    <hyperlink ref="U155" r:id="rId60" display="https://pbs.twimg.com/media/D1s8QK_X4AIGJFV.jpg"/>
    <hyperlink ref="U156" r:id="rId61" display="https://pbs.twimg.com/media/D1s8QK_X4AIGJFV.jpg"/>
    <hyperlink ref="U157" r:id="rId62" display="https://pbs.twimg.com/media/D1s8QK_X4AIGJFV.jpg"/>
    <hyperlink ref="U158" r:id="rId63" display="https://pbs.twimg.com/media/D1s8QK_X4AIGJFV.jpg"/>
    <hyperlink ref="U159" r:id="rId64" display="https://pbs.twimg.com/media/D1s8QK_X4AIGJFV.jpg"/>
    <hyperlink ref="U173" r:id="rId65" display="https://pbs.twimg.com/media/D1tqVhyWsAE2BTO.jpg"/>
    <hyperlink ref="U174" r:id="rId66" display="https://pbs.twimg.com/media/D1tqVhyWsAE2BTO.jpg"/>
    <hyperlink ref="U188" r:id="rId67" display="https://pbs.twimg.com/media/D1s7M62WwAAbavF.jpg"/>
    <hyperlink ref="U189" r:id="rId68" display="https://pbs.twimg.com/media/D1s7M62WwAAbavF.jpg"/>
    <hyperlink ref="U190" r:id="rId69" display="https://pbs.twimg.com/media/D1s7M62WwAAbavF.jpg"/>
    <hyperlink ref="U191" r:id="rId70" display="https://pbs.twimg.com/media/D1s7M62WwAAbavF.jpg"/>
    <hyperlink ref="U192" r:id="rId71" display="https://pbs.twimg.com/media/D1s7M62WwAAbavF.jpg"/>
    <hyperlink ref="U193" r:id="rId72" display="https://pbs.twimg.com/media/D1s7M62WwAAbavF.jpg"/>
    <hyperlink ref="V3" r:id="rId73" display="https://pbs.twimg.com/media/D1inBBTW0AAqpRt.jpg"/>
    <hyperlink ref="V4" r:id="rId74" display="https://pbs.twimg.com/media/D1inBBTW0AAqpRt.jpg"/>
    <hyperlink ref="V5" r:id="rId75" display="http://pbs.twimg.com/profile_images/2097087963/Libby_face_April_2009_normal.JPG"/>
    <hyperlink ref="V6" r:id="rId76" display="http://pbs.twimg.com/profile_images/983093161231831041/OGtWe_t3_normal.jpg"/>
    <hyperlink ref="V7" r:id="rId77" display="http://pbs.twimg.com/profile_images/1092314272200220672/TSGUnba5_normal.jpg"/>
    <hyperlink ref="V8" r:id="rId78" display="http://pbs.twimg.com/profile_images/1104661116985188352/wfSJooze_normal.jpg"/>
    <hyperlink ref="V9" r:id="rId79" display="http://pbs.twimg.com/profile_images/1053714100184932353/70dkdIbn_normal.jpg"/>
    <hyperlink ref="V10" r:id="rId80" display="http://pbs.twimg.com/profile_images/930906480819261445/TAd74nHM_normal.jpg"/>
    <hyperlink ref="V11" r:id="rId81" display="http://pbs.twimg.com/profile_images/660066246033960960/xhvajBqq_normal.jpg"/>
    <hyperlink ref="V12" r:id="rId82" display="http://pbs.twimg.com/profile_images/915435540555714560/SRm4ILbN_normal.jpg"/>
    <hyperlink ref="V13" r:id="rId83" display="http://pbs.twimg.com/profile_images/856884337085755393/uNJ89D_e_normal.jpg"/>
    <hyperlink ref="V14" r:id="rId84" display="http://pbs.twimg.com/profile_images/418451376054611968/1nTdrpI2_normal.jpeg"/>
    <hyperlink ref="V15" r:id="rId85" display="https://pbs.twimg.com/media/D1pbAkBXgAAtob0.jpg"/>
    <hyperlink ref="V16" r:id="rId86" display="https://pbs.twimg.com/media/D1pbAkBXgAAtob0.jpg"/>
    <hyperlink ref="V17" r:id="rId87" display="https://pbs.twimg.com/media/D1pbAkBXgAAtob0.jpg"/>
    <hyperlink ref="V18" r:id="rId88" display="https://pbs.twimg.com/media/D1pbAkBXgAAtob0.jpg"/>
    <hyperlink ref="V19" r:id="rId89" display="https://pbs.twimg.com/media/D1pbAkBXgAAtob0.jpg"/>
    <hyperlink ref="V20" r:id="rId90" display="https://pbs.twimg.com/media/D1pbAkBXgAAtob0.jpg"/>
    <hyperlink ref="V21" r:id="rId91" display="https://pbs.twimg.com/media/D1pbAkBXgAAtob0.jpg"/>
    <hyperlink ref="V22" r:id="rId92" display="https://pbs.twimg.com/media/D1pbAkBXgAAtob0.jpg"/>
    <hyperlink ref="V23" r:id="rId93" display="https://pbs.twimg.com/media/D1pbAkBXgAAtob0.jpg"/>
    <hyperlink ref="V24" r:id="rId94" display="https://pbs.twimg.com/media/D1pbAkBXgAAtob0.jpg"/>
    <hyperlink ref="V25" r:id="rId95" display="http://pbs.twimg.com/profile_images/1091496447529213952/uf76HTVb_normal.jpg"/>
    <hyperlink ref="V26" r:id="rId96" display="https://pbs.twimg.com/media/D1pbAkBXgAAtob0.jpg"/>
    <hyperlink ref="V27" r:id="rId97" display="https://pbs.twimg.com/media/D1pbAkBXgAAtob0.jpg"/>
    <hyperlink ref="V28" r:id="rId98" display="http://pbs.twimg.com/profile_images/1081251797593964544/BzcfU_fv_normal.jpg"/>
    <hyperlink ref="V29" r:id="rId99" display="http://pbs.twimg.com/profile_images/991797438099968000/WGSN2x4i_normal.jpg"/>
    <hyperlink ref="V30" r:id="rId100" display="https://pbs.twimg.com/media/D1pbAkBXgAAtob0.jpg"/>
    <hyperlink ref="V31" r:id="rId101" display="https://pbs.twimg.com/media/D1pbAkBXgAAtob0.jpg"/>
    <hyperlink ref="V32" r:id="rId102" display="http://pbs.twimg.com/profile_images/478361708273336320/Xw9Y-X0t_normal.jpeg"/>
    <hyperlink ref="V33" r:id="rId103" display="http://pbs.twimg.com/profile_images/955626507011018752/GB0myCIF_normal.jpg"/>
    <hyperlink ref="V34" r:id="rId104" display="http://pbs.twimg.com/profile_images/1014483180773105666/GfS6B9fC_normal.jpg"/>
    <hyperlink ref="V35" r:id="rId105" display="https://pbs.twimg.com/media/D1pbAkBXgAAtob0.jpg"/>
    <hyperlink ref="V36" r:id="rId106" display="https://pbs.twimg.com/media/D1pbAkBXgAAtob0.jpg"/>
    <hyperlink ref="V37" r:id="rId107" display="http://pbs.twimg.com/profile_images/1012146554709344256/N7FMSGo1_normal.jpg"/>
    <hyperlink ref="V38" r:id="rId108" display="http://pbs.twimg.com/profile_images/1037007852794257410/sZXlKCJH_normal.jpg"/>
    <hyperlink ref="V39" r:id="rId109" display="http://pbs.twimg.com/profile_images/1036089302646644737/RGXDMCYY_normal.jpg"/>
    <hyperlink ref="V40" r:id="rId110" display="http://pbs.twimg.com/profile_images/1014129844580421632/QcqV-H7f_normal.jpg"/>
    <hyperlink ref="V41" r:id="rId111" display="http://pbs.twimg.com/profile_images/1086546344200859648/J9tHXYj6_normal.jpg"/>
    <hyperlink ref="V42" r:id="rId112" display="http://pbs.twimg.com/profile_images/1001542788897374208/Rup44rHF_normal.jpg"/>
    <hyperlink ref="V43" r:id="rId113" display="http://pbs.twimg.com/profile_images/1045471052573290496/Z4PlotVt_normal.jpg"/>
    <hyperlink ref="V44" r:id="rId114" display="http://pbs.twimg.com/profile_images/601857998475141120/OKkcVUTH_normal.jpg"/>
    <hyperlink ref="V45" r:id="rId115" display="http://pbs.twimg.com/profile_images/539643431601987585/3kwYyE1n_normal.jpeg"/>
    <hyperlink ref="V46" r:id="rId116" display="http://pbs.twimg.com/profile_images/858856589092155392/WVs0454r_normal.jpg"/>
    <hyperlink ref="V47" r:id="rId117" display="http://pbs.twimg.com/profile_images/880819854315585537/s4YwwjCZ_normal.jpg"/>
    <hyperlink ref="V48" r:id="rId118" display="http://pbs.twimg.com/profile_images/1032615542845304832/V92RDj6D_normal.jpg"/>
    <hyperlink ref="V49" r:id="rId119" display="https://pbs.twimg.com/media/D1pbAkBXgAAtob0.jpg"/>
    <hyperlink ref="V50" r:id="rId120" display="https://pbs.twimg.com/media/D1pbAkBXgAAtob0.jpg"/>
    <hyperlink ref="V51" r:id="rId121" display="http://pbs.twimg.com/profile_images/985991473429561344/E_FdwcSN_normal.jpg"/>
    <hyperlink ref="V52" r:id="rId122" display="http://pbs.twimg.com/profile_images/3504036752/eb7812a6102162faaf84747be7706603_normal.png"/>
    <hyperlink ref="V53" r:id="rId123" display="http://pbs.twimg.com/profile_images/3504036752/eb7812a6102162faaf84747be7706603_normal.png"/>
    <hyperlink ref="V54" r:id="rId124" display="http://pbs.twimg.com/profile_images/3504036752/eb7812a6102162faaf84747be7706603_normal.png"/>
    <hyperlink ref="V55" r:id="rId125" display="http://pbs.twimg.com/profile_images/3504036752/eb7812a6102162faaf84747be7706603_normal.png"/>
    <hyperlink ref="V56" r:id="rId126" display="http://pbs.twimg.com/profile_images/3504036752/eb7812a6102162faaf84747be7706603_normal.png"/>
    <hyperlink ref="V57" r:id="rId127" display="http://pbs.twimg.com/profile_images/3504036752/eb7812a6102162faaf84747be7706603_normal.png"/>
    <hyperlink ref="V58" r:id="rId128" display="http://pbs.twimg.com/profile_images/3504036752/eb7812a6102162faaf84747be7706603_normal.png"/>
    <hyperlink ref="V59" r:id="rId129" display="http://pbs.twimg.com/profile_images/3504036752/eb7812a6102162faaf84747be7706603_normal.png"/>
    <hyperlink ref="V60" r:id="rId130" display="http://pbs.twimg.com/profile_images/1054104631402512386/jKQF1v7S_normal.jpg"/>
    <hyperlink ref="V61" r:id="rId131" display="http://pbs.twimg.com/profile_images/1070643944038510594/mxLNdlfZ_normal.jpg"/>
    <hyperlink ref="V62" r:id="rId132" display="http://pbs.twimg.com/profile_images/1070643944038510594/mxLNdlfZ_normal.jpg"/>
    <hyperlink ref="V63" r:id="rId133" display="http://pbs.twimg.com/profile_images/461269145703559169/8kCuZrPZ_normal.png"/>
    <hyperlink ref="V64" r:id="rId134" display="http://pbs.twimg.com/profile_images/1070643944038510594/mxLNdlfZ_normal.jpg"/>
    <hyperlink ref="V65" r:id="rId135" display="http://pbs.twimg.com/profile_images/1063492758768369664/fEgCA3_-_normal.jpg"/>
    <hyperlink ref="V66" r:id="rId136" display="http://pbs.twimg.com/profile_images/1070643944038510594/mxLNdlfZ_normal.jpg"/>
    <hyperlink ref="V67" r:id="rId137" display="http://pbs.twimg.com/profile_images/1070643944038510594/mxLNdlfZ_normal.jpg"/>
    <hyperlink ref="V68" r:id="rId138" display="http://pbs.twimg.com/profile_images/1070643944038510594/mxLNdlfZ_normal.jpg"/>
    <hyperlink ref="V69" r:id="rId139" display="http://pbs.twimg.com/profile_images/838755623667822593/Upnxby-I_normal.jpg"/>
    <hyperlink ref="V70" r:id="rId140" display="http://pbs.twimg.com/profile_images/1057628453833490432/_rSbedVi_normal.jpg"/>
    <hyperlink ref="V71" r:id="rId141" display="http://pbs.twimg.com/profile_images/1057628453833490432/_rSbedVi_normal.jpg"/>
    <hyperlink ref="V72" r:id="rId142" display="http://pbs.twimg.com/profile_images/1057628453833490432/_rSbedVi_normal.jpg"/>
    <hyperlink ref="V73" r:id="rId143" display="http://pbs.twimg.com/profile_images/1057628453833490432/_rSbedVi_normal.jpg"/>
    <hyperlink ref="V74" r:id="rId144" display="http://pbs.twimg.com/profile_images/1057628453833490432/_rSbedVi_normal.jpg"/>
    <hyperlink ref="V75" r:id="rId145" display="http://pbs.twimg.com/profile_images/1057628453833490432/_rSbedVi_normal.jpg"/>
    <hyperlink ref="V76" r:id="rId146" display="http://pbs.twimg.com/profile_images/1057628453833490432/_rSbedVi_normal.jpg"/>
    <hyperlink ref="V77" r:id="rId147" display="http://pbs.twimg.com/profile_images/1074207056528322560/KiG76Cz0_normal.jpg"/>
    <hyperlink ref="V78" r:id="rId148" display="http://pbs.twimg.com/profile_images/1074207056528322560/KiG76Cz0_normal.jpg"/>
    <hyperlink ref="V79" r:id="rId149" display="http://pbs.twimg.com/profile_images/1074207056528322560/KiG76Cz0_normal.jpg"/>
    <hyperlink ref="V80" r:id="rId150" display="http://pbs.twimg.com/profile_images/1074207056528322560/KiG76Cz0_normal.jpg"/>
    <hyperlink ref="V81" r:id="rId151" display="http://pbs.twimg.com/profile_images/1074207056528322560/KiG76Cz0_normal.jpg"/>
    <hyperlink ref="V82" r:id="rId152" display="http://pbs.twimg.com/profile_images/1074207056528322560/KiG76Cz0_normal.jpg"/>
    <hyperlink ref="V83" r:id="rId153" display="http://pbs.twimg.com/profile_images/1074207056528322560/KiG76Cz0_normal.jpg"/>
    <hyperlink ref="V84" r:id="rId154" display="http://pbs.twimg.com/profile_images/1074207056528322560/KiG76Cz0_normal.jpg"/>
    <hyperlink ref="V85" r:id="rId155" display="http://pbs.twimg.com/profile_images/901477422251618304/jQYTtEz4_normal.jpg"/>
    <hyperlink ref="V86" r:id="rId156" display="http://pbs.twimg.com/profile_images/901477422251618304/jQYTtEz4_normal.jpg"/>
    <hyperlink ref="V87" r:id="rId157" display="http://pbs.twimg.com/profile_images/901477422251618304/jQYTtEz4_normal.jpg"/>
    <hyperlink ref="V88" r:id="rId158" display="http://pbs.twimg.com/profile_images/901477422251618304/jQYTtEz4_normal.jpg"/>
    <hyperlink ref="V89" r:id="rId159" display="http://pbs.twimg.com/profile_images/901477422251618304/jQYTtEz4_normal.jpg"/>
    <hyperlink ref="V90" r:id="rId160" display="http://pbs.twimg.com/profile_images/901477422251618304/jQYTtEz4_normal.jpg"/>
    <hyperlink ref="V91" r:id="rId161" display="http://pbs.twimg.com/profile_images/901477422251618304/jQYTtEz4_normal.jpg"/>
    <hyperlink ref="V92" r:id="rId162" display="http://pbs.twimg.com/profile_images/846738433036992512/Lzo6b-_v_normal.jpg"/>
    <hyperlink ref="V93" r:id="rId163" display="http://pbs.twimg.com/profile_images/953070275775619074/dskPye8e_normal.jpg"/>
    <hyperlink ref="V94" r:id="rId164" display="http://pbs.twimg.com/profile_images/636091365210898432/4sTYrEjp_normal.jpg"/>
    <hyperlink ref="V95" r:id="rId165" display="http://pbs.twimg.com/profile_images/917464868663582720/PMFCqusG_normal.jpg"/>
    <hyperlink ref="V96" r:id="rId166" display="http://pbs.twimg.com/profile_images/917464868663582720/PMFCqusG_normal.jpg"/>
    <hyperlink ref="V97" r:id="rId167" display="http://pbs.twimg.com/profile_images/917464868663582720/PMFCqusG_normal.jpg"/>
    <hyperlink ref="V98" r:id="rId168" display="http://pbs.twimg.com/profile_images/917464868663582720/PMFCqusG_normal.jpg"/>
    <hyperlink ref="V99" r:id="rId169" display="http://pbs.twimg.com/profile_images/917464868663582720/PMFCqusG_normal.jpg"/>
    <hyperlink ref="V100" r:id="rId170" display="http://pbs.twimg.com/profile_images/917464868663582720/PMFCqusG_normal.jpg"/>
    <hyperlink ref="V101" r:id="rId171" display="http://pbs.twimg.com/profile_images/917464868663582720/PMFCqusG_normal.jpg"/>
    <hyperlink ref="V102" r:id="rId172" display="http://pbs.twimg.com/profile_images/643485933770285056/dsgL2pH-_normal.png"/>
    <hyperlink ref="V103" r:id="rId173" display="http://pbs.twimg.com/profile_images/643485933770285056/dsgL2pH-_normal.png"/>
    <hyperlink ref="V104" r:id="rId174" display="http://pbs.twimg.com/profile_images/643485933770285056/dsgL2pH-_normal.png"/>
    <hyperlink ref="V105" r:id="rId175" display="http://pbs.twimg.com/profile_images/643485933770285056/dsgL2pH-_normal.png"/>
    <hyperlink ref="V106" r:id="rId176" display="http://pbs.twimg.com/profile_images/643485933770285056/dsgL2pH-_normal.png"/>
    <hyperlink ref="V107" r:id="rId177" display="http://pbs.twimg.com/profile_images/643485933770285056/dsgL2pH-_normal.png"/>
    <hyperlink ref="V108" r:id="rId178" display="http://pbs.twimg.com/profile_images/643485933770285056/dsgL2pH-_normal.png"/>
    <hyperlink ref="V109" r:id="rId179" display="http://pbs.twimg.com/profile_images/643485933770285056/dsgL2pH-_normal.png"/>
    <hyperlink ref="V110" r:id="rId180" display="http://pbs.twimg.com/profile_images/643485933770285056/dsgL2pH-_normal.png"/>
    <hyperlink ref="V111" r:id="rId181" display="http://pbs.twimg.com/profile_images/643485933770285056/dsgL2pH-_normal.png"/>
    <hyperlink ref="V112" r:id="rId182" display="http://pbs.twimg.com/profile_images/964983674293882880/JQy6T4LX_normal.jpg"/>
    <hyperlink ref="V113" r:id="rId183" display="http://pbs.twimg.com/profile_images/964983674293882880/JQy6T4LX_normal.jpg"/>
    <hyperlink ref="V114" r:id="rId184" display="http://pbs.twimg.com/profile_images/964983674293882880/JQy6T4LX_normal.jpg"/>
    <hyperlink ref="V115" r:id="rId185" display="http://pbs.twimg.com/profile_images/964983674293882880/JQy6T4LX_normal.jpg"/>
    <hyperlink ref="V116" r:id="rId186" display="http://pbs.twimg.com/profile_images/964983674293882880/JQy6T4LX_normal.jpg"/>
    <hyperlink ref="V117" r:id="rId187" display="http://pbs.twimg.com/profile_images/964983674293882880/JQy6T4LX_normal.jpg"/>
    <hyperlink ref="V118" r:id="rId188" display="http://pbs.twimg.com/profile_images/964983674293882880/JQy6T4LX_normal.jpg"/>
    <hyperlink ref="V119" r:id="rId189" display="http://pbs.twimg.com/profile_images/964983674293882880/JQy6T4LX_normal.jpg"/>
    <hyperlink ref="V120" r:id="rId190" display="http://pbs.twimg.com/profile_images/964983674293882880/JQy6T4LX_normal.jpg"/>
    <hyperlink ref="V121" r:id="rId191" display="http://pbs.twimg.com/profile_images/964983674293882880/JQy6T4LX_normal.jpg"/>
    <hyperlink ref="V122" r:id="rId192" display="https://pbs.twimg.com/media/D1pbAkBXgAAtob0.jpg"/>
    <hyperlink ref="V123" r:id="rId193" display="https://pbs.twimg.com/media/D1pbAkBXgAAtob0.jpg"/>
    <hyperlink ref="V124" r:id="rId194" display="http://pbs.twimg.com/profile_images/703927208528748544/-4eEARUB_normal.jpg"/>
    <hyperlink ref="V125" r:id="rId195" display="http://pbs.twimg.com/profile_images/703927208528748544/-4eEARUB_normal.jpg"/>
    <hyperlink ref="V126" r:id="rId196" display="http://pbs.twimg.com/profile_images/703927208528748544/-4eEARUB_normal.jpg"/>
    <hyperlink ref="V127" r:id="rId197" display="http://pbs.twimg.com/profile_images/703927208528748544/-4eEARUB_normal.jpg"/>
    <hyperlink ref="V128" r:id="rId198" display="http://pbs.twimg.com/profile_images/703927208528748544/-4eEARUB_normal.jpg"/>
    <hyperlink ref="V129" r:id="rId199" display="http://pbs.twimg.com/profile_images/703927208528748544/-4eEARUB_normal.jpg"/>
    <hyperlink ref="V130" r:id="rId200" display="http://pbs.twimg.com/profile_images/703927208528748544/-4eEARUB_normal.jpg"/>
    <hyperlink ref="V131" r:id="rId201" display="http://pbs.twimg.com/profile_images/613674327062376448/daZlbt6Y_normal.jpg"/>
    <hyperlink ref="V132" r:id="rId202" display="https://pbs.twimg.com/media/D1fhK7LXQAAR5cw.jpg"/>
    <hyperlink ref="V133" r:id="rId203" display="https://pbs.twimg.com/media/D1fhK7LXQAAR5cw.jpg"/>
    <hyperlink ref="V134" r:id="rId204" display="https://pbs.twimg.com/media/D1fhK7LXQAAR5cw.jpg"/>
    <hyperlink ref="V135" r:id="rId205" display="https://pbs.twimg.com/media/D1fhK7LXQAAR5cw.jpg"/>
    <hyperlink ref="V136" r:id="rId206" display="https://pbs.twimg.com/media/D1fhK7LXQAAR5cw.jpg"/>
    <hyperlink ref="V137" r:id="rId207" display="http://pbs.twimg.com/profile_images/985608032775106560/GFnP03BC_normal.jpg"/>
    <hyperlink ref="V138" r:id="rId208" display="http://pbs.twimg.com/profile_images/985608032775106560/GFnP03BC_normal.jpg"/>
    <hyperlink ref="V139" r:id="rId209" display="http://pbs.twimg.com/profile_images/985608032775106560/GFnP03BC_normal.jpg"/>
    <hyperlink ref="V140" r:id="rId210" display="http://pbs.twimg.com/profile_images/985608032775106560/GFnP03BC_normal.jpg"/>
    <hyperlink ref="V141" r:id="rId211" display="https://pbs.twimg.com/media/D1inBBTW0AAqpRt.jpg"/>
    <hyperlink ref="V142" r:id="rId212" display="https://pbs.twimg.com/media/D1inBBTW0AAqpRt.jpg"/>
    <hyperlink ref="V143" r:id="rId213" display="https://pbs.twimg.com/media/D1oUOy9W0AAxW1S.jpg"/>
    <hyperlink ref="V144" r:id="rId214" display="https://pbs.twimg.com/media/D1oUOy9W0AAxW1S.jpg"/>
    <hyperlink ref="V145" r:id="rId215" display="http://pbs.twimg.com/profile_images/985608032775106560/GFnP03BC_normal.jpg"/>
    <hyperlink ref="V146" r:id="rId216" display="http://pbs.twimg.com/profile_images/985608032775106560/GFnP03BC_normal.jpg"/>
    <hyperlink ref="V147" r:id="rId217" display="http://pbs.twimg.com/profile_images/912404538543439872/0qKS49pP_normal.jpg"/>
    <hyperlink ref="V148" r:id="rId218" display="http://pbs.twimg.com/profile_images/1034332246306697216/-uLcqSOv_normal.jpg"/>
    <hyperlink ref="V149" r:id="rId219" display="http://pbs.twimg.com/profile_images/985608032775106560/GFnP03BC_normal.jpg"/>
    <hyperlink ref="V150" r:id="rId220" display="http://pbs.twimg.com/profile_images/985608032775106560/GFnP03BC_normal.jpg"/>
    <hyperlink ref="V151" r:id="rId221" display="https://pbs.twimg.com/media/D1pbAkBXgAAtob0.jpg"/>
    <hyperlink ref="V152" r:id="rId222" display="https://pbs.twimg.com/media/D1pbAkBXgAAtob0.jpg"/>
    <hyperlink ref="V153" r:id="rId223" display="https://pbs.twimg.com/media/D1pbAkBXgAAtob0.jpg"/>
    <hyperlink ref="V154" r:id="rId224" display="https://pbs.twimg.com/media/D1pbAkBXgAAtob0.jpg"/>
    <hyperlink ref="V155" r:id="rId225" display="https://pbs.twimg.com/media/D1s8QK_X4AIGJFV.jpg"/>
    <hyperlink ref="V156" r:id="rId226" display="https://pbs.twimg.com/media/D1s8QK_X4AIGJFV.jpg"/>
    <hyperlink ref="V157" r:id="rId227" display="https://pbs.twimg.com/media/D1s8QK_X4AIGJFV.jpg"/>
    <hyperlink ref="V158" r:id="rId228" display="https://pbs.twimg.com/media/D1s8QK_X4AIGJFV.jpg"/>
    <hyperlink ref="V159" r:id="rId229" display="https://pbs.twimg.com/media/D1s8QK_X4AIGJFV.jpg"/>
    <hyperlink ref="V160" r:id="rId230" display="http://pbs.twimg.com/profile_images/985608032775106560/GFnP03BC_normal.jpg"/>
    <hyperlink ref="V161" r:id="rId231" display="http://pbs.twimg.com/profile_images/985608032775106560/GFnP03BC_normal.jpg"/>
    <hyperlink ref="V162" r:id="rId232" display="http://pbs.twimg.com/profile_images/985608032775106560/GFnP03BC_normal.jpg"/>
    <hyperlink ref="V163" r:id="rId233" display="http://pbs.twimg.com/profile_images/985608032775106560/GFnP03BC_normal.jpg"/>
    <hyperlink ref="V164" r:id="rId234" display="http://pbs.twimg.com/profile_images/985608032775106560/GFnP03BC_normal.jpg"/>
    <hyperlink ref="V165" r:id="rId235" display="http://pbs.twimg.com/profile_images/985608032775106560/GFnP03BC_normal.jpg"/>
    <hyperlink ref="V166" r:id="rId236" display="http://pbs.twimg.com/profile_images/985608032775106560/GFnP03BC_normal.jpg"/>
    <hyperlink ref="V167" r:id="rId237" display="http://pbs.twimg.com/profile_images/985608032775106560/GFnP03BC_normal.jpg"/>
    <hyperlink ref="V168" r:id="rId238" display="http://pbs.twimg.com/profile_images/985608032775106560/GFnP03BC_normal.jpg"/>
    <hyperlink ref="V169" r:id="rId239" display="http://pbs.twimg.com/profile_images/985608032775106560/GFnP03BC_normal.jpg"/>
    <hyperlink ref="V170" r:id="rId240" display="http://pbs.twimg.com/profile_images/985608032775106560/GFnP03BC_normal.jpg"/>
    <hyperlink ref="V171" r:id="rId241" display="http://pbs.twimg.com/profile_images/985608032775106560/GFnP03BC_normal.jpg"/>
    <hyperlink ref="V172" r:id="rId242" display="http://pbs.twimg.com/profile_images/949731229942931457/i3afL9iC_normal.jpg"/>
    <hyperlink ref="V173" r:id="rId243" display="https://pbs.twimg.com/media/D1tqVhyWsAE2BTO.jpg"/>
    <hyperlink ref="V174" r:id="rId244" display="https://pbs.twimg.com/media/D1tqVhyWsAE2BTO.jpg"/>
    <hyperlink ref="V175" r:id="rId245" display="http://pbs.twimg.com/profile_images/899798964999946240/AjnEh8jo_normal.jpg"/>
    <hyperlink ref="V176" r:id="rId246" display="http://pbs.twimg.com/profile_images/774105860272365568/ZYvq2qHY_normal.jpg"/>
    <hyperlink ref="V177" r:id="rId247" display="http://pbs.twimg.com/profile_images/899798964999946240/AjnEh8jo_normal.jpg"/>
    <hyperlink ref="V178" r:id="rId248" display="http://pbs.twimg.com/profile_images/774105860272365568/ZYvq2qHY_normal.jpg"/>
    <hyperlink ref="V179" r:id="rId249" display="http://pbs.twimg.com/profile_images/774105860272365568/ZYvq2qHY_normal.jpg"/>
    <hyperlink ref="V180" r:id="rId250" display="http://pbs.twimg.com/profile_images/975119992785027072/WFsn4Mu3_normal.jpg"/>
    <hyperlink ref="V181" r:id="rId251" display="http://pbs.twimg.com/profile_images/1105325696996569089/n36lPbxV_normal.png"/>
    <hyperlink ref="V182" r:id="rId252" display="http://pbs.twimg.com/profile_images/1068268808853426176/wwHOVPQ0_normal.jpg"/>
    <hyperlink ref="V183" r:id="rId253" display="http://pbs.twimg.com/profile_images/771365855816982528/Aml4tdFE_normal.jpg"/>
    <hyperlink ref="V184" r:id="rId254" display="http://pbs.twimg.com/profile_images/1024950501748686848/0zQAhpwx_normal.jpg"/>
    <hyperlink ref="V185" r:id="rId255" display="http://pbs.twimg.com/profile_images/950806064878047239/jnInvLiN_normal.jpg"/>
    <hyperlink ref="V186" r:id="rId256" display="http://pbs.twimg.com/profile_images/1034332246306697216/-uLcqSOv_normal.jpg"/>
    <hyperlink ref="V187" r:id="rId257" display="http://pbs.twimg.com/profile_images/950083811433381889/m1_uGC-3_normal.jpg"/>
    <hyperlink ref="V188" r:id="rId258" display="https://pbs.twimg.com/media/D1s7M62WwAAbavF.jpg"/>
    <hyperlink ref="V189" r:id="rId259" display="https://pbs.twimg.com/media/D1s7M62WwAAbavF.jpg"/>
    <hyperlink ref="V190" r:id="rId260" display="https://pbs.twimg.com/media/D1s7M62WwAAbavF.jpg"/>
    <hyperlink ref="V191" r:id="rId261" display="https://pbs.twimg.com/media/D1s7M62WwAAbavF.jpg"/>
    <hyperlink ref="V192" r:id="rId262" display="https://pbs.twimg.com/media/D1s7M62WwAAbavF.jpg"/>
    <hyperlink ref="V193" r:id="rId263" display="https://pbs.twimg.com/media/D1s7M62WwAAbavF.jpg"/>
    <hyperlink ref="V194" r:id="rId264" display="http://pbs.twimg.com/profile_images/601502742662766593/0zbt8put_normal.jpg"/>
    <hyperlink ref="V195" r:id="rId265" display="http://pbs.twimg.com/profile_images/1055249246105022464/a_EUtmz-_normal.jpg"/>
    <hyperlink ref="V196" r:id="rId266" display="http://pbs.twimg.com/profile_images/1027348692095782912/u7_t5zkR_normal.jpg"/>
    <hyperlink ref="V197" r:id="rId267" display="http://pbs.twimg.com/profile_images/601502742662766593/0zbt8put_normal.jpg"/>
    <hyperlink ref="V198" r:id="rId268" display="http://pbs.twimg.com/profile_images/601502742662766593/0zbt8put_normal.jpg"/>
    <hyperlink ref="V199" r:id="rId269" display="http://pbs.twimg.com/profile_images/601502742662766593/0zbt8put_normal.jpg"/>
    <hyperlink ref="V200" r:id="rId270" display="http://pbs.twimg.com/profile_images/601502742662766593/0zbt8put_normal.jpg"/>
    <hyperlink ref="V201" r:id="rId271" display="http://pbs.twimg.com/profile_images/601502742662766593/0zbt8put_normal.jpg"/>
    <hyperlink ref="V202" r:id="rId272" display="http://pbs.twimg.com/profile_images/1055249246105022464/a_EUtmz-_normal.jpg"/>
    <hyperlink ref="V203" r:id="rId273" display="http://pbs.twimg.com/profile_images/1027348692095782912/u7_t5zkR_normal.jpg"/>
    <hyperlink ref="V204" r:id="rId274" display="http://pbs.twimg.com/profile_images/1055249246105022464/a_EUtmz-_normal.jpg"/>
    <hyperlink ref="V205" r:id="rId275" display="http://pbs.twimg.com/profile_images/1027348692095782912/u7_t5zkR_normal.jpg"/>
    <hyperlink ref="V206" r:id="rId276" display="http://pbs.twimg.com/profile_images/1055249246105022464/a_EUtmz-_normal.jpg"/>
    <hyperlink ref="V207" r:id="rId277" display="http://pbs.twimg.com/profile_images/1027348692095782912/u7_t5zkR_normal.jpg"/>
    <hyperlink ref="V208" r:id="rId278" display="http://pbs.twimg.com/profile_images/1055249246105022464/a_EUtmz-_normal.jpg"/>
    <hyperlink ref="V209" r:id="rId279" display="http://pbs.twimg.com/profile_images/1027348692095782912/u7_t5zkR_normal.jpg"/>
    <hyperlink ref="V210" r:id="rId280" display="http://pbs.twimg.com/profile_images/1055249246105022464/a_EUtmz-_normal.jpg"/>
    <hyperlink ref="V211" r:id="rId281" display="http://pbs.twimg.com/profile_images/1027348692095782912/u7_t5zkR_normal.jpg"/>
    <hyperlink ref="V212" r:id="rId282" display="http://pbs.twimg.com/profile_images/1027348692095782912/u7_t5zkR_normal.jpg"/>
    <hyperlink ref="X3" r:id="rId283" display="https://twitter.com/drksafwan/status/1105834709446213634"/>
    <hyperlink ref="X4" r:id="rId284" display="https://twitter.com/jamesknellermd/status/1106026104869928960"/>
    <hyperlink ref="X5" r:id="rId285" display="https://twitter.com/libbyextra/status/1106167521953177600"/>
    <hyperlink ref="X6" r:id="rId286" display="https://twitter.com/chapermann/status/1106195066228559873"/>
    <hyperlink ref="X7" r:id="rId287" display="https://twitter.com/purviparwani/status/1106211761915551745"/>
    <hyperlink ref="X8" r:id="rId288" display="https://twitter.com/sawsanbashier/status/1106232247185784833"/>
    <hyperlink ref="X9" r:id="rId289" display="https://twitter.com/rsingh46143/status/1106247486367252483"/>
    <hyperlink ref="X10" r:id="rId290" display="https://twitter.com/kbalakumaranmd/status/1106250177848008707"/>
    <hyperlink ref="X11" r:id="rId291" display="https://twitter.com/amrelkhatib_ph/status/1106255542383755265"/>
    <hyperlink ref="X12" r:id="rId292" display="https://twitter.com/jasonwasfy/status/1106259072905547777"/>
    <hyperlink ref="X13" r:id="rId293" display="https://twitter.com/rebeccaortega30/status/1106261065241894912"/>
    <hyperlink ref="X14" r:id="rId294" display="https://twitter.com/nmetinyurt/status/1106273197421445120"/>
    <hyperlink ref="X15" r:id="rId295" display="https://twitter.com/pushpashivaram/status/1106302731575283718"/>
    <hyperlink ref="X16" r:id="rId296" display="https://twitter.com/pushpashivaram/status/1106302731575283718"/>
    <hyperlink ref="X17" r:id="rId297" display="https://twitter.com/malamo512/status/1106305105211650049"/>
    <hyperlink ref="X18" r:id="rId298" display="https://twitter.com/malamo512/status/1106305105211650049"/>
    <hyperlink ref="X19" r:id="rId299" display="https://twitter.com/rastogi_md/status/1106307906834784258"/>
    <hyperlink ref="X20" r:id="rId300" display="https://twitter.com/rastogi_md/status/1106307906834784258"/>
    <hyperlink ref="X21" r:id="rId301" display="https://twitter.com/kberlacher/status/1106309816400732161"/>
    <hyperlink ref="X22" r:id="rId302" display="https://twitter.com/kberlacher/status/1106309816400732161"/>
    <hyperlink ref="X23" r:id="rId303" display="https://twitter.com/jelevenson/status/1106311208238567425"/>
    <hyperlink ref="X24" r:id="rId304" display="https://twitter.com/jelevenson/status/1106311208238567425"/>
    <hyperlink ref="X25" r:id="rId305" display="https://twitter.com/anastasiasmihai/status/1106328780921028608"/>
    <hyperlink ref="X26" r:id="rId306" display="https://twitter.com/anumsaeedmd/status/1106330623357190144"/>
    <hyperlink ref="X27" r:id="rId307" display="https://twitter.com/anumsaeedmd/status/1106330623357190144"/>
    <hyperlink ref="X28" r:id="rId308" display="https://twitter.com/lookaleaks/status/1106339793565302790"/>
    <hyperlink ref="X29" r:id="rId309" display="https://twitter.com/drtoniyasingh/status/1106341212007682048"/>
    <hyperlink ref="X30" r:id="rId310" display="https://twitter.com/drtoniyasingh/status/1106341385530159106"/>
    <hyperlink ref="X31" r:id="rId311" display="https://twitter.com/drtoniyasingh/status/1106341385530159106"/>
    <hyperlink ref="X32" r:id="rId312" display="https://twitter.com/jamus_marcelo/status/1106344698162176002"/>
    <hyperlink ref="X33" r:id="rId313" display="https://twitter.com/dan_soffer/status/1106344951439339520"/>
    <hyperlink ref="X34" r:id="rId314" display="https://twitter.com/sanchris999/status/1106352525467369473"/>
    <hyperlink ref="X35" r:id="rId315" display="https://twitter.com/masriahmadmd/status/1106354475638419456"/>
    <hyperlink ref="X36" r:id="rId316" display="https://twitter.com/masriahmadmd/status/1106354475638419456"/>
    <hyperlink ref="X37" r:id="rId317" display="https://twitter.com/samrrazamd/status/1106367424851517440"/>
    <hyperlink ref="X38" r:id="rId318" display="https://twitter.com/bujaj49/status/1106367767966638081"/>
    <hyperlink ref="X39" r:id="rId319" display="https://twitter.com/jenine_j/status/1106370979494793219"/>
    <hyperlink ref="X40" r:id="rId320" display="https://twitter.com/avolgman/status/1106377209672019969"/>
    <hyperlink ref="X41" r:id="rId321" display="https://twitter.com/nouranraafat/status/1106389392946536449"/>
    <hyperlink ref="X42" r:id="rId322" display="https://twitter.com/nycpropoker/status/1106396073852129281"/>
    <hyperlink ref="X43" r:id="rId323" display="https://twitter.com/johnsoncardio/status/1106402352804724736"/>
    <hyperlink ref="X44" r:id="rId324" display="https://twitter.com/evapiccon/status/1106414184626044928"/>
    <hyperlink ref="X45" r:id="rId325" display="https://twitter.com/tomvarghesejr/status/1106443887785041920"/>
    <hyperlink ref="X46" r:id="rId326" display="https://twitter.com/daniellep_md/status/1106446500278747136"/>
    <hyperlink ref="X47" r:id="rId327" display="https://twitter.com/jabeenahmad01/status/1106451813329502209"/>
    <hyperlink ref="X48" r:id="rId328" display="https://twitter.com/rnsian8/status/1106489714457104385"/>
    <hyperlink ref="X49" r:id="rId329" display="https://twitter.com/zou_richard/status/1106519011389526016"/>
    <hyperlink ref="X50" r:id="rId330" display="https://twitter.com/zou_richard/status/1106519011389526016"/>
    <hyperlink ref="X51" r:id="rId331" display="https://twitter.com/angelmedsystems/status/1106531801139478529"/>
    <hyperlink ref="X52" r:id="rId332" display="https://twitter.com/mihaitrofenciuc/status/1106441444288401408"/>
    <hyperlink ref="X53" r:id="rId333" display="https://twitter.com/mihaitrofenciuc/status/1106543318828105728"/>
    <hyperlink ref="X54" r:id="rId334" display="https://twitter.com/mihaitrofenciuc/status/1106543318828105728"/>
    <hyperlink ref="X55" r:id="rId335" display="https://twitter.com/mihaitrofenciuc/status/1106543318828105728"/>
    <hyperlink ref="X56" r:id="rId336" display="https://twitter.com/mihaitrofenciuc/status/1106543318828105728"/>
    <hyperlink ref="X57" r:id="rId337" display="https://twitter.com/mihaitrofenciuc/status/1106543318828105728"/>
    <hyperlink ref="X58" r:id="rId338" display="https://twitter.com/mihaitrofenciuc/status/1106543318828105728"/>
    <hyperlink ref="X59" r:id="rId339" display="https://twitter.com/mihaitrofenciuc/status/1106543318828105728"/>
    <hyperlink ref="X60" r:id="rId340" display="https://twitter.com/drasifqasim/status/1106378663317114881"/>
    <hyperlink ref="X61" r:id="rId341" display="https://twitter.com/bigalkim/status/1106552214594686976"/>
    <hyperlink ref="X62" r:id="rId342" display="https://twitter.com/bigalkim/status/1106552214594686976"/>
    <hyperlink ref="X63" r:id="rId343" display="https://twitter.com/willsuh76/status/1106249809789222912"/>
    <hyperlink ref="X64" r:id="rId344" display="https://twitter.com/bigalkim/status/1106552214594686976"/>
    <hyperlink ref="X65" r:id="rId345" display="https://twitter.com/mmamas1973/status/1106350730519216129"/>
    <hyperlink ref="X66" r:id="rId346" display="https://twitter.com/bigalkim/status/1106552214594686976"/>
    <hyperlink ref="X67" r:id="rId347" display="https://twitter.com/bigalkim/status/1106552214594686976"/>
    <hyperlink ref="X68" r:id="rId348" display="https://twitter.com/bigalkim/status/1106552214594686976"/>
    <hyperlink ref="X69" r:id="rId349" display="https://twitter.com/weikang517/status/1106555349484503040"/>
    <hyperlink ref="X70" r:id="rId350" display="https://twitter.com/alielzieny/status/1106558571569917953"/>
    <hyperlink ref="X71" r:id="rId351" display="https://twitter.com/alielzieny/status/1106558571569917953"/>
    <hyperlink ref="X72" r:id="rId352" display="https://twitter.com/alielzieny/status/1106558571569917953"/>
    <hyperlink ref="X73" r:id="rId353" display="https://twitter.com/alielzieny/status/1106558571569917953"/>
    <hyperlink ref="X74" r:id="rId354" display="https://twitter.com/alielzieny/status/1106558571569917953"/>
    <hyperlink ref="X75" r:id="rId355" display="https://twitter.com/alielzieny/status/1106558571569917953"/>
    <hyperlink ref="X76" r:id="rId356" display="https://twitter.com/alielzieny/status/1106558571569917953"/>
    <hyperlink ref="X77" r:id="rId357" display="https://twitter.com/sarah_moharem/status/1106560539780616193"/>
    <hyperlink ref="X78" r:id="rId358" display="https://twitter.com/sarah_moharem/status/1106560539780616193"/>
    <hyperlink ref="X79" r:id="rId359" display="https://twitter.com/sarah_moharem/status/1106560539780616193"/>
    <hyperlink ref="X80" r:id="rId360" display="https://twitter.com/sarah_moharem/status/1106560539780616193"/>
    <hyperlink ref="X81" r:id="rId361" display="https://twitter.com/sarah_moharem/status/1106560539780616193"/>
    <hyperlink ref="X82" r:id="rId362" display="https://twitter.com/sarah_moharem/status/1106560539780616193"/>
    <hyperlink ref="X83" r:id="rId363" display="https://twitter.com/sarah_moharem/status/1106560539780616193"/>
    <hyperlink ref="X84" r:id="rId364" display="https://twitter.com/sarah_moharem/status/1106560777039855616"/>
    <hyperlink ref="X85" r:id="rId365" display="https://twitter.com/ekaterinil/status/1106573248836366336"/>
    <hyperlink ref="X86" r:id="rId366" display="https://twitter.com/ekaterinil/status/1106573248836366336"/>
    <hyperlink ref="X87" r:id="rId367" display="https://twitter.com/ekaterinil/status/1106573248836366336"/>
    <hyperlink ref="X88" r:id="rId368" display="https://twitter.com/ekaterinil/status/1106573248836366336"/>
    <hyperlink ref="X89" r:id="rId369" display="https://twitter.com/ekaterinil/status/1106573248836366336"/>
    <hyperlink ref="X90" r:id="rId370" display="https://twitter.com/ekaterinil/status/1106573248836366336"/>
    <hyperlink ref="X91" r:id="rId371" display="https://twitter.com/ekaterinil/status/1106573248836366336"/>
    <hyperlink ref="X92" r:id="rId372" display="https://twitter.com/jhfrudd/status/1106573762948935681"/>
    <hyperlink ref="X93" r:id="rId373" display="https://twitter.com/mitominder/status/1106574376017776646"/>
    <hyperlink ref="X94" r:id="rId374" display="https://twitter.com/kghnhslibrary/status/1106574469945012229"/>
    <hyperlink ref="X95" r:id="rId375" display="https://twitter.com/krychtiukmd/status/1106577175954800640"/>
    <hyperlink ref="X96" r:id="rId376" display="https://twitter.com/krychtiukmd/status/1106577175954800640"/>
    <hyperlink ref="X97" r:id="rId377" display="https://twitter.com/krychtiukmd/status/1106577175954800640"/>
    <hyperlink ref="X98" r:id="rId378" display="https://twitter.com/krychtiukmd/status/1106577175954800640"/>
    <hyperlink ref="X99" r:id="rId379" display="https://twitter.com/krychtiukmd/status/1106577175954800640"/>
    <hyperlink ref="X100" r:id="rId380" display="https://twitter.com/krychtiukmd/status/1106577175954800640"/>
    <hyperlink ref="X101" r:id="rId381" display="https://twitter.com/krychtiukmd/status/1106577175954800640"/>
    <hyperlink ref="X102" r:id="rId382" display="https://twitter.com/icorvilud/status/1106572847684685824"/>
    <hyperlink ref="X103" r:id="rId383" display="https://twitter.com/icorvilud/status/1106572847684685824"/>
    <hyperlink ref="X104" r:id="rId384" display="https://twitter.com/icorvilud/status/1106572847684685824"/>
    <hyperlink ref="X105" r:id="rId385" display="https://twitter.com/icorvilud/status/1106572847684685824"/>
    <hyperlink ref="X106" r:id="rId386" display="https://twitter.com/icorvilud/status/1106572847684685824"/>
    <hyperlink ref="X107" r:id="rId387" display="https://twitter.com/icorvilud/status/1106572847684685824"/>
    <hyperlink ref="X108" r:id="rId388" display="https://twitter.com/icorvilud/status/1106572847684685824"/>
    <hyperlink ref="X109" r:id="rId389" display="https://twitter.com/icorvilud/status/1106572847684685824"/>
    <hyperlink ref="X110" r:id="rId390" display="https://twitter.com/icorvilud/status/1106572847684685824"/>
    <hyperlink ref="X111" r:id="rId391" display="https://twitter.com/icorvilud/status/1106572847684685824"/>
    <hyperlink ref="X112" r:id="rId392" display="https://twitter.com/gurukowlgi/status/1106579242056409089"/>
    <hyperlink ref="X113" r:id="rId393" display="https://twitter.com/gurukowlgi/status/1106579242056409089"/>
    <hyperlink ref="X114" r:id="rId394" display="https://twitter.com/gurukowlgi/status/1106579242056409089"/>
    <hyperlink ref="X115" r:id="rId395" display="https://twitter.com/gurukowlgi/status/1106579242056409089"/>
    <hyperlink ref="X116" r:id="rId396" display="https://twitter.com/gurukowlgi/status/1106579242056409089"/>
    <hyperlink ref="X117" r:id="rId397" display="https://twitter.com/gurukowlgi/status/1106579242056409089"/>
    <hyperlink ref="X118" r:id="rId398" display="https://twitter.com/gurukowlgi/status/1106579242056409089"/>
    <hyperlink ref="X119" r:id="rId399" display="https://twitter.com/gurukowlgi/status/1106579242056409089"/>
    <hyperlink ref="X120" r:id="rId400" display="https://twitter.com/gurukowlgi/status/1106579242056409089"/>
    <hyperlink ref="X121" r:id="rId401" display="https://twitter.com/gurukowlgi/status/1106579242056409089"/>
    <hyperlink ref="X122" r:id="rId402" display="https://twitter.com/akohlimd/status/1106584151002701824"/>
    <hyperlink ref="X123" r:id="rId403" display="https://twitter.com/akohlimd/status/1106584151002701824"/>
    <hyperlink ref="X124" r:id="rId404" display="https://twitter.com/docvikrama/status/1106589111987724290"/>
    <hyperlink ref="X125" r:id="rId405" display="https://twitter.com/docvikrama/status/1106589111987724290"/>
    <hyperlink ref="X126" r:id="rId406" display="https://twitter.com/docvikrama/status/1106589111987724290"/>
    <hyperlink ref="X127" r:id="rId407" display="https://twitter.com/docvikrama/status/1106589111987724290"/>
    <hyperlink ref="X128" r:id="rId408" display="https://twitter.com/docvikrama/status/1106589111987724290"/>
    <hyperlink ref="X129" r:id="rId409" display="https://twitter.com/docvikrama/status/1106589111987724290"/>
    <hyperlink ref="X130" r:id="rId410" display="https://twitter.com/docvikrama/status/1106589111987724290"/>
    <hyperlink ref="X131" r:id="rId411" display="https://twitter.com/acc_georgia/status/1106595068096512002"/>
    <hyperlink ref="X132" r:id="rId412" display="https://twitter.com/yndigegny/status/1105599816783093760"/>
    <hyperlink ref="X133" r:id="rId413" display="https://twitter.com/yndigegny/status/1105599816783093760"/>
    <hyperlink ref="X134" r:id="rId414" display="https://twitter.com/yndigegny/status/1105599816783093760"/>
    <hyperlink ref="X135" r:id="rId415" display="https://twitter.com/yndigegny/status/1105599816783093760"/>
    <hyperlink ref="X136" r:id="rId416" display="https://twitter.com/yndigegny/status/1105599816783093760"/>
    <hyperlink ref="X137" r:id="rId417" display="https://twitter.com/epeeps_bot/status/1105602525875617793"/>
    <hyperlink ref="X138" r:id="rId418" display="https://twitter.com/epeeps_bot/status/1105602525875617793"/>
    <hyperlink ref="X139" r:id="rId419" display="https://twitter.com/epeeps_bot/status/1105602525875617793"/>
    <hyperlink ref="X140" r:id="rId420" display="https://twitter.com/epeeps_bot/status/1105602525875617793"/>
    <hyperlink ref="X141" r:id="rId421" display="https://twitter.com/hollygheartmed/status/1105817348450209792"/>
    <hyperlink ref="X142" r:id="rId422" display="https://twitter.com/epeeps_bot/status/1105817813804089344"/>
    <hyperlink ref="X143" r:id="rId423" display="https://twitter.com/epocrates/status/1106218905092136960"/>
    <hyperlink ref="X144" r:id="rId424" display="https://twitter.com/epocrates/status/1106218905092136960"/>
    <hyperlink ref="X145" r:id="rId425" display="https://twitter.com/epeeps_bot/status/1106221606282690560"/>
    <hyperlink ref="X146" r:id="rId426" display="https://twitter.com/epeeps_bot/status/1106221606282690560"/>
    <hyperlink ref="X147" r:id="rId427" display="https://twitter.com/cmichaelgibson/status/1106241363467735041"/>
    <hyperlink ref="X148" r:id="rId428" display="https://twitter.com/hragy/status/1106310106659151873"/>
    <hyperlink ref="X149" r:id="rId429" display="https://twitter.com/epeeps_bot/status/1105602525875617793"/>
    <hyperlink ref="X150" r:id="rId430" display="https://twitter.com/epeeps_bot/status/1106244255339696128"/>
    <hyperlink ref="X151" r:id="rId431" display="https://twitter.com/emilyguhl/status/1106296729236852736"/>
    <hyperlink ref="X152" r:id="rId432" display="https://twitter.com/pittcardiology/status/1106310808227774464"/>
    <hyperlink ref="X153" r:id="rId433" display="https://twitter.com/epeeps_bot/status/1106297187410104320"/>
    <hyperlink ref="X154" r:id="rId434" display="https://twitter.com/epeeps_bot/status/1106297187410104320"/>
    <hyperlink ref="X155" r:id="rId435" display="https://twitter.com/drankitkpatel/status/1106544388161916928"/>
    <hyperlink ref="X156" r:id="rId436" display="https://twitter.com/drankitkpatel/status/1106544388161916928"/>
    <hyperlink ref="X157" r:id="rId437" display="https://twitter.com/drankitkpatel/status/1106544388161916928"/>
    <hyperlink ref="X158" r:id="rId438" display="https://twitter.com/drankitkpatel/status/1106544388161916928"/>
    <hyperlink ref="X159" r:id="rId439" display="https://twitter.com/drankitkpatel/status/1106544388161916928"/>
    <hyperlink ref="X160" r:id="rId440" display="https://twitter.com/epeeps_bot/status/1106546244527239168"/>
    <hyperlink ref="X161" r:id="rId441" display="https://twitter.com/epeeps_bot/status/1106546244527239168"/>
    <hyperlink ref="X162" r:id="rId442" display="https://twitter.com/epeeps_bot/status/1106546244527239168"/>
    <hyperlink ref="X163" r:id="rId443" display="https://twitter.com/epeeps_bot/status/1106546244527239168"/>
    <hyperlink ref="X164" r:id="rId444" display="https://twitter.com/epeeps_bot/status/1106546244527239168"/>
    <hyperlink ref="X165" r:id="rId445" display="https://twitter.com/epeeps_bot/status/1106546244527239168"/>
    <hyperlink ref="X166" r:id="rId446" display="https://twitter.com/epeeps_bot/status/1105602525875617793"/>
    <hyperlink ref="X167" r:id="rId447" display="https://twitter.com/epeeps_bot/status/1106138558572777472"/>
    <hyperlink ref="X168" r:id="rId448" display="https://twitter.com/epeeps_bot/status/1106221606282690560"/>
    <hyperlink ref="X169" r:id="rId449" display="https://twitter.com/epeeps_bot/status/1106595396082696193"/>
    <hyperlink ref="X170" r:id="rId450" display="https://twitter.com/epeeps_bot/status/1106595396082696193"/>
    <hyperlink ref="X171" r:id="rId451" display="https://twitter.com/epeeps_bot/status/1106595396082696193"/>
    <hyperlink ref="X172" r:id="rId452" display="https://twitter.com/jorartu/status/1106609039859838976"/>
    <hyperlink ref="X173" r:id="rId453" display="https://twitter.com/sanjum/status/1106595052523008003"/>
    <hyperlink ref="X174" r:id="rId454" display="https://twitter.com/sanjum/status/1106595052523008003"/>
    <hyperlink ref="X175" r:id="rId455" display="https://twitter.com/ericsecemskymd/status/1106595191488696320"/>
    <hyperlink ref="X176" r:id="rId456" display="https://twitter.com/yevgeniybr/status/1106612864985583621"/>
    <hyperlink ref="X177" r:id="rId457" display="https://twitter.com/ericsecemskymd/status/1106595191488696320"/>
    <hyperlink ref="X178" r:id="rId458" display="https://twitter.com/yevgeniybr/status/1106612864985583621"/>
    <hyperlink ref="X179" r:id="rId459" display="https://twitter.com/yevgeniybr/status/1106612864985583621"/>
    <hyperlink ref="X180" r:id="rId460" display="https://twitter.com/cardioimageninc/status/1106635660008611840"/>
    <hyperlink ref="X181" r:id="rId461" display="https://twitter.com/andreadmorgan/status/1106638354009985025"/>
    <hyperlink ref="X182" r:id="rId462" display="https://twitter.com/proftomquinn/status/1106641904832315392"/>
    <hyperlink ref="X183" r:id="rId463" display="https://twitter.com/heart_bmj/status/1106572940399775744"/>
    <hyperlink ref="X184" r:id="rId464" display="https://twitter.com/cardiacjoshi/status/1106665595527970819"/>
    <hyperlink ref="X185" r:id="rId465" display="https://twitter.com/slavikken/status/1106670956834144256"/>
    <hyperlink ref="X186" r:id="rId466" display="https://twitter.com/hragy/status/1106137209500061696"/>
    <hyperlink ref="X187" r:id="rId467" display="https://twitter.com/cpgale3/status/1106685058667159554"/>
    <hyperlink ref="X188" r:id="rId468" display="https://twitter.com/jgrapsa/status/1106543230269747200"/>
    <hyperlink ref="X189" r:id="rId469" display="https://twitter.com/jgrapsa/status/1106543230269747200"/>
    <hyperlink ref="X190" r:id="rId470" display="https://twitter.com/jgrapsa/status/1106543230269747200"/>
    <hyperlink ref="X191" r:id="rId471" display="https://twitter.com/jgrapsa/status/1106543230269747200"/>
    <hyperlink ref="X192" r:id="rId472" display="https://twitter.com/jgrapsa/status/1106543230269747200"/>
    <hyperlink ref="X193" r:id="rId473" display="https://twitter.com/jgrapsa/status/1106543230269747200"/>
    <hyperlink ref="X194" r:id="rId474" display="https://twitter.com/rafavidalperez/status/1106567080705445888"/>
    <hyperlink ref="X195" r:id="rId475" display="https://twitter.com/argulian/status/1106577853100052481"/>
    <hyperlink ref="X196" r:id="rId476" display="https://twitter.com/dradastefanescu/status/1106704364905943042"/>
    <hyperlink ref="X197" r:id="rId477" display="https://twitter.com/rafavidalperez/status/1106567080705445888"/>
    <hyperlink ref="X198" r:id="rId478" display="https://twitter.com/rafavidalperez/status/1106567080705445888"/>
    <hyperlink ref="X199" r:id="rId479" display="https://twitter.com/rafavidalperez/status/1106567080705445888"/>
    <hyperlink ref="X200" r:id="rId480" display="https://twitter.com/rafavidalperez/status/1106567080705445888"/>
    <hyperlink ref="X201" r:id="rId481" display="https://twitter.com/rafavidalperez/status/1106567080705445888"/>
    <hyperlink ref="X202" r:id="rId482" display="https://twitter.com/argulian/status/1106577853100052481"/>
    <hyperlink ref="X203" r:id="rId483" display="https://twitter.com/dradastefanescu/status/1106704364905943042"/>
    <hyperlink ref="X204" r:id="rId484" display="https://twitter.com/argulian/status/1106577853100052481"/>
    <hyperlink ref="X205" r:id="rId485" display="https://twitter.com/dradastefanescu/status/1106704364905943042"/>
    <hyperlink ref="X206" r:id="rId486" display="https://twitter.com/argulian/status/1106577853100052481"/>
    <hyperlink ref="X207" r:id="rId487" display="https://twitter.com/dradastefanescu/status/1106704364905943042"/>
    <hyperlink ref="X208" r:id="rId488" display="https://twitter.com/argulian/status/1106577853100052481"/>
    <hyperlink ref="X209" r:id="rId489" display="https://twitter.com/dradastefanescu/status/1106704364905943042"/>
    <hyperlink ref="X210" r:id="rId490" display="https://twitter.com/argulian/status/1106577853100052481"/>
    <hyperlink ref="X211" r:id="rId491" display="https://twitter.com/dradastefanescu/status/1106704364905943042"/>
    <hyperlink ref="X212" r:id="rId492" display="https://twitter.com/dradastefanescu/status/1106704364905943042"/>
    <hyperlink ref="AZ186" r:id="rId493" display="https://api.twitter.com/1.1/geo/id/01d0cd182297354e.json"/>
  </hyperlinks>
  <printOptions/>
  <pageMargins left="0.7" right="0.7" top="0.75" bottom="0.75" header="0.3" footer="0.3"/>
  <pageSetup horizontalDpi="600" verticalDpi="600" orientation="portrait" r:id="rId497"/>
  <legacyDrawing r:id="rId495"/>
  <tableParts>
    <tablePart r:id="rId4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047E9-F810-4A23-B9B5-421425BC889F}">
  <dimension ref="A1:G354"/>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7" t="s">
        <v>1737</v>
      </c>
      <c r="B1" s="7" t="s">
        <v>1786</v>
      </c>
      <c r="C1" s="7" t="s">
        <v>1787</v>
      </c>
      <c r="D1" s="7" t="s">
        <v>144</v>
      </c>
      <c r="E1" s="7" t="s">
        <v>1789</v>
      </c>
      <c r="F1" s="7" t="s">
        <v>1790</v>
      </c>
      <c r="G1" s="7" t="s">
        <v>1791</v>
      </c>
    </row>
    <row r="2" spans="1:4" ht="15">
      <c r="A2" t="s">
        <v>1486</v>
      </c>
      <c r="B2">
        <v>87</v>
      </c>
      <c r="C2" s="99">
        <v>0.03456495828367104</v>
      </c>
      <c r="D2" t="s">
        <v>1788</v>
      </c>
    </row>
    <row r="3" spans="1:4" ht="15">
      <c r="A3" t="s">
        <v>1487</v>
      </c>
      <c r="B3">
        <v>0</v>
      </c>
      <c r="C3" s="99">
        <v>0</v>
      </c>
      <c r="D3" t="s">
        <v>1788</v>
      </c>
    </row>
    <row r="4" spans="1:4" ht="15">
      <c r="A4" t="s">
        <v>1488</v>
      </c>
      <c r="B4">
        <v>0</v>
      </c>
      <c r="C4" s="99">
        <v>0</v>
      </c>
      <c r="D4" t="s">
        <v>1788</v>
      </c>
    </row>
    <row r="5" spans="1:4" ht="15">
      <c r="A5" t="s">
        <v>1489</v>
      </c>
      <c r="B5">
        <v>2430</v>
      </c>
      <c r="C5" s="99">
        <v>0.9654350417163289</v>
      </c>
      <c r="D5" t="s">
        <v>1788</v>
      </c>
    </row>
    <row r="6" spans="1:4" ht="15">
      <c r="A6" t="s">
        <v>1490</v>
      </c>
      <c r="B6">
        <v>2517</v>
      </c>
      <c r="C6" s="99">
        <v>1</v>
      </c>
      <c r="D6" t="s">
        <v>1788</v>
      </c>
    </row>
    <row r="7" spans="1:7" ht="15">
      <c r="A7" s="71" t="s">
        <v>1454</v>
      </c>
      <c r="B7" s="71">
        <v>92</v>
      </c>
      <c r="C7" s="100">
        <v>0</v>
      </c>
      <c r="D7" s="71" t="s">
        <v>1788</v>
      </c>
      <c r="E7" s="71" t="b">
        <v>0</v>
      </c>
      <c r="F7" s="71" t="b">
        <v>0</v>
      </c>
      <c r="G7" s="71" t="b">
        <v>0</v>
      </c>
    </row>
    <row r="8" spans="1:7" ht="15">
      <c r="A8" s="71" t="s">
        <v>1453</v>
      </c>
      <c r="B8" s="71">
        <v>92</v>
      </c>
      <c r="C8" s="100">
        <v>0</v>
      </c>
      <c r="D8" s="71" t="s">
        <v>1788</v>
      </c>
      <c r="E8" s="71" t="b">
        <v>0</v>
      </c>
      <c r="F8" s="71" t="b">
        <v>0</v>
      </c>
      <c r="G8" s="71" t="b">
        <v>0</v>
      </c>
    </row>
    <row r="9" spans="1:7" ht="15">
      <c r="A9" s="71" t="s">
        <v>1491</v>
      </c>
      <c r="B9" s="71">
        <v>49</v>
      </c>
      <c r="C9" s="100">
        <v>0.008610144905931302</v>
      </c>
      <c r="D9" s="71" t="s">
        <v>1788</v>
      </c>
      <c r="E9" s="71" t="b">
        <v>0</v>
      </c>
      <c r="F9" s="71" t="b">
        <v>0</v>
      </c>
      <c r="G9" s="71" t="b">
        <v>0</v>
      </c>
    </row>
    <row r="10" spans="1:7" ht="15">
      <c r="A10" s="71" t="s">
        <v>1492</v>
      </c>
      <c r="B10" s="71">
        <v>42</v>
      </c>
      <c r="C10" s="100">
        <v>0.009186010630572578</v>
      </c>
      <c r="D10" s="71" t="s">
        <v>1788</v>
      </c>
      <c r="E10" s="71" t="b">
        <v>0</v>
      </c>
      <c r="F10" s="71" t="b">
        <v>0</v>
      </c>
      <c r="G10" s="71" t="b">
        <v>0</v>
      </c>
    </row>
    <row r="11" spans="1:7" ht="15">
      <c r="A11" s="71" t="s">
        <v>1493</v>
      </c>
      <c r="B11" s="71">
        <v>37</v>
      </c>
      <c r="C11" s="100">
        <v>0.009400568928263795</v>
      </c>
      <c r="D11" s="71" t="s">
        <v>1788</v>
      </c>
      <c r="E11" s="71" t="b">
        <v>0</v>
      </c>
      <c r="F11" s="71" t="b">
        <v>0</v>
      </c>
      <c r="G11" s="71" t="b">
        <v>0</v>
      </c>
    </row>
    <row r="12" spans="1:7" ht="15">
      <c r="A12" s="71" t="s">
        <v>1459</v>
      </c>
      <c r="B12" s="71">
        <v>37</v>
      </c>
      <c r="C12" s="100">
        <v>0.009400568928263795</v>
      </c>
      <c r="D12" s="71" t="s">
        <v>1788</v>
      </c>
      <c r="E12" s="71" t="b">
        <v>0</v>
      </c>
      <c r="F12" s="71" t="b">
        <v>0</v>
      </c>
      <c r="G12" s="71" t="b">
        <v>0</v>
      </c>
    </row>
    <row r="13" spans="1:7" ht="15">
      <c r="A13" s="71" t="s">
        <v>1457</v>
      </c>
      <c r="B13" s="71">
        <v>36</v>
      </c>
      <c r="C13" s="100">
        <v>0.009421626048052438</v>
      </c>
      <c r="D13" s="71" t="s">
        <v>1788</v>
      </c>
      <c r="E13" s="71" t="b">
        <v>0</v>
      </c>
      <c r="F13" s="71" t="b">
        <v>0</v>
      </c>
      <c r="G13" s="71" t="b">
        <v>0</v>
      </c>
    </row>
    <row r="14" spans="1:7" ht="15">
      <c r="A14" s="71" t="s">
        <v>1495</v>
      </c>
      <c r="B14" s="71">
        <v>35</v>
      </c>
      <c r="C14" s="100">
        <v>0.009434934107151436</v>
      </c>
      <c r="D14" s="71" t="s">
        <v>1788</v>
      </c>
      <c r="E14" s="71" t="b">
        <v>0</v>
      </c>
      <c r="F14" s="71" t="b">
        <v>0</v>
      </c>
      <c r="G14" s="71" t="b">
        <v>0</v>
      </c>
    </row>
    <row r="15" spans="1:7" ht="15">
      <c r="A15" s="71" t="s">
        <v>1496</v>
      </c>
      <c r="B15" s="71">
        <v>35</v>
      </c>
      <c r="C15" s="100">
        <v>0.009434934107151436</v>
      </c>
      <c r="D15" s="71" t="s">
        <v>1788</v>
      </c>
      <c r="E15" s="71" t="b">
        <v>0</v>
      </c>
      <c r="F15" s="71" t="b">
        <v>0</v>
      </c>
      <c r="G15" s="71" t="b">
        <v>0</v>
      </c>
    </row>
    <row r="16" spans="1:7" ht="15">
      <c r="A16" s="71" t="s">
        <v>1497</v>
      </c>
      <c r="B16" s="71">
        <v>35</v>
      </c>
      <c r="C16" s="100">
        <v>0.009434934107151436</v>
      </c>
      <c r="D16" s="71" t="s">
        <v>1788</v>
      </c>
      <c r="E16" s="71" t="b">
        <v>0</v>
      </c>
      <c r="F16" s="71" t="b">
        <v>0</v>
      </c>
      <c r="G16" s="71" t="b">
        <v>0</v>
      </c>
    </row>
    <row r="17" spans="1:7" ht="15">
      <c r="A17" s="71" t="s">
        <v>1498</v>
      </c>
      <c r="B17" s="71">
        <v>35</v>
      </c>
      <c r="C17" s="100">
        <v>0.009434934107151436</v>
      </c>
      <c r="D17" s="71" t="s">
        <v>1788</v>
      </c>
      <c r="E17" s="71" t="b">
        <v>0</v>
      </c>
      <c r="F17" s="71" t="b">
        <v>0</v>
      </c>
      <c r="G17" s="71" t="b">
        <v>0</v>
      </c>
    </row>
    <row r="18" spans="1:7" ht="15">
      <c r="A18" s="71" t="s">
        <v>1499</v>
      </c>
      <c r="B18" s="71">
        <v>35</v>
      </c>
      <c r="C18" s="100">
        <v>0.009434934107151436</v>
      </c>
      <c r="D18" s="71" t="s">
        <v>1788</v>
      </c>
      <c r="E18" s="71" t="b">
        <v>0</v>
      </c>
      <c r="F18" s="71" t="b">
        <v>0</v>
      </c>
      <c r="G18" s="71" t="b">
        <v>0</v>
      </c>
    </row>
    <row r="19" spans="1:7" ht="15">
      <c r="A19" s="71" t="s">
        <v>1500</v>
      </c>
      <c r="B19" s="71">
        <v>35</v>
      </c>
      <c r="C19" s="100">
        <v>0.009434934107151436</v>
      </c>
      <c r="D19" s="71" t="s">
        <v>1788</v>
      </c>
      <c r="E19" s="71" t="b">
        <v>0</v>
      </c>
      <c r="F19" s="71" t="b">
        <v>0</v>
      </c>
      <c r="G19" s="71" t="b">
        <v>0</v>
      </c>
    </row>
    <row r="20" spans="1:7" ht="15">
      <c r="A20" s="71" t="s">
        <v>1738</v>
      </c>
      <c r="B20" s="71">
        <v>35</v>
      </c>
      <c r="C20" s="100">
        <v>0.009434934107151436</v>
      </c>
      <c r="D20" s="71" t="s">
        <v>1788</v>
      </c>
      <c r="E20" s="71" t="b">
        <v>0</v>
      </c>
      <c r="F20" s="71" t="b">
        <v>0</v>
      </c>
      <c r="G20" s="71" t="b">
        <v>0</v>
      </c>
    </row>
    <row r="21" spans="1:7" ht="15">
      <c r="A21" s="71" t="s">
        <v>1739</v>
      </c>
      <c r="B21" s="71">
        <v>35</v>
      </c>
      <c r="C21" s="100">
        <v>0.009434934107151436</v>
      </c>
      <c r="D21" s="71" t="s">
        <v>1788</v>
      </c>
      <c r="E21" s="71" t="b">
        <v>0</v>
      </c>
      <c r="F21" s="71" t="b">
        <v>0</v>
      </c>
      <c r="G21" s="71" t="b">
        <v>0</v>
      </c>
    </row>
    <row r="22" spans="1:7" ht="15">
      <c r="A22" s="71" t="s">
        <v>1740</v>
      </c>
      <c r="B22" s="71">
        <v>35</v>
      </c>
      <c r="C22" s="100">
        <v>0.009434934107151436</v>
      </c>
      <c r="D22" s="71" t="s">
        <v>1788</v>
      </c>
      <c r="E22" s="71" t="b">
        <v>0</v>
      </c>
      <c r="F22" s="71" t="b">
        <v>0</v>
      </c>
      <c r="G22" s="71" t="b">
        <v>0</v>
      </c>
    </row>
    <row r="23" spans="1:7" ht="15">
      <c r="A23" s="71" t="s">
        <v>1741</v>
      </c>
      <c r="B23" s="71">
        <v>35</v>
      </c>
      <c r="C23" s="100">
        <v>0.009434934107151436</v>
      </c>
      <c r="D23" s="71" t="s">
        <v>1788</v>
      </c>
      <c r="E23" s="71" t="b">
        <v>0</v>
      </c>
      <c r="F23" s="71" t="b">
        <v>0</v>
      </c>
      <c r="G23" s="71" t="b">
        <v>0</v>
      </c>
    </row>
    <row r="24" spans="1:7" ht="15">
      <c r="A24" s="71" t="s">
        <v>1742</v>
      </c>
      <c r="B24" s="71">
        <v>35</v>
      </c>
      <c r="C24" s="100">
        <v>0.009434934107151436</v>
      </c>
      <c r="D24" s="71" t="s">
        <v>1788</v>
      </c>
      <c r="E24" s="71" t="b">
        <v>1</v>
      </c>
      <c r="F24" s="71" t="b">
        <v>0</v>
      </c>
      <c r="G24" s="71" t="b">
        <v>0</v>
      </c>
    </row>
    <row r="25" spans="1:7" ht="15">
      <c r="A25" s="71" t="s">
        <v>1743</v>
      </c>
      <c r="B25" s="71">
        <v>35</v>
      </c>
      <c r="C25" s="100">
        <v>0.009434934107151436</v>
      </c>
      <c r="D25" s="71" t="s">
        <v>1788</v>
      </c>
      <c r="E25" s="71" t="b">
        <v>0</v>
      </c>
      <c r="F25" s="71" t="b">
        <v>0</v>
      </c>
      <c r="G25" s="71" t="b">
        <v>0</v>
      </c>
    </row>
    <row r="26" spans="1:7" ht="15">
      <c r="A26" s="71" t="s">
        <v>1744</v>
      </c>
      <c r="B26" s="71">
        <v>35</v>
      </c>
      <c r="C26" s="100">
        <v>0.009434934107151436</v>
      </c>
      <c r="D26" s="71" t="s">
        <v>1788</v>
      </c>
      <c r="E26" s="71" t="b">
        <v>0</v>
      </c>
      <c r="F26" s="71" t="b">
        <v>0</v>
      </c>
      <c r="G26" s="71" t="b">
        <v>0</v>
      </c>
    </row>
    <row r="27" spans="1:7" ht="15">
      <c r="A27" s="71" t="s">
        <v>1745</v>
      </c>
      <c r="B27" s="71">
        <v>35</v>
      </c>
      <c r="C27" s="100">
        <v>0.009434934107151436</v>
      </c>
      <c r="D27" s="71" t="s">
        <v>1788</v>
      </c>
      <c r="E27" s="71" t="b">
        <v>0</v>
      </c>
      <c r="F27" s="71" t="b">
        <v>0</v>
      </c>
      <c r="G27" s="71" t="b">
        <v>0</v>
      </c>
    </row>
    <row r="28" spans="1:7" ht="15">
      <c r="A28" s="71" t="s">
        <v>1520</v>
      </c>
      <c r="B28" s="71">
        <v>21</v>
      </c>
      <c r="C28" s="100">
        <v>0.008653140131563491</v>
      </c>
      <c r="D28" s="71" t="s">
        <v>1788</v>
      </c>
      <c r="E28" s="71" t="b">
        <v>0</v>
      </c>
      <c r="F28" s="71" t="b">
        <v>0</v>
      </c>
      <c r="G28" s="71" t="b">
        <v>0</v>
      </c>
    </row>
    <row r="29" spans="1:7" ht="15">
      <c r="A29" s="71" t="s">
        <v>332</v>
      </c>
      <c r="B29" s="71">
        <v>16</v>
      </c>
      <c r="C29" s="100">
        <v>0.0078064775305292785</v>
      </c>
      <c r="D29" s="71" t="s">
        <v>1788</v>
      </c>
      <c r="E29" s="71" t="b">
        <v>0</v>
      </c>
      <c r="F29" s="71" t="b">
        <v>0</v>
      </c>
      <c r="G29" s="71" t="b">
        <v>0</v>
      </c>
    </row>
    <row r="30" spans="1:7" ht="15">
      <c r="A30" s="71" t="s">
        <v>1528</v>
      </c>
      <c r="B30" s="71">
        <v>16</v>
      </c>
      <c r="C30" s="100">
        <v>0.010374261455683806</v>
      </c>
      <c r="D30" s="71" t="s">
        <v>1788</v>
      </c>
      <c r="E30" s="71" t="b">
        <v>1</v>
      </c>
      <c r="F30" s="71" t="b">
        <v>0</v>
      </c>
      <c r="G30" s="71" t="b">
        <v>0</v>
      </c>
    </row>
    <row r="31" spans="1:7" ht="15">
      <c r="A31" s="71" t="s">
        <v>1519</v>
      </c>
      <c r="B31" s="71">
        <v>15</v>
      </c>
      <c r="C31" s="100">
        <v>0.007588598923794548</v>
      </c>
      <c r="D31" s="71" t="s">
        <v>1788</v>
      </c>
      <c r="E31" s="71" t="b">
        <v>0</v>
      </c>
      <c r="F31" s="71" t="b">
        <v>0</v>
      </c>
      <c r="G31" s="71" t="b">
        <v>0</v>
      </c>
    </row>
    <row r="32" spans="1:7" ht="15">
      <c r="A32" s="71" t="s">
        <v>1455</v>
      </c>
      <c r="B32" s="71">
        <v>15</v>
      </c>
      <c r="C32" s="100">
        <v>0.007588598923794548</v>
      </c>
      <c r="D32" s="71" t="s">
        <v>1788</v>
      </c>
      <c r="E32" s="71" t="b">
        <v>0</v>
      </c>
      <c r="F32" s="71" t="b">
        <v>0</v>
      </c>
      <c r="G32" s="71" t="b">
        <v>0</v>
      </c>
    </row>
    <row r="33" spans="1:7" ht="15">
      <c r="A33" s="71" t="s">
        <v>1527</v>
      </c>
      <c r="B33" s="71">
        <v>14</v>
      </c>
      <c r="C33" s="100">
        <v>0.010058867708823492</v>
      </c>
      <c r="D33" s="71" t="s">
        <v>1788</v>
      </c>
      <c r="E33" s="71" t="b">
        <v>0</v>
      </c>
      <c r="F33" s="71" t="b">
        <v>0</v>
      </c>
      <c r="G33" s="71" t="b">
        <v>0</v>
      </c>
    </row>
    <row r="34" spans="1:7" ht="15">
      <c r="A34" s="71" t="s">
        <v>1521</v>
      </c>
      <c r="B34" s="71">
        <v>13</v>
      </c>
      <c r="C34" s="100">
        <v>0.0070956828359045225</v>
      </c>
      <c r="D34" s="71" t="s">
        <v>1788</v>
      </c>
      <c r="E34" s="71" t="b">
        <v>0</v>
      </c>
      <c r="F34" s="71" t="b">
        <v>0</v>
      </c>
      <c r="G34" s="71" t="b">
        <v>0</v>
      </c>
    </row>
    <row r="35" spans="1:7" ht="15">
      <c r="A35" s="71" t="s">
        <v>313</v>
      </c>
      <c r="B35" s="71">
        <v>13</v>
      </c>
      <c r="C35" s="100">
        <v>0.0070956828359045225</v>
      </c>
      <c r="D35" s="71" t="s">
        <v>1788</v>
      </c>
      <c r="E35" s="71" t="b">
        <v>0</v>
      </c>
      <c r="F35" s="71" t="b">
        <v>0</v>
      </c>
      <c r="G35" s="71" t="b">
        <v>0</v>
      </c>
    </row>
    <row r="36" spans="1:7" ht="15">
      <c r="A36" s="71" t="s">
        <v>1522</v>
      </c>
      <c r="B36" s="71">
        <v>13</v>
      </c>
      <c r="C36" s="100">
        <v>0.0070956828359045225</v>
      </c>
      <c r="D36" s="71" t="s">
        <v>1788</v>
      </c>
      <c r="E36" s="71" t="b">
        <v>0</v>
      </c>
      <c r="F36" s="71" t="b">
        <v>0</v>
      </c>
      <c r="G36" s="71" t="b">
        <v>0</v>
      </c>
    </row>
    <row r="37" spans="1:7" ht="15">
      <c r="A37" s="71" t="s">
        <v>1456</v>
      </c>
      <c r="B37" s="71">
        <v>13</v>
      </c>
      <c r="C37" s="100">
        <v>0.0070956828359045225</v>
      </c>
      <c r="D37" s="71" t="s">
        <v>1788</v>
      </c>
      <c r="E37" s="71" t="b">
        <v>0</v>
      </c>
      <c r="F37" s="71" t="b">
        <v>0</v>
      </c>
      <c r="G37" s="71" t="b">
        <v>0</v>
      </c>
    </row>
    <row r="38" spans="1:7" ht="15">
      <c r="A38" s="71" t="s">
        <v>1511</v>
      </c>
      <c r="B38" s="71">
        <v>10</v>
      </c>
      <c r="C38" s="100">
        <v>0.006190031004146147</v>
      </c>
      <c r="D38" s="71" t="s">
        <v>1788</v>
      </c>
      <c r="E38" s="71" t="b">
        <v>1</v>
      </c>
      <c r="F38" s="71" t="b">
        <v>0</v>
      </c>
      <c r="G38" s="71" t="b">
        <v>0</v>
      </c>
    </row>
    <row r="39" spans="1:7" ht="15">
      <c r="A39" s="71" t="s">
        <v>1512</v>
      </c>
      <c r="B39" s="71">
        <v>10</v>
      </c>
      <c r="C39" s="100">
        <v>0.006190031004146147</v>
      </c>
      <c r="D39" s="71" t="s">
        <v>1788</v>
      </c>
      <c r="E39" s="71" t="b">
        <v>0</v>
      </c>
      <c r="F39" s="71" t="b">
        <v>0</v>
      </c>
      <c r="G39" s="71" t="b">
        <v>0</v>
      </c>
    </row>
    <row r="40" spans="1:7" ht="15">
      <c r="A40" s="71" t="s">
        <v>1513</v>
      </c>
      <c r="B40" s="71">
        <v>10</v>
      </c>
      <c r="C40" s="100">
        <v>0.006190031004146147</v>
      </c>
      <c r="D40" s="71" t="s">
        <v>1788</v>
      </c>
      <c r="E40" s="71" t="b">
        <v>0</v>
      </c>
      <c r="F40" s="71" t="b">
        <v>0</v>
      </c>
      <c r="G40" s="71" t="b">
        <v>0</v>
      </c>
    </row>
    <row r="41" spans="1:7" ht="15">
      <c r="A41" s="71" t="s">
        <v>1514</v>
      </c>
      <c r="B41" s="71">
        <v>10</v>
      </c>
      <c r="C41" s="100">
        <v>0.006190031004146147</v>
      </c>
      <c r="D41" s="71" t="s">
        <v>1788</v>
      </c>
      <c r="E41" s="71" t="b">
        <v>0</v>
      </c>
      <c r="F41" s="71" t="b">
        <v>0</v>
      </c>
      <c r="G41" s="71" t="b">
        <v>0</v>
      </c>
    </row>
    <row r="42" spans="1:7" ht="15">
      <c r="A42" s="71" t="s">
        <v>1515</v>
      </c>
      <c r="B42" s="71">
        <v>10</v>
      </c>
      <c r="C42" s="100">
        <v>0.006190031004146147</v>
      </c>
      <c r="D42" s="71" t="s">
        <v>1788</v>
      </c>
      <c r="E42" s="71" t="b">
        <v>0</v>
      </c>
      <c r="F42" s="71" t="b">
        <v>0</v>
      </c>
      <c r="G42" s="71" t="b">
        <v>0</v>
      </c>
    </row>
    <row r="43" spans="1:7" ht="15">
      <c r="A43" s="71" t="s">
        <v>1516</v>
      </c>
      <c r="B43" s="71">
        <v>10</v>
      </c>
      <c r="C43" s="100">
        <v>0.006190031004146147</v>
      </c>
      <c r="D43" s="71" t="s">
        <v>1788</v>
      </c>
      <c r="E43" s="71" t="b">
        <v>0</v>
      </c>
      <c r="F43" s="71" t="b">
        <v>0</v>
      </c>
      <c r="G43" s="71" t="b">
        <v>0</v>
      </c>
    </row>
    <row r="44" spans="1:7" ht="15">
      <c r="A44" s="71" t="s">
        <v>392</v>
      </c>
      <c r="B44" s="71">
        <v>10</v>
      </c>
      <c r="C44" s="100">
        <v>0.006190031004146147</v>
      </c>
      <c r="D44" s="71" t="s">
        <v>1788</v>
      </c>
      <c r="E44" s="71" t="b">
        <v>0</v>
      </c>
      <c r="F44" s="71" t="b">
        <v>0</v>
      </c>
      <c r="G44" s="71" t="b">
        <v>0</v>
      </c>
    </row>
    <row r="45" spans="1:7" ht="15">
      <c r="A45" s="71" t="s">
        <v>1517</v>
      </c>
      <c r="B45" s="71">
        <v>10</v>
      </c>
      <c r="C45" s="100">
        <v>0.006190031004146147</v>
      </c>
      <c r="D45" s="71" t="s">
        <v>1788</v>
      </c>
      <c r="E45" s="71" t="b">
        <v>1</v>
      </c>
      <c r="F45" s="71" t="b">
        <v>0</v>
      </c>
      <c r="G45" s="71" t="b">
        <v>0</v>
      </c>
    </row>
    <row r="46" spans="1:7" ht="15">
      <c r="A46" s="71" t="s">
        <v>1746</v>
      </c>
      <c r="B46" s="71">
        <v>10</v>
      </c>
      <c r="C46" s="100">
        <v>0.006190031004146147</v>
      </c>
      <c r="D46" s="71" t="s">
        <v>1788</v>
      </c>
      <c r="E46" s="71" t="b">
        <v>0</v>
      </c>
      <c r="F46" s="71" t="b">
        <v>0</v>
      </c>
      <c r="G46" s="71" t="b">
        <v>0</v>
      </c>
    </row>
    <row r="47" spans="1:7" ht="15">
      <c r="A47" s="71" t="s">
        <v>1747</v>
      </c>
      <c r="B47" s="71">
        <v>10</v>
      </c>
      <c r="C47" s="100">
        <v>0.006190031004146147</v>
      </c>
      <c r="D47" s="71" t="s">
        <v>1788</v>
      </c>
      <c r="E47" s="71" t="b">
        <v>0</v>
      </c>
      <c r="F47" s="71" t="b">
        <v>0</v>
      </c>
      <c r="G47" s="71" t="b">
        <v>0</v>
      </c>
    </row>
    <row r="48" spans="1:7" ht="15">
      <c r="A48" s="71" t="s">
        <v>328</v>
      </c>
      <c r="B48" s="71">
        <v>10</v>
      </c>
      <c r="C48" s="100">
        <v>0.006190031004146147</v>
      </c>
      <c r="D48" s="71" t="s">
        <v>1788</v>
      </c>
      <c r="E48" s="71" t="b">
        <v>0</v>
      </c>
      <c r="F48" s="71" t="b">
        <v>0</v>
      </c>
      <c r="G48" s="71" t="b">
        <v>0</v>
      </c>
    </row>
    <row r="49" spans="1:7" ht="15">
      <c r="A49" s="71" t="s">
        <v>334</v>
      </c>
      <c r="B49" s="71">
        <v>10</v>
      </c>
      <c r="C49" s="100">
        <v>0.006190031004146147</v>
      </c>
      <c r="D49" s="71" t="s">
        <v>1788</v>
      </c>
      <c r="E49" s="71" t="b">
        <v>0</v>
      </c>
      <c r="F49" s="71" t="b">
        <v>0</v>
      </c>
      <c r="G49" s="71" t="b">
        <v>0</v>
      </c>
    </row>
    <row r="50" spans="1:7" ht="15">
      <c r="A50" s="71" t="s">
        <v>1748</v>
      </c>
      <c r="B50" s="71">
        <v>10</v>
      </c>
      <c r="C50" s="100">
        <v>0.006190031004146147</v>
      </c>
      <c r="D50" s="71" t="s">
        <v>1788</v>
      </c>
      <c r="E50" s="71" t="b">
        <v>0</v>
      </c>
      <c r="F50" s="71" t="b">
        <v>0</v>
      </c>
      <c r="G50" s="71" t="b">
        <v>0</v>
      </c>
    </row>
    <row r="51" spans="1:7" ht="15">
      <c r="A51" s="71" t="s">
        <v>1749</v>
      </c>
      <c r="B51" s="71">
        <v>10</v>
      </c>
      <c r="C51" s="100">
        <v>0.006190031004146147</v>
      </c>
      <c r="D51" s="71" t="s">
        <v>1788</v>
      </c>
      <c r="E51" s="71" t="b">
        <v>0</v>
      </c>
      <c r="F51" s="71" t="b">
        <v>0</v>
      </c>
      <c r="G51" s="71" t="b">
        <v>0</v>
      </c>
    </row>
    <row r="52" spans="1:7" ht="15">
      <c r="A52" s="71" t="s">
        <v>1750</v>
      </c>
      <c r="B52" s="71">
        <v>10</v>
      </c>
      <c r="C52" s="100">
        <v>0.006190031004146147</v>
      </c>
      <c r="D52" s="71" t="s">
        <v>1788</v>
      </c>
      <c r="E52" s="71" t="b">
        <v>0</v>
      </c>
      <c r="F52" s="71" t="b">
        <v>0</v>
      </c>
      <c r="G52" s="71" t="b">
        <v>0</v>
      </c>
    </row>
    <row r="53" spans="1:7" ht="15">
      <c r="A53" s="71" t="s">
        <v>1751</v>
      </c>
      <c r="B53" s="71">
        <v>10</v>
      </c>
      <c r="C53" s="100">
        <v>0.006190031004146147</v>
      </c>
      <c r="D53" s="71" t="s">
        <v>1788</v>
      </c>
      <c r="E53" s="71" t="b">
        <v>0</v>
      </c>
      <c r="F53" s="71" t="b">
        <v>0</v>
      </c>
      <c r="G53" s="71" t="b">
        <v>0</v>
      </c>
    </row>
    <row r="54" spans="1:7" ht="15">
      <c r="A54" s="71" t="s">
        <v>1752</v>
      </c>
      <c r="B54" s="71">
        <v>10</v>
      </c>
      <c r="C54" s="100">
        <v>0.006190031004146147</v>
      </c>
      <c r="D54" s="71" t="s">
        <v>1788</v>
      </c>
      <c r="E54" s="71" t="b">
        <v>0</v>
      </c>
      <c r="F54" s="71" t="b">
        <v>0</v>
      </c>
      <c r="G54" s="71" t="b">
        <v>0</v>
      </c>
    </row>
    <row r="55" spans="1:7" ht="15">
      <c r="A55" s="71" t="s">
        <v>1753</v>
      </c>
      <c r="B55" s="71">
        <v>10</v>
      </c>
      <c r="C55" s="100">
        <v>0.006190031004146147</v>
      </c>
      <c r="D55" s="71" t="s">
        <v>1788</v>
      </c>
      <c r="E55" s="71" t="b">
        <v>0</v>
      </c>
      <c r="F55" s="71" t="b">
        <v>0</v>
      </c>
      <c r="G55" s="71" t="b">
        <v>0</v>
      </c>
    </row>
    <row r="56" spans="1:7" ht="15">
      <c r="A56" s="71" t="s">
        <v>333</v>
      </c>
      <c r="B56" s="71">
        <v>10</v>
      </c>
      <c r="C56" s="100">
        <v>0.006190031004146147</v>
      </c>
      <c r="D56" s="71" t="s">
        <v>1788</v>
      </c>
      <c r="E56" s="71" t="b">
        <v>0</v>
      </c>
      <c r="F56" s="71" t="b">
        <v>0</v>
      </c>
      <c r="G56" s="71" t="b">
        <v>0</v>
      </c>
    </row>
    <row r="57" spans="1:7" ht="15">
      <c r="A57" s="71" t="s">
        <v>331</v>
      </c>
      <c r="B57" s="71">
        <v>10</v>
      </c>
      <c r="C57" s="100">
        <v>0.006190031004146147</v>
      </c>
      <c r="D57" s="71" t="s">
        <v>1788</v>
      </c>
      <c r="E57" s="71" t="b">
        <v>0</v>
      </c>
      <c r="F57" s="71" t="b">
        <v>0</v>
      </c>
      <c r="G57" s="71" t="b">
        <v>0</v>
      </c>
    </row>
    <row r="58" spans="1:7" ht="15">
      <c r="A58" s="71" t="s">
        <v>327</v>
      </c>
      <c r="B58" s="71">
        <v>10</v>
      </c>
      <c r="C58" s="100">
        <v>0.006190031004146147</v>
      </c>
      <c r="D58" s="71" t="s">
        <v>1788</v>
      </c>
      <c r="E58" s="71" t="b">
        <v>0</v>
      </c>
      <c r="F58" s="71" t="b">
        <v>0</v>
      </c>
      <c r="G58" s="71" t="b">
        <v>0</v>
      </c>
    </row>
    <row r="59" spans="1:7" ht="15">
      <c r="A59" s="71" t="s">
        <v>1529</v>
      </c>
      <c r="B59" s="71">
        <v>7</v>
      </c>
      <c r="C59" s="100">
        <v>0.005029433854411746</v>
      </c>
      <c r="D59" s="71" t="s">
        <v>1788</v>
      </c>
      <c r="E59" s="71" t="b">
        <v>0</v>
      </c>
      <c r="F59" s="71" t="b">
        <v>0</v>
      </c>
      <c r="G59" s="71" t="b">
        <v>0</v>
      </c>
    </row>
    <row r="60" spans="1:7" ht="15">
      <c r="A60" s="71" t="s">
        <v>1530</v>
      </c>
      <c r="B60" s="71">
        <v>7</v>
      </c>
      <c r="C60" s="100">
        <v>0.005029433854411746</v>
      </c>
      <c r="D60" s="71" t="s">
        <v>1788</v>
      </c>
      <c r="E60" s="71" t="b">
        <v>0</v>
      </c>
      <c r="F60" s="71" t="b">
        <v>0</v>
      </c>
      <c r="G60" s="71" t="b">
        <v>0</v>
      </c>
    </row>
    <row r="61" spans="1:7" ht="15">
      <c r="A61" s="71" t="s">
        <v>1531</v>
      </c>
      <c r="B61" s="71">
        <v>7</v>
      </c>
      <c r="C61" s="100">
        <v>0.005029433854411746</v>
      </c>
      <c r="D61" s="71" t="s">
        <v>1788</v>
      </c>
      <c r="E61" s="71" t="b">
        <v>0</v>
      </c>
      <c r="F61" s="71" t="b">
        <v>0</v>
      </c>
      <c r="G61" s="71" t="b">
        <v>0</v>
      </c>
    </row>
    <row r="62" spans="1:7" ht="15">
      <c r="A62" s="71" t="s">
        <v>1532</v>
      </c>
      <c r="B62" s="71">
        <v>7</v>
      </c>
      <c r="C62" s="100">
        <v>0.005029433854411746</v>
      </c>
      <c r="D62" s="71" t="s">
        <v>1788</v>
      </c>
      <c r="E62" s="71" t="b">
        <v>0</v>
      </c>
      <c r="F62" s="71" t="b">
        <v>0</v>
      </c>
      <c r="G62" s="71" t="b">
        <v>0</v>
      </c>
    </row>
    <row r="63" spans="1:7" ht="15">
      <c r="A63" s="71" t="s">
        <v>1533</v>
      </c>
      <c r="B63" s="71">
        <v>7</v>
      </c>
      <c r="C63" s="100">
        <v>0.005029433854411746</v>
      </c>
      <c r="D63" s="71" t="s">
        <v>1788</v>
      </c>
      <c r="E63" s="71" t="b">
        <v>0</v>
      </c>
      <c r="F63" s="71" t="b">
        <v>0</v>
      </c>
      <c r="G63" s="71" t="b">
        <v>0</v>
      </c>
    </row>
    <row r="64" spans="1:7" ht="15">
      <c r="A64" s="71" t="s">
        <v>1534</v>
      </c>
      <c r="B64" s="71">
        <v>7</v>
      </c>
      <c r="C64" s="100">
        <v>0.005029433854411746</v>
      </c>
      <c r="D64" s="71" t="s">
        <v>1788</v>
      </c>
      <c r="E64" s="71" t="b">
        <v>0</v>
      </c>
      <c r="F64" s="71" t="b">
        <v>0</v>
      </c>
      <c r="G64" s="71" t="b">
        <v>0</v>
      </c>
    </row>
    <row r="65" spans="1:7" ht="15">
      <c r="A65" s="71" t="s">
        <v>1535</v>
      </c>
      <c r="B65" s="71">
        <v>7</v>
      </c>
      <c r="C65" s="100">
        <v>0.005029433854411746</v>
      </c>
      <c r="D65" s="71" t="s">
        <v>1788</v>
      </c>
      <c r="E65" s="71" t="b">
        <v>0</v>
      </c>
      <c r="F65" s="71" t="b">
        <v>0</v>
      </c>
      <c r="G65" s="71" t="b">
        <v>0</v>
      </c>
    </row>
    <row r="66" spans="1:7" ht="15">
      <c r="A66" s="71" t="s">
        <v>1754</v>
      </c>
      <c r="B66" s="71">
        <v>7</v>
      </c>
      <c r="C66" s="100">
        <v>0.005029433854411746</v>
      </c>
      <c r="D66" s="71" t="s">
        <v>1788</v>
      </c>
      <c r="E66" s="71" t="b">
        <v>0</v>
      </c>
      <c r="F66" s="71" t="b">
        <v>0</v>
      </c>
      <c r="G66" s="71" t="b">
        <v>0</v>
      </c>
    </row>
    <row r="67" spans="1:7" ht="15">
      <c r="A67" s="71" t="s">
        <v>1755</v>
      </c>
      <c r="B67" s="71">
        <v>7</v>
      </c>
      <c r="C67" s="100">
        <v>0.005029433854411746</v>
      </c>
      <c r="D67" s="71" t="s">
        <v>1788</v>
      </c>
      <c r="E67" s="71" t="b">
        <v>0</v>
      </c>
      <c r="F67" s="71" t="b">
        <v>0</v>
      </c>
      <c r="G67" s="71" t="b">
        <v>0</v>
      </c>
    </row>
    <row r="68" spans="1:7" ht="15">
      <c r="A68" s="71" t="s">
        <v>1756</v>
      </c>
      <c r="B68" s="71">
        <v>7</v>
      </c>
      <c r="C68" s="100">
        <v>0.005029433854411746</v>
      </c>
      <c r="D68" s="71" t="s">
        <v>1788</v>
      </c>
      <c r="E68" s="71" t="b">
        <v>0</v>
      </c>
      <c r="F68" s="71" t="b">
        <v>0</v>
      </c>
      <c r="G68" s="71" t="b">
        <v>0</v>
      </c>
    </row>
    <row r="69" spans="1:7" ht="15">
      <c r="A69" s="71" t="s">
        <v>1757</v>
      </c>
      <c r="B69" s="71">
        <v>7</v>
      </c>
      <c r="C69" s="100">
        <v>0.005029433854411746</v>
      </c>
      <c r="D69" s="71" t="s">
        <v>1788</v>
      </c>
      <c r="E69" s="71" t="b">
        <v>0</v>
      </c>
      <c r="F69" s="71" t="b">
        <v>0</v>
      </c>
      <c r="G69" s="71" t="b">
        <v>0</v>
      </c>
    </row>
    <row r="70" spans="1:7" ht="15">
      <c r="A70" s="71" t="s">
        <v>1758</v>
      </c>
      <c r="B70" s="71">
        <v>7</v>
      </c>
      <c r="C70" s="100">
        <v>0.005029433854411746</v>
      </c>
      <c r="D70" s="71" t="s">
        <v>1788</v>
      </c>
      <c r="E70" s="71" t="b">
        <v>0</v>
      </c>
      <c r="F70" s="71" t="b">
        <v>0</v>
      </c>
      <c r="G70" s="71" t="b">
        <v>0</v>
      </c>
    </row>
    <row r="71" spans="1:7" ht="15">
      <c r="A71" s="71" t="s">
        <v>1759</v>
      </c>
      <c r="B71" s="71">
        <v>7</v>
      </c>
      <c r="C71" s="100">
        <v>0.005029433854411746</v>
      </c>
      <c r="D71" s="71" t="s">
        <v>1788</v>
      </c>
      <c r="E71" s="71" t="b">
        <v>0</v>
      </c>
      <c r="F71" s="71" t="b">
        <v>0</v>
      </c>
      <c r="G71" s="71" t="b">
        <v>0</v>
      </c>
    </row>
    <row r="72" spans="1:7" ht="15">
      <c r="A72" s="71" t="s">
        <v>1760</v>
      </c>
      <c r="B72" s="71">
        <v>5</v>
      </c>
      <c r="C72" s="100">
        <v>0.00406171426785336</v>
      </c>
      <c r="D72" s="71" t="s">
        <v>1788</v>
      </c>
      <c r="E72" s="71" t="b">
        <v>0</v>
      </c>
      <c r="F72" s="71" t="b">
        <v>0</v>
      </c>
      <c r="G72" s="71" t="b">
        <v>0</v>
      </c>
    </row>
    <row r="73" spans="1:7" ht="15">
      <c r="A73" s="71" t="s">
        <v>1502</v>
      </c>
      <c r="B73" s="71">
        <v>4</v>
      </c>
      <c r="C73" s="100">
        <v>0.0034983374078807776</v>
      </c>
      <c r="D73" s="71" t="s">
        <v>1788</v>
      </c>
      <c r="E73" s="71" t="b">
        <v>0</v>
      </c>
      <c r="F73" s="71" t="b">
        <v>0</v>
      </c>
      <c r="G73" s="71" t="b">
        <v>0</v>
      </c>
    </row>
    <row r="74" spans="1:7" ht="15">
      <c r="A74" s="71" t="s">
        <v>1503</v>
      </c>
      <c r="B74" s="71">
        <v>4</v>
      </c>
      <c r="C74" s="100">
        <v>0.0034983374078807776</v>
      </c>
      <c r="D74" s="71" t="s">
        <v>1788</v>
      </c>
      <c r="E74" s="71" t="b">
        <v>0</v>
      </c>
      <c r="F74" s="71" t="b">
        <v>0</v>
      </c>
      <c r="G74" s="71" t="b">
        <v>0</v>
      </c>
    </row>
    <row r="75" spans="1:7" ht="15">
      <c r="A75" s="71" t="s">
        <v>1504</v>
      </c>
      <c r="B75" s="71">
        <v>4</v>
      </c>
      <c r="C75" s="100">
        <v>0.0034983374078807776</v>
      </c>
      <c r="D75" s="71" t="s">
        <v>1788</v>
      </c>
      <c r="E75" s="71" t="b">
        <v>0</v>
      </c>
      <c r="F75" s="71" t="b">
        <v>0</v>
      </c>
      <c r="G75" s="71" t="b">
        <v>0</v>
      </c>
    </row>
    <row r="76" spans="1:7" ht="15">
      <c r="A76" s="71" t="s">
        <v>1505</v>
      </c>
      <c r="B76" s="71">
        <v>4</v>
      </c>
      <c r="C76" s="100">
        <v>0.0034983374078807776</v>
      </c>
      <c r="D76" s="71" t="s">
        <v>1788</v>
      </c>
      <c r="E76" s="71" t="b">
        <v>0</v>
      </c>
      <c r="F76" s="71" t="b">
        <v>0</v>
      </c>
      <c r="G76" s="71" t="b">
        <v>0</v>
      </c>
    </row>
    <row r="77" spans="1:7" ht="15">
      <c r="A77" s="71" t="s">
        <v>1506</v>
      </c>
      <c r="B77" s="71">
        <v>4</v>
      </c>
      <c r="C77" s="100">
        <v>0.0034983374078807776</v>
      </c>
      <c r="D77" s="71" t="s">
        <v>1788</v>
      </c>
      <c r="E77" s="71" t="b">
        <v>0</v>
      </c>
      <c r="F77" s="71" t="b">
        <v>0</v>
      </c>
      <c r="G77" s="71" t="b">
        <v>0</v>
      </c>
    </row>
    <row r="78" spans="1:7" ht="15">
      <c r="A78" s="71" t="s">
        <v>1507</v>
      </c>
      <c r="B78" s="71">
        <v>4</v>
      </c>
      <c r="C78" s="100">
        <v>0.0034983374078807776</v>
      </c>
      <c r="D78" s="71" t="s">
        <v>1788</v>
      </c>
      <c r="E78" s="71" t="b">
        <v>1</v>
      </c>
      <c r="F78" s="71" t="b">
        <v>0</v>
      </c>
      <c r="G78" s="71" t="b">
        <v>0</v>
      </c>
    </row>
    <row r="79" spans="1:7" ht="15">
      <c r="A79" s="71" t="s">
        <v>1508</v>
      </c>
      <c r="B79" s="71">
        <v>4</v>
      </c>
      <c r="C79" s="100">
        <v>0.0034983374078807776</v>
      </c>
      <c r="D79" s="71" t="s">
        <v>1788</v>
      </c>
      <c r="E79" s="71" t="b">
        <v>0</v>
      </c>
      <c r="F79" s="71" t="b">
        <v>0</v>
      </c>
      <c r="G79" s="71" t="b">
        <v>0</v>
      </c>
    </row>
    <row r="80" spans="1:7" ht="15">
      <c r="A80" s="71" t="s">
        <v>1509</v>
      </c>
      <c r="B80" s="71">
        <v>4</v>
      </c>
      <c r="C80" s="100">
        <v>0.0034983374078807776</v>
      </c>
      <c r="D80" s="71" t="s">
        <v>1788</v>
      </c>
      <c r="E80" s="71" t="b">
        <v>0</v>
      </c>
      <c r="F80" s="71" t="b">
        <v>0</v>
      </c>
      <c r="G80" s="71" t="b">
        <v>0</v>
      </c>
    </row>
    <row r="81" spans="1:7" ht="15">
      <c r="A81" s="71" t="s">
        <v>1761</v>
      </c>
      <c r="B81" s="71">
        <v>4</v>
      </c>
      <c r="C81" s="100">
        <v>0.0034983374078807776</v>
      </c>
      <c r="D81" s="71" t="s">
        <v>1788</v>
      </c>
      <c r="E81" s="71" t="b">
        <v>0</v>
      </c>
      <c r="F81" s="71" t="b">
        <v>0</v>
      </c>
      <c r="G81" s="71" t="b">
        <v>0</v>
      </c>
    </row>
    <row r="82" spans="1:7" ht="15">
      <c r="A82" s="71" t="s">
        <v>1762</v>
      </c>
      <c r="B82" s="71">
        <v>4</v>
      </c>
      <c r="C82" s="100">
        <v>0.0034983374078807776</v>
      </c>
      <c r="D82" s="71" t="s">
        <v>1788</v>
      </c>
      <c r="E82" s="71" t="b">
        <v>0</v>
      </c>
      <c r="F82" s="71" t="b">
        <v>0</v>
      </c>
      <c r="G82" s="71" t="b">
        <v>0</v>
      </c>
    </row>
    <row r="83" spans="1:7" ht="15">
      <c r="A83" s="71" t="s">
        <v>1763</v>
      </c>
      <c r="B83" s="71">
        <v>4</v>
      </c>
      <c r="C83" s="100">
        <v>0.0034983374078807776</v>
      </c>
      <c r="D83" s="71" t="s">
        <v>1788</v>
      </c>
      <c r="E83" s="71" t="b">
        <v>0</v>
      </c>
      <c r="F83" s="71" t="b">
        <v>0</v>
      </c>
      <c r="G83" s="71" t="b">
        <v>0</v>
      </c>
    </row>
    <row r="84" spans="1:7" ht="15">
      <c r="A84" s="71" t="s">
        <v>1764</v>
      </c>
      <c r="B84" s="71">
        <v>4</v>
      </c>
      <c r="C84" s="100">
        <v>0.0034983374078807776</v>
      </c>
      <c r="D84" s="71" t="s">
        <v>1788</v>
      </c>
      <c r="E84" s="71" t="b">
        <v>0</v>
      </c>
      <c r="F84" s="71" t="b">
        <v>0</v>
      </c>
      <c r="G84" s="71" t="b">
        <v>0</v>
      </c>
    </row>
    <row r="85" spans="1:7" ht="15">
      <c r="A85" s="71" t="s">
        <v>399</v>
      </c>
      <c r="B85" s="71">
        <v>4</v>
      </c>
      <c r="C85" s="100">
        <v>0.0034983374078807776</v>
      </c>
      <c r="D85" s="71" t="s">
        <v>1788</v>
      </c>
      <c r="E85" s="71" t="b">
        <v>0</v>
      </c>
      <c r="F85" s="71" t="b">
        <v>0</v>
      </c>
      <c r="G85" s="71" t="b">
        <v>0</v>
      </c>
    </row>
    <row r="86" spans="1:7" ht="15">
      <c r="A86" s="71" t="s">
        <v>1765</v>
      </c>
      <c r="B86" s="71">
        <v>4</v>
      </c>
      <c r="C86" s="100">
        <v>0.0034983374078807776</v>
      </c>
      <c r="D86" s="71" t="s">
        <v>1788</v>
      </c>
      <c r="E86" s="71" t="b">
        <v>0</v>
      </c>
      <c r="F86" s="71" t="b">
        <v>0</v>
      </c>
      <c r="G86" s="71" t="b">
        <v>0</v>
      </c>
    </row>
    <row r="87" spans="1:7" ht="15">
      <c r="A87" s="71" t="s">
        <v>1465</v>
      </c>
      <c r="B87" s="71">
        <v>4</v>
      </c>
      <c r="C87" s="100">
        <v>0.0034983374078807776</v>
      </c>
      <c r="D87" s="71" t="s">
        <v>1788</v>
      </c>
      <c r="E87" s="71" t="b">
        <v>0</v>
      </c>
      <c r="F87" s="71" t="b">
        <v>0</v>
      </c>
      <c r="G87" s="71" t="b">
        <v>0</v>
      </c>
    </row>
    <row r="88" spans="1:7" ht="15">
      <c r="A88" s="71" t="s">
        <v>317</v>
      </c>
      <c r="B88" s="71">
        <v>4</v>
      </c>
      <c r="C88" s="100">
        <v>0.0034983374078807776</v>
      </c>
      <c r="D88" s="71" t="s">
        <v>1788</v>
      </c>
      <c r="E88" s="71" t="b">
        <v>0</v>
      </c>
      <c r="F88" s="71" t="b">
        <v>0</v>
      </c>
      <c r="G88" s="71" t="b">
        <v>0</v>
      </c>
    </row>
    <row r="89" spans="1:7" ht="15">
      <c r="A89" s="71" t="s">
        <v>355</v>
      </c>
      <c r="B89" s="71">
        <v>4</v>
      </c>
      <c r="C89" s="100">
        <v>0.0034983374078807776</v>
      </c>
      <c r="D89" s="71" t="s">
        <v>1788</v>
      </c>
      <c r="E89" s="71" t="b">
        <v>0</v>
      </c>
      <c r="F89" s="71" t="b">
        <v>0</v>
      </c>
      <c r="G89" s="71" t="b">
        <v>0</v>
      </c>
    </row>
    <row r="90" spans="1:7" ht="15">
      <c r="A90" s="71" t="s">
        <v>1460</v>
      </c>
      <c r="B90" s="71">
        <v>4</v>
      </c>
      <c r="C90" s="100">
        <v>0.004271696420505007</v>
      </c>
      <c r="D90" s="71" t="s">
        <v>1788</v>
      </c>
      <c r="E90" s="71" t="b">
        <v>0</v>
      </c>
      <c r="F90" s="71" t="b">
        <v>0</v>
      </c>
      <c r="G90" s="71" t="b">
        <v>0</v>
      </c>
    </row>
    <row r="91" spans="1:7" ht="15">
      <c r="A91" s="71" t="s">
        <v>1540</v>
      </c>
      <c r="B91" s="71">
        <v>4</v>
      </c>
      <c r="C91" s="100">
        <v>0.0034983374078807776</v>
      </c>
      <c r="D91" s="71" t="s">
        <v>1788</v>
      </c>
      <c r="E91" s="71" t="b">
        <v>0</v>
      </c>
      <c r="F91" s="71" t="b">
        <v>0</v>
      </c>
      <c r="G91" s="71" t="b">
        <v>0</v>
      </c>
    </row>
    <row r="92" spans="1:7" ht="15">
      <c r="A92" s="71" t="s">
        <v>1541</v>
      </c>
      <c r="B92" s="71">
        <v>4</v>
      </c>
      <c r="C92" s="100">
        <v>0.0034983374078807776</v>
      </c>
      <c r="D92" s="71" t="s">
        <v>1788</v>
      </c>
      <c r="E92" s="71" t="b">
        <v>1</v>
      </c>
      <c r="F92" s="71" t="b">
        <v>0</v>
      </c>
      <c r="G92" s="71" t="b">
        <v>0</v>
      </c>
    </row>
    <row r="93" spans="1:7" ht="15">
      <c r="A93" s="71" t="s">
        <v>1542</v>
      </c>
      <c r="B93" s="71">
        <v>4</v>
      </c>
      <c r="C93" s="100">
        <v>0.0034983374078807776</v>
      </c>
      <c r="D93" s="71" t="s">
        <v>1788</v>
      </c>
      <c r="E93" s="71" t="b">
        <v>0</v>
      </c>
      <c r="F93" s="71" t="b">
        <v>0</v>
      </c>
      <c r="G93" s="71" t="b">
        <v>0</v>
      </c>
    </row>
    <row r="94" spans="1:7" ht="15">
      <c r="A94" s="71" t="s">
        <v>343</v>
      </c>
      <c r="B94" s="71">
        <v>4</v>
      </c>
      <c r="C94" s="100">
        <v>0.004271696420505007</v>
      </c>
      <c r="D94" s="71" t="s">
        <v>1788</v>
      </c>
      <c r="E94" s="71" t="b">
        <v>0</v>
      </c>
      <c r="F94" s="71" t="b">
        <v>0</v>
      </c>
      <c r="G94" s="71" t="b">
        <v>0</v>
      </c>
    </row>
    <row r="95" spans="1:7" ht="15">
      <c r="A95" s="71" t="s">
        <v>310</v>
      </c>
      <c r="B95" s="71">
        <v>3</v>
      </c>
      <c r="C95" s="100">
        <v>0.0028644827988938202</v>
      </c>
      <c r="D95" s="71" t="s">
        <v>1788</v>
      </c>
      <c r="E95" s="71" t="b">
        <v>0</v>
      </c>
      <c r="F95" s="71" t="b">
        <v>0</v>
      </c>
      <c r="G95" s="71" t="b">
        <v>0</v>
      </c>
    </row>
    <row r="96" spans="1:7" ht="15">
      <c r="A96" s="71" t="s">
        <v>311</v>
      </c>
      <c r="B96" s="71">
        <v>3</v>
      </c>
      <c r="C96" s="100">
        <v>0.0032037723153787554</v>
      </c>
      <c r="D96" s="71" t="s">
        <v>1788</v>
      </c>
      <c r="E96" s="71" t="b">
        <v>0</v>
      </c>
      <c r="F96" s="71" t="b">
        <v>0</v>
      </c>
      <c r="G96" s="71" t="b">
        <v>0</v>
      </c>
    </row>
    <row r="97" spans="1:7" ht="15">
      <c r="A97" s="71" t="s">
        <v>1458</v>
      </c>
      <c r="B97" s="71">
        <v>2</v>
      </c>
      <c r="C97" s="100">
        <v>0.0021358482102525034</v>
      </c>
      <c r="D97" s="71" t="s">
        <v>1788</v>
      </c>
      <c r="E97" s="71" t="b">
        <v>0</v>
      </c>
      <c r="F97" s="71" t="b">
        <v>0</v>
      </c>
      <c r="G97" s="71" t="b">
        <v>0</v>
      </c>
    </row>
    <row r="98" spans="1:7" ht="15">
      <c r="A98" s="71" t="s">
        <v>1766</v>
      </c>
      <c r="B98" s="71">
        <v>2</v>
      </c>
      <c r="C98" s="100">
        <v>0.0021358482102525034</v>
      </c>
      <c r="D98" s="71" t="s">
        <v>1788</v>
      </c>
      <c r="E98" s="71" t="b">
        <v>0</v>
      </c>
      <c r="F98" s="71" t="b">
        <v>0</v>
      </c>
      <c r="G98" s="71" t="b">
        <v>0</v>
      </c>
    </row>
    <row r="99" spans="1:7" ht="15">
      <c r="A99" s="71" t="s">
        <v>1767</v>
      </c>
      <c r="B99" s="71">
        <v>2</v>
      </c>
      <c r="C99" s="100">
        <v>0.0021358482102525034</v>
      </c>
      <c r="D99" s="71" t="s">
        <v>1788</v>
      </c>
      <c r="E99" s="71" t="b">
        <v>0</v>
      </c>
      <c r="F99" s="71" t="b">
        <v>0</v>
      </c>
      <c r="G99" s="71" t="b">
        <v>0</v>
      </c>
    </row>
    <row r="100" spans="1:7" ht="15">
      <c r="A100" s="71" t="s">
        <v>1768</v>
      </c>
      <c r="B100" s="71">
        <v>2</v>
      </c>
      <c r="C100" s="100">
        <v>0.0021358482102525034</v>
      </c>
      <c r="D100" s="71" t="s">
        <v>1788</v>
      </c>
      <c r="E100" s="71" t="b">
        <v>0</v>
      </c>
      <c r="F100" s="71" t="b">
        <v>0</v>
      </c>
      <c r="G100" s="71" t="b">
        <v>0</v>
      </c>
    </row>
    <row r="101" spans="1:7" ht="15">
      <c r="A101" s="71" t="s">
        <v>1769</v>
      </c>
      <c r="B101" s="71">
        <v>2</v>
      </c>
      <c r="C101" s="100">
        <v>0.0021358482102525034</v>
      </c>
      <c r="D101" s="71" t="s">
        <v>1788</v>
      </c>
      <c r="E101" s="71" t="b">
        <v>0</v>
      </c>
      <c r="F101" s="71" t="b">
        <v>0</v>
      </c>
      <c r="G101" s="71" t="b">
        <v>0</v>
      </c>
    </row>
    <row r="102" spans="1:7" ht="15">
      <c r="A102" s="71" t="s">
        <v>1770</v>
      </c>
      <c r="B102" s="71">
        <v>2</v>
      </c>
      <c r="C102" s="100">
        <v>0.0021358482102525034</v>
      </c>
      <c r="D102" s="71" t="s">
        <v>1788</v>
      </c>
      <c r="E102" s="71" t="b">
        <v>0</v>
      </c>
      <c r="F102" s="71" t="b">
        <v>0</v>
      </c>
      <c r="G102" s="71" t="b">
        <v>0</v>
      </c>
    </row>
    <row r="103" spans="1:7" ht="15">
      <c r="A103" s="71" t="s">
        <v>354</v>
      </c>
      <c r="B103" s="71">
        <v>2</v>
      </c>
      <c r="C103" s="100">
        <v>0.0021358482102525034</v>
      </c>
      <c r="D103" s="71" t="s">
        <v>1788</v>
      </c>
      <c r="E103" s="71" t="b">
        <v>0</v>
      </c>
      <c r="F103" s="71" t="b">
        <v>0</v>
      </c>
      <c r="G103" s="71" t="b">
        <v>0</v>
      </c>
    </row>
    <row r="104" spans="1:7" ht="15">
      <c r="A104" s="71" t="s">
        <v>353</v>
      </c>
      <c r="B104" s="71">
        <v>2</v>
      </c>
      <c r="C104" s="100">
        <v>0.0021358482102525034</v>
      </c>
      <c r="D104" s="71" t="s">
        <v>1788</v>
      </c>
      <c r="E104" s="71" t="b">
        <v>0</v>
      </c>
      <c r="F104" s="71" t="b">
        <v>0</v>
      </c>
      <c r="G104" s="71" t="b">
        <v>0</v>
      </c>
    </row>
    <row r="105" spans="1:7" ht="15">
      <c r="A105" s="71" t="s">
        <v>352</v>
      </c>
      <c r="B105" s="71">
        <v>2</v>
      </c>
      <c r="C105" s="100">
        <v>0.0021358482102525034</v>
      </c>
      <c r="D105" s="71" t="s">
        <v>1788</v>
      </c>
      <c r="E105" s="71" t="b">
        <v>0</v>
      </c>
      <c r="F105" s="71" t="b">
        <v>0</v>
      </c>
      <c r="G105" s="71" t="b">
        <v>0</v>
      </c>
    </row>
    <row r="106" spans="1:7" ht="15">
      <c r="A106" s="71" t="s">
        <v>351</v>
      </c>
      <c r="B106" s="71">
        <v>2</v>
      </c>
      <c r="C106" s="100">
        <v>0.0021358482102525034</v>
      </c>
      <c r="D106" s="71" t="s">
        <v>1788</v>
      </c>
      <c r="E106" s="71" t="b">
        <v>0</v>
      </c>
      <c r="F106" s="71" t="b">
        <v>0</v>
      </c>
      <c r="G106" s="71" t="b">
        <v>0</v>
      </c>
    </row>
    <row r="107" spans="1:7" ht="15">
      <c r="A107" s="71" t="s">
        <v>1771</v>
      </c>
      <c r="B107" s="71">
        <v>2</v>
      </c>
      <c r="C107" s="100">
        <v>0.0021358482102525034</v>
      </c>
      <c r="D107" s="71" t="s">
        <v>1788</v>
      </c>
      <c r="E107" s="71" t="b">
        <v>0</v>
      </c>
      <c r="F107" s="71" t="b">
        <v>0</v>
      </c>
      <c r="G107" s="71" t="b">
        <v>0</v>
      </c>
    </row>
    <row r="108" spans="1:7" ht="15">
      <c r="A108" s="71" t="s">
        <v>1772</v>
      </c>
      <c r="B108" s="71">
        <v>2</v>
      </c>
      <c r="C108" s="100">
        <v>0.0021358482102525034</v>
      </c>
      <c r="D108" s="71" t="s">
        <v>1788</v>
      </c>
      <c r="E108" s="71" t="b">
        <v>0</v>
      </c>
      <c r="F108" s="71" t="b">
        <v>0</v>
      </c>
      <c r="G108" s="71" t="b">
        <v>0</v>
      </c>
    </row>
    <row r="109" spans="1:7" ht="15">
      <c r="A109" s="71" t="s">
        <v>1773</v>
      </c>
      <c r="B109" s="71">
        <v>2</v>
      </c>
      <c r="C109" s="100">
        <v>0.0021358482102525034</v>
      </c>
      <c r="D109" s="71" t="s">
        <v>1788</v>
      </c>
      <c r="E109" s="71" t="b">
        <v>0</v>
      </c>
      <c r="F109" s="71" t="b">
        <v>0</v>
      </c>
      <c r="G109" s="71" t="b">
        <v>0</v>
      </c>
    </row>
    <row r="110" spans="1:7" ht="15">
      <c r="A110" s="71" t="s">
        <v>1774</v>
      </c>
      <c r="B110" s="71">
        <v>2</v>
      </c>
      <c r="C110" s="100">
        <v>0.0021358482102525034</v>
      </c>
      <c r="D110" s="71" t="s">
        <v>1788</v>
      </c>
      <c r="E110" s="71" t="b">
        <v>0</v>
      </c>
      <c r="F110" s="71" t="b">
        <v>0</v>
      </c>
      <c r="G110" s="71" t="b">
        <v>0</v>
      </c>
    </row>
    <row r="111" spans="1:7" ht="15">
      <c r="A111" s="71" t="s">
        <v>1775</v>
      </c>
      <c r="B111" s="71">
        <v>2</v>
      </c>
      <c r="C111" s="100">
        <v>0.0021358482102525034</v>
      </c>
      <c r="D111" s="71" t="s">
        <v>1788</v>
      </c>
      <c r="E111" s="71" t="b">
        <v>0</v>
      </c>
      <c r="F111" s="71" t="b">
        <v>0</v>
      </c>
      <c r="G111" s="71" t="b">
        <v>0</v>
      </c>
    </row>
    <row r="112" spans="1:7" ht="15">
      <c r="A112" s="71" t="s">
        <v>350</v>
      </c>
      <c r="B112" s="71">
        <v>2</v>
      </c>
      <c r="C112" s="100">
        <v>0.0021358482102525034</v>
      </c>
      <c r="D112" s="71" t="s">
        <v>1788</v>
      </c>
      <c r="E112" s="71" t="b">
        <v>0</v>
      </c>
      <c r="F112" s="71" t="b">
        <v>0</v>
      </c>
      <c r="G112" s="71" t="b">
        <v>0</v>
      </c>
    </row>
    <row r="113" spans="1:7" ht="15">
      <c r="A113" s="71" t="s">
        <v>1776</v>
      </c>
      <c r="B113" s="71">
        <v>2</v>
      </c>
      <c r="C113" s="100">
        <v>0.0021358482102525034</v>
      </c>
      <c r="D113" s="71" t="s">
        <v>1788</v>
      </c>
      <c r="E113" s="71" t="b">
        <v>0</v>
      </c>
      <c r="F113" s="71" t="b">
        <v>0</v>
      </c>
      <c r="G113" s="71" t="b">
        <v>0</v>
      </c>
    </row>
    <row r="114" spans="1:7" ht="15">
      <c r="A114" s="71" t="s">
        <v>1777</v>
      </c>
      <c r="B114" s="71">
        <v>2</v>
      </c>
      <c r="C114" s="100">
        <v>0.0021358482102525034</v>
      </c>
      <c r="D114" s="71" t="s">
        <v>1788</v>
      </c>
      <c r="E114" s="71" t="b">
        <v>0</v>
      </c>
      <c r="F114" s="71" t="b">
        <v>0</v>
      </c>
      <c r="G114" s="71" t="b">
        <v>0</v>
      </c>
    </row>
    <row r="115" spans="1:7" ht="15">
      <c r="A115" s="71" t="s">
        <v>1778</v>
      </c>
      <c r="B115" s="71">
        <v>2</v>
      </c>
      <c r="C115" s="100">
        <v>0.0021358482102525034</v>
      </c>
      <c r="D115" s="71" t="s">
        <v>1788</v>
      </c>
      <c r="E115" s="71" t="b">
        <v>0</v>
      </c>
      <c r="F115" s="71" t="b">
        <v>0</v>
      </c>
      <c r="G115" s="71" t="b">
        <v>0</v>
      </c>
    </row>
    <row r="116" spans="1:7" ht="15">
      <c r="A116" s="71" t="s">
        <v>1779</v>
      </c>
      <c r="B116" s="71">
        <v>2</v>
      </c>
      <c r="C116" s="100">
        <v>0.0021358482102525034</v>
      </c>
      <c r="D116" s="71" t="s">
        <v>1788</v>
      </c>
      <c r="E116" s="71" t="b">
        <v>0</v>
      </c>
      <c r="F116" s="71" t="b">
        <v>0</v>
      </c>
      <c r="G116" s="71" t="b">
        <v>0</v>
      </c>
    </row>
    <row r="117" spans="1:7" ht="15">
      <c r="A117" s="71" t="s">
        <v>1780</v>
      </c>
      <c r="B117" s="71">
        <v>2</v>
      </c>
      <c r="C117" s="100">
        <v>0.0021358482102525034</v>
      </c>
      <c r="D117" s="71" t="s">
        <v>1788</v>
      </c>
      <c r="E117" s="71" t="b">
        <v>0</v>
      </c>
      <c r="F117" s="71" t="b">
        <v>0</v>
      </c>
      <c r="G117" s="71" t="b">
        <v>0</v>
      </c>
    </row>
    <row r="118" spans="1:7" ht="15">
      <c r="A118" s="71" t="s">
        <v>309</v>
      </c>
      <c r="B118" s="71">
        <v>2</v>
      </c>
      <c r="C118" s="100">
        <v>0.0021358482102525034</v>
      </c>
      <c r="D118" s="71" t="s">
        <v>1788</v>
      </c>
      <c r="E118" s="71" t="b">
        <v>0</v>
      </c>
      <c r="F118" s="71" t="b">
        <v>0</v>
      </c>
      <c r="G118" s="71" t="b">
        <v>0</v>
      </c>
    </row>
    <row r="119" spans="1:7" ht="15">
      <c r="A119" s="71" t="s">
        <v>1781</v>
      </c>
      <c r="B119" s="71">
        <v>2</v>
      </c>
      <c r="C119" s="100">
        <v>0.0021358482102525034</v>
      </c>
      <c r="D119" s="71" t="s">
        <v>1788</v>
      </c>
      <c r="E119" s="71" t="b">
        <v>0</v>
      </c>
      <c r="F119" s="71" t="b">
        <v>0</v>
      </c>
      <c r="G119" s="71" t="b">
        <v>0</v>
      </c>
    </row>
    <row r="120" spans="1:7" ht="15">
      <c r="A120" s="71" t="s">
        <v>1782</v>
      </c>
      <c r="B120" s="71">
        <v>2</v>
      </c>
      <c r="C120" s="100">
        <v>0.0021358482102525034</v>
      </c>
      <c r="D120" s="71" t="s">
        <v>1788</v>
      </c>
      <c r="E120" s="71" t="b">
        <v>0</v>
      </c>
      <c r="F120" s="71" t="b">
        <v>0</v>
      </c>
      <c r="G120" s="71" t="b">
        <v>0</v>
      </c>
    </row>
    <row r="121" spans="1:7" ht="15">
      <c r="A121" s="71" t="s">
        <v>349</v>
      </c>
      <c r="B121" s="71">
        <v>2</v>
      </c>
      <c r="C121" s="100">
        <v>0.0021358482102525034</v>
      </c>
      <c r="D121" s="71" t="s">
        <v>1788</v>
      </c>
      <c r="E121" s="71" t="b">
        <v>0</v>
      </c>
      <c r="F121" s="71" t="b">
        <v>0</v>
      </c>
      <c r="G121" s="71" t="b">
        <v>0</v>
      </c>
    </row>
    <row r="122" spans="1:7" ht="15">
      <c r="A122" s="71" t="s">
        <v>1783</v>
      </c>
      <c r="B122" s="71">
        <v>2</v>
      </c>
      <c r="C122" s="100">
        <v>0.0021358482102525034</v>
      </c>
      <c r="D122" s="71" t="s">
        <v>1788</v>
      </c>
      <c r="E122" s="71" t="b">
        <v>0</v>
      </c>
      <c r="F122" s="71" t="b">
        <v>0</v>
      </c>
      <c r="G122" s="71" t="b">
        <v>0</v>
      </c>
    </row>
    <row r="123" spans="1:7" ht="15">
      <c r="A123" s="71" t="s">
        <v>1784</v>
      </c>
      <c r="B123" s="71">
        <v>2</v>
      </c>
      <c r="C123" s="100">
        <v>0.0021358482102525034</v>
      </c>
      <c r="D123" s="71" t="s">
        <v>1788</v>
      </c>
      <c r="E123" s="71" t="b">
        <v>0</v>
      </c>
      <c r="F123" s="71" t="b">
        <v>0</v>
      </c>
      <c r="G123" s="71" t="b">
        <v>0</v>
      </c>
    </row>
    <row r="124" spans="1:7" ht="15">
      <c r="A124" s="71" t="s">
        <v>1463</v>
      </c>
      <c r="B124" s="71">
        <v>2</v>
      </c>
      <c r="C124" s="100">
        <v>0.0021358482102525034</v>
      </c>
      <c r="D124" s="71" t="s">
        <v>1788</v>
      </c>
      <c r="E124" s="71" t="b">
        <v>0</v>
      </c>
      <c r="F124" s="71" t="b">
        <v>0</v>
      </c>
      <c r="G124" s="71" t="b">
        <v>0</v>
      </c>
    </row>
    <row r="125" spans="1:7" ht="15">
      <c r="A125" s="71" t="s">
        <v>1464</v>
      </c>
      <c r="B125" s="71">
        <v>2</v>
      </c>
      <c r="C125" s="100">
        <v>0.0021358482102525034</v>
      </c>
      <c r="D125" s="71" t="s">
        <v>1788</v>
      </c>
      <c r="E125" s="71" t="b">
        <v>0</v>
      </c>
      <c r="F125" s="71" t="b">
        <v>0</v>
      </c>
      <c r="G125" s="71" t="b">
        <v>0</v>
      </c>
    </row>
    <row r="126" spans="1:7" ht="15">
      <c r="A126" s="71" t="s">
        <v>1785</v>
      </c>
      <c r="B126" s="71">
        <v>2</v>
      </c>
      <c r="C126" s="100">
        <v>0.0021358482102525034</v>
      </c>
      <c r="D126" s="71" t="s">
        <v>1788</v>
      </c>
      <c r="E126" s="71" t="b">
        <v>0</v>
      </c>
      <c r="F126" s="71" t="b">
        <v>0</v>
      </c>
      <c r="G126" s="71" t="b">
        <v>0</v>
      </c>
    </row>
    <row r="127" spans="1:7" ht="15">
      <c r="A127" s="71" t="s">
        <v>348</v>
      </c>
      <c r="B127" s="71">
        <v>2</v>
      </c>
      <c r="C127" s="100">
        <v>0.0021358482102525034</v>
      </c>
      <c r="D127" s="71" t="s">
        <v>1788</v>
      </c>
      <c r="E127" s="71" t="b">
        <v>0</v>
      </c>
      <c r="F127" s="71" t="b">
        <v>0</v>
      </c>
      <c r="G127" s="71" t="b">
        <v>0</v>
      </c>
    </row>
    <row r="128" spans="1:7" ht="15">
      <c r="A128" s="71" t="s">
        <v>347</v>
      </c>
      <c r="B128" s="71">
        <v>2</v>
      </c>
      <c r="C128" s="100">
        <v>0.0021358482102525034</v>
      </c>
      <c r="D128" s="71" t="s">
        <v>1788</v>
      </c>
      <c r="E128" s="71" t="b">
        <v>0</v>
      </c>
      <c r="F128" s="71" t="b">
        <v>0</v>
      </c>
      <c r="G128" s="71" t="b">
        <v>0</v>
      </c>
    </row>
    <row r="129" spans="1:7" ht="15">
      <c r="A129" s="71" t="s">
        <v>346</v>
      </c>
      <c r="B129" s="71">
        <v>2</v>
      </c>
      <c r="C129" s="100">
        <v>0.0021358482102525034</v>
      </c>
      <c r="D129" s="71" t="s">
        <v>1788</v>
      </c>
      <c r="E129" s="71" t="b">
        <v>0</v>
      </c>
      <c r="F129" s="71" t="b">
        <v>0</v>
      </c>
      <c r="G129" s="71" t="b">
        <v>0</v>
      </c>
    </row>
    <row r="130" spans="1:7" ht="15">
      <c r="A130" s="71" t="s">
        <v>1469</v>
      </c>
      <c r="B130" s="71">
        <v>2</v>
      </c>
      <c r="C130" s="100">
        <v>0.0021358482102525034</v>
      </c>
      <c r="D130" s="71" t="s">
        <v>1788</v>
      </c>
      <c r="E130" s="71" t="b">
        <v>0</v>
      </c>
      <c r="F130" s="71" t="b">
        <v>0</v>
      </c>
      <c r="G130" s="71" t="b">
        <v>0</v>
      </c>
    </row>
    <row r="131" spans="1:7" ht="15">
      <c r="A131" s="71" t="s">
        <v>1470</v>
      </c>
      <c r="B131" s="71">
        <v>2</v>
      </c>
      <c r="C131" s="100">
        <v>0.0021358482102525034</v>
      </c>
      <c r="D131" s="71" t="s">
        <v>1788</v>
      </c>
      <c r="E131" s="71" t="b">
        <v>0</v>
      </c>
      <c r="F131" s="71" t="b">
        <v>0</v>
      </c>
      <c r="G131" s="71" t="b">
        <v>0</v>
      </c>
    </row>
    <row r="132" spans="1:7" ht="15">
      <c r="A132" s="71" t="s">
        <v>1524</v>
      </c>
      <c r="B132" s="71">
        <v>2</v>
      </c>
      <c r="C132" s="100">
        <v>0.0021358482102525034</v>
      </c>
      <c r="D132" s="71" t="s">
        <v>1788</v>
      </c>
      <c r="E132" s="71" t="b">
        <v>0</v>
      </c>
      <c r="F132" s="71" t="b">
        <v>0</v>
      </c>
      <c r="G132" s="71" t="b">
        <v>0</v>
      </c>
    </row>
    <row r="133" spans="1:7" ht="15">
      <c r="A133" s="71" t="s">
        <v>1525</v>
      </c>
      <c r="B133" s="71">
        <v>2</v>
      </c>
      <c r="C133" s="100">
        <v>0.0021358482102525034</v>
      </c>
      <c r="D133" s="71" t="s">
        <v>1788</v>
      </c>
      <c r="E133" s="71" t="b">
        <v>0</v>
      </c>
      <c r="F133" s="71" t="b">
        <v>0</v>
      </c>
      <c r="G133" s="71" t="b">
        <v>0</v>
      </c>
    </row>
    <row r="134" spans="1:7" ht="15">
      <c r="A134" s="71" t="s">
        <v>1471</v>
      </c>
      <c r="B134" s="71">
        <v>2</v>
      </c>
      <c r="C134" s="100">
        <v>0.0021358482102525034</v>
      </c>
      <c r="D134" s="71" t="s">
        <v>1788</v>
      </c>
      <c r="E134" s="71" t="b">
        <v>0</v>
      </c>
      <c r="F134" s="71" t="b">
        <v>0</v>
      </c>
      <c r="G134" s="71" t="b">
        <v>0</v>
      </c>
    </row>
    <row r="135" spans="1:7" ht="15">
      <c r="A135" s="71" t="s">
        <v>1472</v>
      </c>
      <c r="B135" s="71">
        <v>2</v>
      </c>
      <c r="C135" s="100">
        <v>0.0021358482102525034</v>
      </c>
      <c r="D135" s="71" t="s">
        <v>1788</v>
      </c>
      <c r="E135" s="71" t="b">
        <v>0</v>
      </c>
      <c r="F135" s="71" t="b">
        <v>0</v>
      </c>
      <c r="G135" s="71" t="b">
        <v>0</v>
      </c>
    </row>
    <row r="136" spans="1:7" ht="15">
      <c r="A136" s="71" t="s">
        <v>1473</v>
      </c>
      <c r="B136" s="71">
        <v>2</v>
      </c>
      <c r="C136" s="100">
        <v>0.0021358482102525034</v>
      </c>
      <c r="D136" s="71" t="s">
        <v>1788</v>
      </c>
      <c r="E136" s="71" t="b">
        <v>0</v>
      </c>
      <c r="F136" s="71" t="b">
        <v>0</v>
      </c>
      <c r="G136" s="71" t="b">
        <v>0</v>
      </c>
    </row>
    <row r="137" spans="1:7" ht="15">
      <c r="A137" s="71" t="s">
        <v>345</v>
      </c>
      <c r="B137" s="71">
        <v>2</v>
      </c>
      <c r="C137" s="100">
        <v>0.0021358482102525034</v>
      </c>
      <c r="D137" s="71" t="s">
        <v>1788</v>
      </c>
      <c r="E137" s="71" t="b">
        <v>0</v>
      </c>
      <c r="F137" s="71" t="b">
        <v>0</v>
      </c>
      <c r="G137" s="71" t="b">
        <v>0</v>
      </c>
    </row>
    <row r="138" spans="1:7" ht="15">
      <c r="A138" s="71" t="s">
        <v>344</v>
      </c>
      <c r="B138" s="71">
        <v>2</v>
      </c>
      <c r="C138" s="100">
        <v>0.0021358482102525034</v>
      </c>
      <c r="D138" s="71" t="s">
        <v>1788</v>
      </c>
      <c r="E138" s="71" t="b">
        <v>0</v>
      </c>
      <c r="F138" s="71" t="b">
        <v>0</v>
      </c>
      <c r="G138" s="71" t="b">
        <v>0</v>
      </c>
    </row>
    <row r="139" spans="1:7" ht="15">
      <c r="A139" s="71" t="s">
        <v>342</v>
      </c>
      <c r="B139" s="71">
        <v>2</v>
      </c>
      <c r="C139" s="100">
        <v>0.0021358482102525034</v>
      </c>
      <c r="D139" s="71" t="s">
        <v>1788</v>
      </c>
      <c r="E139" s="71" t="b">
        <v>0</v>
      </c>
      <c r="F139" s="71" t="b">
        <v>0</v>
      </c>
      <c r="G139" s="71" t="b">
        <v>0</v>
      </c>
    </row>
    <row r="140" spans="1:7" ht="15">
      <c r="A140" s="71" t="s">
        <v>341</v>
      </c>
      <c r="B140" s="71">
        <v>2</v>
      </c>
      <c r="C140" s="100">
        <v>0.0021358482102525034</v>
      </c>
      <c r="D140" s="71" t="s">
        <v>1788</v>
      </c>
      <c r="E140" s="71" t="b">
        <v>0</v>
      </c>
      <c r="F140" s="71" t="b">
        <v>0</v>
      </c>
      <c r="G140" s="71" t="b">
        <v>0</v>
      </c>
    </row>
    <row r="141" spans="1:7" ht="15">
      <c r="A141" s="71" t="s">
        <v>340</v>
      </c>
      <c r="B141" s="71">
        <v>2</v>
      </c>
      <c r="C141" s="100">
        <v>0.0021358482102525034</v>
      </c>
      <c r="D141" s="71" t="s">
        <v>1788</v>
      </c>
      <c r="E141" s="71" t="b">
        <v>0</v>
      </c>
      <c r="F141" s="71" t="b">
        <v>0</v>
      </c>
      <c r="G141" s="71" t="b">
        <v>0</v>
      </c>
    </row>
    <row r="142" spans="1:7" ht="15">
      <c r="A142" s="71" t="s">
        <v>339</v>
      </c>
      <c r="B142" s="71">
        <v>2</v>
      </c>
      <c r="C142" s="100">
        <v>0.0021358482102525034</v>
      </c>
      <c r="D142" s="71" t="s">
        <v>1788</v>
      </c>
      <c r="E142" s="71" t="b">
        <v>0</v>
      </c>
      <c r="F142" s="71" t="b">
        <v>0</v>
      </c>
      <c r="G142" s="71" t="b">
        <v>0</v>
      </c>
    </row>
    <row r="143" spans="1:7" ht="15">
      <c r="A143" s="71" t="s">
        <v>338</v>
      </c>
      <c r="B143" s="71">
        <v>2</v>
      </c>
      <c r="C143" s="100">
        <v>0.0021358482102525034</v>
      </c>
      <c r="D143" s="71" t="s">
        <v>1788</v>
      </c>
      <c r="E143" s="71" t="b">
        <v>0</v>
      </c>
      <c r="F143" s="71" t="b">
        <v>0</v>
      </c>
      <c r="G143" s="71" t="b">
        <v>0</v>
      </c>
    </row>
    <row r="144" spans="1:7" ht="15">
      <c r="A144" s="71" t="s">
        <v>302</v>
      </c>
      <c r="B144" s="71">
        <v>2</v>
      </c>
      <c r="C144" s="100">
        <v>0.0021358482102525034</v>
      </c>
      <c r="D144" s="71" t="s">
        <v>1788</v>
      </c>
      <c r="E144" s="71" t="b">
        <v>0</v>
      </c>
      <c r="F144" s="71" t="b">
        <v>0</v>
      </c>
      <c r="G144" s="71" t="b">
        <v>0</v>
      </c>
    </row>
    <row r="145" spans="1:7" ht="15">
      <c r="A145" s="71" t="s">
        <v>1474</v>
      </c>
      <c r="B145" s="71">
        <v>2</v>
      </c>
      <c r="C145" s="100">
        <v>0.0021358482102525034</v>
      </c>
      <c r="D145" s="71" t="s">
        <v>1788</v>
      </c>
      <c r="E145" s="71" t="b">
        <v>0</v>
      </c>
      <c r="F145" s="71" t="b">
        <v>0</v>
      </c>
      <c r="G145" s="71" t="b">
        <v>0</v>
      </c>
    </row>
    <row r="146" spans="1:7" ht="15">
      <c r="A146" s="71" t="s">
        <v>1537</v>
      </c>
      <c r="B146" s="71">
        <v>2</v>
      </c>
      <c r="C146" s="100">
        <v>0.002522527716564618</v>
      </c>
      <c r="D146" s="71" t="s">
        <v>1788</v>
      </c>
      <c r="E146" s="71" t="b">
        <v>0</v>
      </c>
      <c r="F146" s="71" t="b">
        <v>0</v>
      </c>
      <c r="G146" s="71" t="b">
        <v>0</v>
      </c>
    </row>
    <row r="147" spans="1:7" ht="15">
      <c r="A147" s="71" t="s">
        <v>1538</v>
      </c>
      <c r="B147" s="71">
        <v>2</v>
      </c>
      <c r="C147" s="100">
        <v>0.002522527716564618</v>
      </c>
      <c r="D147" s="71" t="s">
        <v>1788</v>
      </c>
      <c r="E147" s="71" t="b">
        <v>0</v>
      </c>
      <c r="F147" s="71" t="b">
        <v>0</v>
      </c>
      <c r="G147" s="71" t="b">
        <v>0</v>
      </c>
    </row>
    <row r="148" spans="1:7" ht="15">
      <c r="A148" s="71" t="s">
        <v>1453</v>
      </c>
      <c r="B148" s="71">
        <v>31</v>
      </c>
      <c r="C148" s="100">
        <v>0</v>
      </c>
      <c r="D148" s="71" t="s">
        <v>1385</v>
      </c>
      <c r="E148" s="71" t="b">
        <v>0</v>
      </c>
      <c r="F148" s="71" t="b">
        <v>0</v>
      </c>
      <c r="G148" s="71" t="b">
        <v>0</v>
      </c>
    </row>
    <row r="149" spans="1:7" ht="15">
      <c r="A149" s="71" t="s">
        <v>1454</v>
      </c>
      <c r="B149" s="71">
        <v>31</v>
      </c>
      <c r="C149" s="100">
        <v>0</v>
      </c>
      <c r="D149" s="71" t="s">
        <v>1385</v>
      </c>
      <c r="E149" s="71" t="b">
        <v>0</v>
      </c>
      <c r="F149" s="71" t="b">
        <v>0</v>
      </c>
      <c r="G149" s="71" t="b">
        <v>0</v>
      </c>
    </row>
    <row r="150" spans="1:7" ht="15">
      <c r="A150" s="71" t="s">
        <v>1495</v>
      </c>
      <c r="B150" s="71">
        <v>29</v>
      </c>
      <c r="C150" s="100">
        <v>0.0013525719518907894</v>
      </c>
      <c r="D150" s="71" t="s">
        <v>1385</v>
      </c>
      <c r="E150" s="71" t="b">
        <v>0</v>
      </c>
      <c r="F150" s="71" t="b">
        <v>0</v>
      </c>
      <c r="G150" s="71" t="b">
        <v>0</v>
      </c>
    </row>
    <row r="151" spans="1:7" ht="15">
      <c r="A151" s="71" t="s">
        <v>1493</v>
      </c>
      <c r="B151" s="71">
        <v>29</v>
      </c>
      <c r="C151" s="100">
        <v>0.0013525719518907894</v>
      </c>
      <c r="D151" s="71" t="s">
        <v>1385</v>
      </c>
      <c r="E151" s="71" t="b">
        <v>0</v>
      </c>
      <c r="F151" s="71" t="b">
        <v>0</v>
      </c>
      <c r="G151" s="71" t="b">
        <v>0</v>
      </c>
    </row>
    <row r="152" spans="1:7" ht="15">
      <c r="A152" s="71" t="s">
        <v>1496</v>
      </c>
      <c r="B152" s="71">
        <v>29</v>
      </c>
      <c r="C152" s="100">
        <v>0.0013525719518907894</v>
      </c>
      <c r="D152" s="71" t="s">
        <v>1385</v>
      </c>
      <c r="E152" s="71" t="b">
        <v>0</v>
      </c>
      <c r="F152" s="71" t="b">
        <v>0</v>
      </c>
      <c r="G152" s="71" t="b">
        <v>0</v>
      </c>
    </row>
    <row r="153" spans="1:7" ht="15">
      <c r="A153" s="71" t="s">
        <v>1459</v>
      </c>
      <c r="B153" s="71">
        <v>29</v>
      </c>
      <c r="C153" s="100">
        <v>0.0013525719518907894</v>
      </c>
      <c r="D153" s="71" t="s">
        <v>1385</v>
      </c>
      <c r="E153" s="71" t="b">
        <v>0</v>
      </c>
      <c r="F153" s="71" t="b">
        <v>0</v>
      </c>
      <c r="G153" s="71" t="b">
        <v>0</v>
      </c>
    </row>
    <row r="154" spans="1:7" ht="15">
      <c r="A154" s="71" t="s">
        <v>1497</v>
      </c>
      <c r="B154" s="71">
        <v>29</v>
      </c>
      <c r="C154" s="100">
        <v>0.0013525719518907894</v>
      </c>
      <c r="D154" s="71" t="s">
        <v>1385</v>
      </c>
      <c r="E154" s="71" t="b">
        <v>0</v>
      </c>
      <c r="F154" s="71" t="b">
        <v>0</v>
      </c>
      <c r="G154" s="71" t="b">
        <v>0</v>
      </c>
    </row>
    <row r="155" spans="1:7" ht="15">
      <c r="A155" s="71" t="s">
        <v>1498</v>
      </c>
      <c r="B155" s="71">
        <v>29</v>
      </c>
      <c r="C155" s="100">
        <v>0.0013525719518907894</v>
      </c>
      <c r="D155" s="71" t="s">
        <v>1385</v>
      </c>
      <c r="E155" s="71" t="b">
        <v>0</v>
      </c>
      <c r="F155" s="71" t="b">
        <v>0</v>
      </c>
      <c r="G155" s="71" t="b">
        <v>0</v>
      </c>
    </row>
    <row r="156" spans="1:7" ht="15">
      <c r="A156" s="71" t="s">
        <v>1499</v>
      </c>
      <c r="B156" s="71">
        <v>29</v>
      </c>
      <c r="C156" s="100">
        <v>0.0013525719518907894</v>
      </c>
      <c r="D156" s="71" t="s">
        <v>1385</v>
      </c>
      <c r="E156" s="71" t="b">
        <v>0</v>
      </c>
      <c r="F156" s="71" t="b">
        <v>0</v>
      </c>
      <c r="G156" s="71" t="b">
        <v>0</v>
      </c>
    </row>
    <row r="157" spans="1:7" ht="15">
      <c r="A157" s="71" t="s">
        <v>1500</v>
      </c>
      <c r="B157" s="71">
        <v>29</v>
      </c>
      <c r="C157" s="100">
        <v>0.0013525719518907894</v>
      </c>
      <c r="D157" s="71" t="s">
        <v>1385</v>
      </c>
      <c r="E157" s="71" t="b">
        <v>0</v>
      </c>
      <c r="F157" s="71" t="b">
        <v>0</v>
      </c>
      <c r="G157" s="71" t="b">
        <v>0</v>
      </c>
    </row>
    <row r="158" spans="1:7" ht="15">
      <c r="A158" s="71" t="s">
        <v>1738</v>
      </c>
      <c r="B158" s="71">
        <v>29</v>
      </c>
      <c r="C158" s="100">
        <v>0.0013525719518907894</v>
      </c>
      <c r="D158" s="71" t="s">
        <v>1385</v>
      </c>
      <c r="E158" s="71" t="b">
        <v>0</v>
      </c>
      <c r="F158" s="71" t="b">
        <v>0</v>
      </c>
      <c r="G158" s="71" t="b">
        <v>0</v>
      </c>
    </row>
    <row r="159" spans="1:7" ht="15">
      <c r="A159" s="71" t="s">
        <v>1739</v>
      </c>
      <c r="B159" s="71">
        <v>29</v>
      </c>
      <c r="C159" s="100">
        <v>0.0013525719518907894</v>
      </c>
      <c r="D159" s="71" t="s">
        <v>1385</v>
      </c>
      <c r="E159" s="71" t="b">
        <v>0</v>
      </c>
      <c r="F159" s="71" t="b">
        <v>0</v>
      </c>
      <c r="G159" s="71" t="b">
        <v>0</v>
      </c>
    </row>
    <row r="160" spans="1:7" ht="15">
      <c r="A160" s="71" t="s">
        <v>1491</v>
      </c>
      <c r="B160" s="71">
        <v>29</v>
      </c>
      <c r="C160" s="100">
        <v>0.0013525719518907894</v>
      </c>
      <c r="D160" s="71" t="s">
        <v>1385</v>
      </c>
      <c r="E160" s="71" t="b">
        <v>0</v>
      </c>
      <c r="F160" s="71" t="b">
        <v>0</v>
      </c>
      <c r="G160" s="71" t="b">
        <v>0</v>
      </c>
    </row>
    <row r="161" spans="1:7" ht="15">
      <c r="A161" s="71" t="s">
        <v>1740</v>
      </c>
      <c r="B161" s="71">
        <v>29</v>
      </c>
      <c r="C161" s="100">
        <v>0.0013525719518907894</v>
      </c>
      <c r="D161" s="71" t="s">
        <v>1385</v>
      </c>
      <c r="E161" s="71" t="b">
        <v>0</v>
      </c>
      <c r="F161" s="71" t="b">
        <v>0</v>
      </c>
      <c r="G161" s="71" t="b">
        <v>0</v>
      </c>
    </row>
    <row r="162" spans="1:7" ht="15">
      <c r="A162" s="71" t="s">
        <v>1741</v>
      </c>
      <c r="B162" s="71">
        <v>29</v>
      </c>
      <c r="C162" s="100">
        <v>0.0013525719518907894</v>
      </c>
      <c r="D162" s="71" t="s">
        <v>1385</v>
      </c>
      <c r="E162" s="71" t="b">
        <v>0</v>
      </c>
      <c r="F162" s="71" t="b">
        <v>0</v>
      </c>
      <c r="G162" s="71" t="b">
        <v>0</v>
      </c>
    </row>
    <row r="163" spans="1:7" ht="15">
      <c r="A163" s="71" t="s">
        <v>1492</v>
      </c>
      <c r="B163" s="71">
        <v>29</v>
      </c>
      <c r="C163" s="100">
        <v>0.0013525719518907894</v>
      </c>
      <c r="D163" s="71" t="s">
        <v>1385</v>
      </c>
      <c r="E163" s="71" t="b">
        <v>0</v>
      </c>
      <c r="F163" s="71" t="b">
        <v>0</v>
      </c>
      <c r="G163" s="71" t="b">
        <v>0</v>
      </c>
    </row>
    <row r="164" spans="1:7" ht="15">
      <c r="A164" s="71" t="s">
        <v>1742</v>
      </c>
      <c r="B164" s="71">
        <v>29</v>
      </c>
      <c r="C164" s="100">
        <v>0.0013525719518907894</v>
      </c>
      <c r="D164" s="71" t="s">
        <v>1385</v>
      </c>
      <c r="E164" s="71" t="b">
        <v>1</v>
      </c>
      <c r="F164" s="71" t="b">
        <v>0</v>
      </c>
      <c r="G164" s="71" t="b">
        <v>0</v>
      </c>
    </row>
    <row r="165" spans="1:7" ht="15">
      <c r="A165" s="71" t="s">
        <v>1743</v>
      </c>
      <c r="B165" s="71">
        <v>29</v>
      </c>
      <c r="C165" s="100">
        <v>0.0013525719518907894</v>
      </c>
      <c r="D165" s="71" t="s">
        <v>1385</v>
      </c>
      <c r="E165" s="71" t="b">
        <v>0</v>
      </c>
      <c r="F165" s="71" t="b">
        <v>0</v>
      </c>
      <c r="G165" s="71" t="b">
        <v>0</v>
      </c>
    </row>
    <row r="166" spans="1:7" ht="15">
      <c r="A166" s="71" t="s">
        <v>1744</v>
      </c>
      <c r="B166" s="71">
        <v>29</v>
      </c>
      <c r="C166" s="100">
        <v>0.0013525719518907894</v>
      </c>
      <c r="D166" s="71" t="s">
        <v>1385</v>
      </c>
      <c r="E166" s="71" t="b">
        <v>0</v>
      </c>
      <c r="F166" s="71" t="b">
        <v>0</v>
      </c>
      <c r="G166" s="71" t="b">
        <v>0</v>
      </c>
    </row>
    <row r="167" spans="1:7" ht="15">
      <c r="A167" s="71" t="s">
        <v>1745</v>
      </c>
      <c r="B167" s="71">
        <v>29</v>
      </c>
      <c r="C167" s="100">
        <v>0.0013525719518907894</v>
      </c>
      <c r="D167" s="71" t="s">
        <v>1385</v>
      </c>
      <c r="E167" s="71" t="b">
        <v>0</v>
      </c>
      <c r="F167" s="71" t="b">
        <v>0</v>
      </c>
      <c r="G167" s="71" t="b">
        <v>0</v>
      </c>
    </row>
    <row r="168" spans="1:7" ht="15">
      <c r="A168" s="71" t="s">
        <v>1457</v>
      </c>
      <c r="B168" s="71">
        <v>29</v>
      </c>
      <c r="C168" s="100">
        <v>0.0013525719518907894</v>
      </c>
      <c r="D168" s="71" t="s">
        <v>1385</v>
      </c>
      <c r="E168" s="71" t="b">
        <v>0</v>
      </c>
      <c r="F168" s="71" t="b">
        <v>0</v>
      </c>
      <c r="G168" s="71" t="b">
        <v>0</v>
      </c>
    </row>
    <row r="169" spans="1:7" ht="15">
      <c r="A169" s="71" t="s">
        <v>311</v>
      </c>
      <c r="B169" s="71">
        <v>3</v>
      </c>
      <c r="C169" s="100">
        <v>0.005750394677151166</v>
      </c>
      <c r="D169" s="71" t="s">
        <v>1385</v>
      </c>
      <c r="E169" s="71" t="b">
        <v>0</v>
      </c>
      <c r="F169" s="71" t="b">
        <v>0</v>
      </c>
      <c r="G169" s="71" t="b">
        <v>0</v>
      </c>
    </row>
    <row r="170" spans="1:7" ht="15">
      <c r="A170" s="71" t="s">
        <v>1453</v>
      </c>
      <c r="B170" s="71">
        <v>17</v>
      </c>
      <c r="C170" s="100">
        <v>0</v>
      </c>
      <c r="D170" s="71" t="s">
        <v>1386</v>
      </c>
      <c r="E170" s="71" t="b">
        <v>0</v>
      </c>
      <c r="F170" s="71" t="b">
        <v>0</v>
      </c>
      <c r="G170" s="71" t="b">
        <v>0</v>
      </c>
    </row>
    <row r="171" spans="1:7" ht="15">
      <c r="A171" s="71" t="s">
        <v>1454</v>
      </c>
      <c r="B171" s="71">
        <v>17</v>
      </c>
      <c r="C171" s="100">
        <v>0</v>
      </c>
      <c r="D171" s="71" t="s">
        <v>1386</v>
      </c>
      <c r="E171" s="71" t="b">
        <v>0</v>
      </c>
      <c r="F171" s="71" t="b">
        <v>0</v>
      </c>
      <c r="G171" s="71" t="b">
        <v>0</v>
      </c>
    </row>
    <row r="172" spans="1:7" ht="15">
      <c r="A172" s="71" t="s">
        <v>1502</v>
      </c>
      <c r="B172" s="71">
        <v>4</v>
      </c>
      <c r="C172" s="100">
        <v>0.011024367193865113</v>
      </c>
      <c r="D172" s="71" t="s">
        <v>1386</v>
      </c>
      <c r="E172" s="71" t="b">
        <v>0</v>
      </c>
      <c r="F172" s="71" t="b">
        <v>0</v>
      </c>
      <c r="G172" s="71" t="b">
        <v>0</v>
      </c>
    </row>
    <row r="173" spans="1:7" ht="15">
      <c r="A173" s="71" t="s">
        <v>1503</v>
      </c>
      <c r="B173" s="71">
        <v>4</v>
      </c>
      <c r="C173" s="100">
        <v>0.011024367193865113</v>
      </c>
      <c r="D173" s="71" t="s">
        <v>1386</v>
      </c>
      <c r="E173" s="71" t="b">
        <v>0</v>
      </c>
      <c r="F173" s="71" t="b">
        <v>0</v>
      </c>
      <c r="G173" s="71" t="b">
        <v>0</v>
      </c>
    </row>
    <row r="174" spans="1:7" ht="15">
      <c r="A174" s="71" t="s">
        <v>1504</v>
      </c>
      <c r="B174" s="71">
        <v>4</v>
      </c>
      <c r="C174" s="100">
        <v>0.011024367193865113</v>
      </c>
      <c r="D174" s="71" t="s">
        <v>1386</v>
      </c>
      <c r="E174" s="71" t="b">
        <v>0</v>
      </c>
      <c r="F174" s="71" t="b">
        <v>0</v>
      </c>
      <c r="G174" s="71" t="b">
        <v>0</v>
      </c>
    </row>
    <row r="175" spans="1:7" ht="15">
      <c r="A175" s="71" t="s">
        <v>1505</v>
      </c>
      <c r="B175" s="71">
        <v>4</v>
      </c>
      <c r="C175" s="100">
        <v>0.011024367193865113</v>
      </c>
      <c r="D175" s="71" t="s">
        <v>1386</v>
      </c>
      <c r="E175" s="71" t="b">
        <v>0</v>
      </c>
      <c r="F175" s="71" t="b">
        <v>0</v>
      </c>
      <c r="G175" s="71" t="b">
        <v>0</v>
      </c>
    </row>
    <row r="176" spans="1:7" ht="15">
      <c r="A176" s="71" t="s">
        <v>1506</v>
      </c>
      <c r="B176" s="71">
        <v>4</v>
      </c>
      <c r="C176" s="100">
        <v>0.011024367193865113</v>
      </c>
      <c r="D176" s="71" t="s">
        <v>1386</v>
      </c>
      <c r="E176" s="71" t="b">
        <v>0</v>
      </c>
      <c r="F176" s="71" t="b">
        <v>0</v>
      </c>
      <c r="G176" s="71" t="b">
        <v>0</v>
      </c>
    </row>
    <row r="177" spans="1:7" ht="15">
      <c r="A177" s="71" t="s">
        <v>1507</v>
      </c>
      <c r="B177" s="71">
        <v>4</v>
      </c>
      <c r="C177" s="100">
        <v>0.011024367193865113</v>
      </c>
      <c r="D177" s="71" t="s">
        <v>1386</v>
      </c>
      <c r="E177" s="71" t="b">
        <v>1</v>
      </c>
      <c r="F177" s="71" t="b">
        <v>0</v>
      </c>
      <c r="G177" s="71" t="b">
        <v>0</v>
      </c>
    </row>
    <row r="178" spans="1:7" ht="15">
      <c r="A178" s="71" t="s">
        <v>1508</v>
      </c>
      <c r="B178" s="71">
        <v>4</v>
      </c>
      <c r="C178" s="100">
        <v>0.011024367193865113</v>
      </c>
      <c r="D178" s="71" t="s">
        <v>1386</v>
      </c>
      <c r="E178" s="71" t="b">
        <v>0</v>
      </c>
      <c r="F178" s="71" t="b">
        <v>0</v>
      </c>
      <c r="G178" s="71" t="b">
        <v>0</v>
      </c>
    </row>
    <row r="179" spans="1:7" ht="15">
      <c r="A179" s="71" t="s">
        <v>1509</v>
      </c>
      <c r="B179" s="71">
        <v>4</v>
      </c>
      <c r="C179" s="100">
        <v>0.011024367193865113</v>
      </c>
      <c r="D179" s="71" t="s">
        <v>1386</v>
      </c>
      <c r="E179" s="71" t="b">
        <v>0</v>
      </c>
      <c r="F179" s="71" t="b">
        <v>0</v>
      </c>
      <c r="G179" s="71" t="b">
        <v>0</v>
      </c>
    </row>
    <row r="180" spans="1:7" ht="15">
      <c r="A180" s="71" t="s">
        <v>1761</v>
      </c>
      <c r="B180" s="71">
        <v>4</v>
      </c>
      <c r="C180" s="100">
        <v>0.011024367193865113</v>
      </c>
      <c r="D180" s="71" t="s">
        <v>1386</v>
      </c>
      <c r="E180" s="71" t="b">
        <v>0</v>
      </c>
      <c r="F180" s="71" t="b">
        <v>0</v>
      </c>
      <c r="G180" s="71" t="b">
        <v>0</v>
      </c>
    </row>
    <row r="181" spans="1:7" ht="15">
      <c r="A181" s="71" t="s">
        <v>1762</v>
      </c>
      <c r="B181" s="71">
        <v>4</v>
      </c>
      <c r="C181" s="100">
        <v>0.011024367193865113</v>
      </c>
      <c r="D181" s="71" t="s">
        <v>1386</v>
      </c>
      <c r="E181" s="71" t="b">
        <v>0</v>
      </c>
      <c r="F181" s="71" t="b">
        <v>0</v>
      </c>
      <c r="G181" s="71" t="b">
        <v>0</v>
      </c>
    </row>
    <row r="182" spans="1:7" ht="15">
      <c r="A182" s="71" t="s">
        <v>1763</v>
      </c>
      <c r="B182" s="71">
        <v>4</v>
      </c>
      <c r="C182" s="100">
        <v>0.011024367193865113</v>
      </c>
      <c r="D182" s="71" t="s">
        <v>1386</v>
      </c>
      <c r="E182" s="71" t="b">
        <v>0</v>
      </c>
      <c r="F182" s="71" t="b">
        <v>0</v>
      </c>
      <c r="G182" s="71" t="b">
        <v>0</v>
      </c>
    </row>
    <row r="183" spans="1:7" ht="15">
      <c r="A183" s="71" t="s">
        <v>1764</v>
      </c>
      <c r="B183" s="71">
        <v>4</v>
      </c>
      <c r="C183" s="100">
        <v>0.011024367193865113</v>
      </c>
      <c r="D183" s="71" t="s">
        <v>1386</v>
      </c>
      <c r="E183" s="71" t="b">
        <v>0</v>
      </c>
      <c r="F183" s="71" t="b">
        <v>0</v>
      </c>
      <c r="G183" s="71" t="b">
        <v>0</v>
      </c>
    </row>
    <row r="184" spans="1:7" ht="15">
      <c r="A184" s="71" t="s">
        <v>399</v>
      </c>
      <c r="B184" s="71">
        <v>4</v>
      </c>
      <c r="C184" s="100">
        <v>0.011024367193865113</v>
      </c>
      <c r="D184" s="71" t="s">
        <v>1386</v>
      </c>
      <c r="E184" s="71" t="b">
        <v>0</v>
      </c>
      <c r="F184" s="71" t="b">
        <v>0</v>
      </c>
      <c r="G184" s="71" t="b">
        <v>0</v>
      </c>
    </row>
    <row r="185" spans="1:7" ht="15">
      <c r="A185" s="71" t="s">
        <v>1765</v>
      </c>
      <c r="B185" s="71">
        <v>4</v>
      </c>
      <c r="C185" s="100">
        <v>0.011024367193865113</v>
      </c>
      <c r="D185" s="71" t="s">
        <v>1386</v>
      </c>
      <c r="E185" s="71" t="b">
        <v>0</v>
      </c>
      <c r="F185" s="71" t="b">
        <v>0</v>
      </c>
      <c r="G185" s="71" t="b">
        <v>0</v>
      </c>
    </row>
    <row r="186" spans="1:7" ht="15">
      <c r="A186" s="71" t="s">
        <v>1465</v>
      </c>
      <c r="B186" s="71">
        <v>4</v>
      </c>
      <c r="C186" s="100">
        <v>0.011024367193865113</v>
      </c>
      <c r="D186" s="71" t="s">
        <v>1386</v>
      </c>
      <c r="E186" s="71" t="b">
        <v>0</v>
      </c>
      <c r="F186" s="71" t="b">
        <v>0</v>
      </c>
      <c r="G186" s="71" t="b">
        <v>0</v>
      </c>
    </row>
    <row r="187" spans="1:7" ht="15">
      <c r="A187" s="71" t="s">
        <v>317</v>
      </c>
      <c r="B187" s="71">
        <v>4</v>
      </c>
      <c r="C187" s="100">
        <v>0.011024367193865113</v>
      </c>
      <c r="D187" s="71" t="s">
        <v>1386</v>
      </c>
      <c r="E187" s="71" t="b">
        <v>0</v>
      </c>
      <c r="F187" s="71" t="b">
        <v>0</v>
      </c>
      <c r="G187" s="71" t="b">
        <v>0</v>
      </c>
    </row>
    <row r="188" spans="1:7" ht="15">
      <c r="A188" s="71" t="s">
        <v>355</v>
      </c>
      <c r="B188" s="71">
        <v>4</v>
      </c>
      <c r="C188" s="100">
        <v>0.011024367193865113</v>
      </c>
      <c r="D188" s="71" t="s">
        <v>1386</v>
      </c>
      <c r="E188" s="71" t="b">
        <v>0</v>
      </c>
      <c r="F188" s="71" t="b">
        <v>0</v>
      </c>
      <c r="G188" s="71" t="b">
        <v>0</v>
      </c>
    </row>
    <row r="189" spans="1:7" ht="15">
      <c r="A189" s="71" t="s">
        <v>332</v>
      </c>
      <c r="B189" s="71">
        <v>4</v>
      </c>
      <c r="C189" s="100">
        <v>0.011024367193865113</v>
      </c>
      <c r="D189" s="71" t="s">
        <v>1386</v>
      </c>
      <c r="E189" s="71" t="b">
        <v>0</v>
      </c>
      <c r="F189" s="71" t="b">
        <v>0</v>
      </c>
      <c r="G189" s="71" t="b">
        <v>0</v>
      </c>
    </row>
    <row r="190" spans="1:7" ht="15">
      <c r="A190" s="71" t="s">
        <v>1460</v>
      </c>
      <c r="B190" s="71">
        <v>4</v>
      </c>
      <c r="C190" s="100">
        <v>0.01630559518797005</v>
      </c>
      <c r="D190" s="71" t="s">
        <v>1386</v>
      </c>
      <c r="E190" s="71" t="b">
        <v>0</v>
      </c>
      <c r="F190" s="71" t="b">
        <v>0</v>
      </c>
      <c r="G190" s="71" t="b">
        <v>0</v>
      </c>
    </row>
    <row r="191" spans="1:7" ht="15">
      <c r="A191" s="71" t="s">
        <v>1760</v>
      </c>
      <c r="B191" s="71">
        <v>3</v>
      </c>
      <c r="C191" s="100">
        <v>0.009912206140244888</v>
      </c>
      <c r="D191" s="71" t="s">
        <v>1386</v>
      </c>
      <c r="E191" s="71" t="b">
        <v>0</v>
      </c>
      <c r="F191" s="71" t="b">
        <v>0</v>
      </c>
      <c r="G191" s="71" t="b">
        <v>0</v>
      </c>
    </row>
    <row r="192" spans="1:7" ht="15">
      <c r="A192" s="71" t="s">
        <v>1519</v>
      </c>
      <c r="B192" s="71">
        <v>3</v>
      </c>
      <c r="C192" s="100">
        <v>0.009912206140244888</v>
      </c>
      <c r="D192" s="71" t="s">
        <v>1386</v>
      </c>
      <c r="E192" s="71" t="b">
        <v>0</v>
      </c>
      <c r="F192" s="71" t="b">
        <v>0</v>
      </c>
      <c r="G192" s="71" t="b">
        <v>0</v>
      </c>
    </row>
    <row r="193" spans="1:7" ht="15">
      <c r="A193" s="71" t="s">
        <v>1491</v>
      </c>
      <c r="B193" s="71">
        <v>3</v>
      </c>
      <c r="C193" s="100">
        <v>0.009912206140244888</v>
      </c>
      <c r="D193" s="71" t="s">
        <v>1386</v>
      </c>
      <c r="E193" s="71" t="b">
        <v>0</v>
      </c>
      <c r="F193" s="71" t="b">
        <v>0</v>
      </c>
      <c r="G193" s="71" t="b">
        <v>0</v>
      </c>
    </row>
    <row r="194" spans="1:7" ht="15">
      <c r="A194" s="71" t="s">
        <v>310</v>
      </c>
      <c r="B194" s="71">
        <v>3</v>
      </c>
      <c r="C194" s="100">
        <v>0.009912206140244888</v>
      </c>
      <c r="D194" s="71" t="s">
        <v>1386</v>
      </c>
      <c r="E194" s="71" t="b">
        <v>0</v>
      </c>
      <c r="F194" s="71" t="b">
        <v>0</v>
      </c>
      <c r="G194" s="71" t="b">
        <v>0</v>
      </c>
    </row>
    <row r="195" spans="1:7" ht="15">
      <c r="A195" s="71" t="s">
        <v>1493</v>
      </c>
      <c r="B195" s="71">
        <v>3</v>
      </c>
      <c r="C195" s="100">
        <v>0.009912206140244888</v>
      </c>
      <c r="D195" s="71" t="s">
        <v>1386</v>
      </c>
      <c r="E195" s="71" t="b">
        <v>0</v>
      </c>
      <c r="F195" s="71" t="b">
        <v>0</v>
      </c>
      <c r="G195" s="71" t="b">
        <v>0</v>
      </c>
    </row>
    <row r="196" spans="1:7" ht="15">
      <c r="A196" s="71" t="s">
        <v>1459</v>
      </c>
      <c r="B196" s="71">
        <v>3</v>
      </c>
      <c r="C196" s="100">
        <v>0.009912206140244888</v>
      </c>
      <c r="D196" s="71" t="s">
        <v>1386</v>
      </c>
      <c r="E196" s="71" t="b">
        <v>0</v>
      </c>
      <c r="F196" s="71" t="b">
        <v>0</v>
      </c>
      <c r="G196" s="71" t="b">
        <v>0</v>
      </c>
    </row>
    <row r="197" spans="1:7" ht="15">
      <c r="A197" s="71" t="s">
        <v>1520</v>
      </c>
      <c r="B197" s="71">
        <v>2</v>
      </c>
      <c r="C197" s="100">
        <v>0.008152797593985024</v>
      </c>
      <c r="D197" s="71" t="s">
        <v>1386</v>
      </c>
      <c r="E197" s="71" t="b">
        <v>0</v>
      </c>
      <c r="F197" s="71" t="b">
        <v>0</v>
      </c>
      <c r="G197" s="71" t="b">
        <v>0</v>
      </c>
    </row>
    <row r="198" spans="1:7" ht="15">
      <c r="A198" s="71" t="s">
        <v>1783</v>
      </c>
      <c r="B198" s="71">
        <v>2</v>
      </c>
      <c r="C198" s="100">
        <v>0.008152797593985024</v>
      </c>
      <c r="D198" s="71" t="s">
        <v>1386</v>
      </c>
      <c r="E198" s="71" t="b">
        <v>0</v>
      </c>
      <c r="F198" s="71" t="b">
        <v>0</v>
      </c>
      <c r="G198" s="71" t="b">
        <v>0</v>
      </c>
    </row>
    <row r="199" spans="1:7" ht="15">
      <c r="A199" s="71" t="s">
        <v>1784</v>
      </c>
      <c r="B199" s="71">
        <v>2</v>
      </c>
      <c r="C199" s="100">
        <v>0.008152797593985024</v>
      </c>
      <c r="D199" s="71" t="s">
        <v>1386</v>
      </c>
      <c r="E199" s="71" t="b">
        <v>0</v>
      </c>
      <c r="F199" s="71" t="b">
        <v>0</v>
      </c>
      <c r="G199" s="71" t="b">
        <v>0</v>
      </c>
    </row>
    <row r="200" spans="1:7" ht="15">
      <c r="A200" s="71" t="s">
        <v>1463</v>
      </c>
      <c r="B200" s="71">
        <v>2</v>
      </c>
      <c r="C200" s="100">
        <v>0.008152797593985024</v>
      </c>
      <c r="D200" s="71" t="s">
        <v>1386</v>
      </c>
      <c r="E200" s="71" t="b">
        <v>0</v>
      </c>
      <c r="F200" s="71" t="b">
        <v>0</v>
      </c>
      <c r="G200" s="71" t="b">
        <v>0</v>
      </c>
    </row>
    <row r="201" spans="1:7" ht="15">
      <c r="A201" s="71" t="s">
        <v>1464</v>
      </c>
      <c r="B201" s="71">
        <v>2</v>
      </c>
      <c r="C201" s="100">
        <v>0.008152797593985024</v>
      </c>
      <c r="D201" s="71" t="s">
        <v>1386</v>
      </c>
      <c r="E201" s="71" t="b">
        <v>0</v>
      </c>
      <c r="F201" s="71" t="b">
        <v>0</v>
      </c>
      <c r="G201" s="71" t="b">
        <v>0</v>
      </c>
    </row>
    <row r="202" spans="1:7" ht="15">
      <c r="A202" s="71" t="s">
        <v>1785</v>
      </c>
      <c r="B202" s="71">
        <v>2</v>
      </c>
      <c r="C202" s="100">
        <v>0.008152797593985024</v>
      </c>
      <c r="D202" s="71" t="s">
        <v>1386</v>
      </c>
      <c r="E202" s="71" t="b">
        <v>0</v>
      </c>
      <c r="F202" s="71" t="b">
        <v>0</v>
      </c>
      <c r="G202" s="71" t="b">
        <v>0</v>
      </c>
    </row>
    <row r="203" spans="1:7" ht="15">
      <c r="A203" s="71" t="s">
        <v>348</v>
      </c>
      <c r="B203" s="71">
        <v>2</v>
      </c>
      <c r="C203" s="100">
        <v>0.008152797593985024</v>
      </c>
      <c r="D203" s="71" t="s">
        <v>1386</v>
      </c>
      <c r="E203" s="71" t="b">
        <v>0</v>
      </c>
      <c r="F203" s="71" t="b">
        <v>0</v>
      </c>
      <c r="G203" s="71" t="b">
        <v>0</v>
      </c>
    </row>
    <row r="204" spans="1:7" ht="15">
      <c r="A204" s="71" t="s">
        <v>347</v>
      </c>
      <c r="B204" s="71">
        <v>2</v>
      </c>
      <c r="C204" s="100">
        <v>0.008152797593985024</v>
      </c>
      <c r="D204" s="71" t="s">
        <v>1386</v>
      </c>
      <c r="E204" s="71" t="b">
        <v>0</v>
      </c>
      <c r="F204" s="71" t="b">
        <v>0</v>
      </c>
      <c r="G204" s="71" t="b">
        <v>0</v>
      </c>
    </row>
    <row r="205" spans="1:7" ht="15">
      <c r="A205" s="71" t="s">
        <v>346</v>
      </c>
      <c r="B205" s="71">
        <v>2</v>
      </c>
      <c r="C205" s="100">
        <v>0.008152797593985024</v>
      </c>
      <c r="D205" s="71" t="s">
        <v>1386</v>
      </c>
      <c r="E205" s="71" t="b">
        <v>0</v>
      </c>
      <c r="F205" s="71" t="b">
        <v>0</v>
      </c>
      <c r="G205" s="71" t="b">
        <v>0</v>
      </c>
    </row>
    <row r="206" spans="1:7" ht="15">
      <c r="A206" s="71" t="s">
        <v>1457</v>
      </c>
      <c r="B206" s="71">
        <v>2</v>
      </c>
      <c r="C206" s="100">
        <v>0.008152797593985024</v>
      </c>
      <c r="D206" s="71" t="s">
        <v>1386</v>
      </c>
      <c r="E206" s="71" t="b">
        <v>0</v>
      </c>
      <c r="F206" s="71" t="b">
        <v>0</v>
      </c>
      <c r="G206" s="71" t="b">
        <v>0</v>
      </c>
    </row>
    <row r="207" spans="1:7" ht="15">
      <c r="A207" s="71" t="s">
        <v>1776</v>
      </c>
      <c r="B207" s="71">
        <v>2</v>
      </c>
      <c r="C207" s="100">
        <v>0.008152797593985024</v>
      </c>
      <c r="D207" s="71" t="s">
        <v>1386</v>
      </c>
      <c r="E207" s="71" t="b">
        <v>0</v>
      </c>
      <c r="F207" s="71" t="b">
        <v>0</v>
      </c>
      <c r="G207" s="71" t="b">
        <v>0</v>
      </c>
    </row>
    <row r="208" spans="1:7" ht="15">
      <c r="A208" s="71" t="s">
        <v>1777</v>
      </c>
      <c r="B208" s="71">
        <v>2</v>
      </c>
      <c r="C208" s="100">
        <v>0.008152797593985024</v>
      </c>
      <c r="D208" s="71" t="s">
        <v>1386</v>
      </c>
      <c r="E208" s="71" t="b">
        <v>0</v>
      </c>
      <c r="F208" s="71" t="b">
        <v>0</v>
      </c>
      <c r="G208" s="71" t="b">
        <v>0</v>
      </c>
    </row>
    <row r="209" spans="1:7" ht="15">
      <c r="A209" s="71" t="s">
        <v>1778</v>
      </c>
      <c r="B209" s="71">
        <v>2</v>
      </c>
      <c r="C209" s="100">
        <v>0.008152797593985024</v>
      </c>
      <c r="D209" s="71" t="s">
        <v>1386</v>
      </c>
      <c r="E209" s="71" t="b">
        <v>0</v>
      </c>
      <c r="F209" s="71" t="b">
        <v>0</v>
      </c>
      <c r="G209" s="71" t="b">
        <v>0</v>
      </c>
    </row>
    <row r="210" spans="1:7" ht="15">
      <c r="A210" s="71" t="s">
        <v>1779</v>
      </c>
      <c r="B210" s="71">
        <v>2</v>
      </c>
      <c r="C210" s="100">
        <v>0.008152797593985024</v>
      </c>
      <c r="D210" s="71" t="s">
        <v>1386</v>
      </c>
      <c r="E210" s="71" t="b">
        <v>0</v>
      </c>
      <c r="F210" s="71" t="b">
        <v>0</v>
      </c>
      <c r="G210" s="71" t="b">
        <v>0</v>
      </c>
    </row>
    <row r="211" spans="1:7" ht="15">
      <c r="A211" s="71" t="s">
        <v>1780</v>
      </c>
      <c r="B211" s="71">
        <v>2</v>
      </c>
      <c r="C211" s="100">
        <v>0.008152797593985024</v>
      </c>
      <c r="D211" s="71" t="s">
        <v>1386</v>
      </c>
      <c r="E211" s="71" t="b">
        <v>0</v>
      </c>
      <c r="F211" s="71" t="b">
        <v>0</v>
      </c>
      <c r="G211" s="71" t="b">
        <v>0</v>
      </c>
    </row>
    <row r="212" spans="1:7" ht="15">
      <c r="A212" s="71" t="s">
        <v>1528</v>
      </c>
      <c r="B212" s="71">
        <v>2</v>
      </c>
      <c r="C212" s="100">
        <v>0.008152797593985024</v>
      </c>
      <c r="D212" s="71" t="s">
        <v>1386</v>
      </c>
      <c r="E212" s="71" t="b">
        <v>1</v>
      </c>
      <c r="F212" s="71" t="b">
        <v>0</v>
      </c>
      <c r="G212" s="71" t="b">
        <v>0</v>
      </c>
    </row>
    <row r="213" spans="1:7" ht="15">
      <c r="A213" s="71" t="s">
        <v>309</v>
      </c>
      <c r="B213" s="71">
        <v>2</v>
      </c>
      <c r="C213" s="100">
        <v>0.008152797593985024</v>
      </c>
      <c r="D213" s="71" t="s">
        <v>1386</v>
      </c>
      <c r="E213" s="71" t="b">
        <v>0</v>
      </c>
      <c r="F213" s="71" t="b">
        <v>0</v>
      </c>
      <c r="G213" s="71" t="b">
        <v>0</v>
      </c>
    </row>
    <row r="214" spans="1:7" ht="15">
      <c r="A214" s="71" t="s">
        <v>1781</v>
      </c>
      <c r="B214" s="71">
        <v>2</v>
      </c>
      <c r="C214" s="100">
        <v>0.008152797593985024</v>
      </c>
      <c r="D214" s="71" t="s">
        <v>1386</v>
      </c>
      <c r="E214" s="71" t="b">
        <v>0</v>
      </c>
      <c r="F214" s="71" t="b">
        <v>0</v>
      </c>
      <c r="G214" s="71" t="b">
        <v>0</v>
      </c>
    </row>
    <row r="215" spans="1:7" ht="15">
      <c r="A215" s="71" t="s">
        <v>1782</v>
      </c>
      <c r="B215" s="71">
        <v>2</v>
      </c>
      <c r="C215" s="100">
        <v>0.008152797593985024</v>
      </c>
      <c r="D215" s="71" t="s">
        <v>1386</v>
      </c>
      <c r="E215" s="71" t="b">
        <v>0</v>
      </c>
      <c r="F215" s="71" t="b">
        <v>0</v>
      </c>
      <c r="G215" s="71" t="b">
        <v>0</v>
      </c>
    </row>
    <row r="216" spans="1:7" ht="15">
      <c r="A216" s="71" t="s">
        <v>349</v>
      </c>
      <c r="B216" s="71">
        <v>2</v>
      </c>
      <c r="C216" s="100">
        <v>0.008152797593985024</v>
      </c>
      <c r="D216" s="71" t="s">
        <v>1386</v>
      </c>
      <c r="E216" s="71" t="b">
        <v>0</v>
      </c>
      <c r="F216" s="71" t="b">
        <v>0</v>
      </c>
      <c r="G216" s="71" t="b">
        <v>0</v>
      </c>
    </row>
    <row r="217" spans="1:7" ht="15">
      <c r="A217" s="71" t="s">
        <v>1766</v>
      </c>
      <c r="B217" s="71">
        <v>2</v>
      </c>
      <c r="C217" s="100">
        <v>0.008152797593985024</v>
      </c>
      <c r="D217" s="71" t="s">
        <v>1386</v>
      </c>
      <c r="E217" s="71" t="b">
        <v>0</v>
      </c>
      <c r="F217" s="71" t="b">
        <v>0</v>
      </c>
      <c r="G217" s="71" t="b">
        <v>0</v>
      </c>
    </row>
    <row r="218" spans="1:7" ht="15">
      <c r="A218" s="71" t="s">
        <v>1767</v>
      </c>
      <c r="B218" s="71">
        <v>2</v>
      </c>
      <c r="C218" s="100">
        <v>0.008152797593985024</v>
      </c>
      <c r="D218" s="71" t="s">
        <v>1386</v>
      </c>
      <c r="E218" s="71" t="b">
        <v>0</v>
      </c>
      <c r="F218" s="71" t="b">
        <v>0</v>
      </c>
      <c r="G218" s="71" t="b">
        <v>0</v>
      </c>
    </row>
    <row r="219" spans="1:7" ht="15">
      <c r="A219" s="71" t="s">
        <v>1768</v>
      </c>
      <c r="B219" s="71">
        <v>2</v>
      </c>
      <c r="C219" s="100">
        <v>0.008152797593985024</v>
      </c>
      <c r="D219" s="71" t="s">
        <v>1386</v>
      </c>
      <c r="E219" s="71" t="b">
        <v>0</v>
      </c>
      <c r="F219" s="71" t="b">
        <v>0</v>
      </c>
      <c r="G219" s="71" t="b">
        <v>0</v>
      </c>
    </row>
    <row r="220" spans="1:7" ht="15">
      <c r="A220" s="71" t="s">
        <v>1769</v>
      </c>
      <c r="B220" s="71">
        <v>2</v>
      </c>
      <c r="C220" s="100">
        <v>0.008152797593985024</v>
      </c>
      <c r="D220" s="71" t="s">
        <v>1386</v>
      </c>
      <c r="E220" s="71" t="b">
        <v>0</v>
      </c>
      <c r="F220" s="71" t="b">
        <v>0</v>
      </c>
      <c r="G220" s="71" t="b">
        <v>0</v>
      </c>
    </row>
    <row r="221" spans="1:7" ht="15">
      <c r="A221" s="71" t="s">
        <v>1770</v>
      </c>
      <c r="B221" s="71">
        <v>2</v>
      </c>
      <c r="C221" s="100">
        <v>0.008152797593985024</v>
      </c>
      <c r="D221" s="71" t="s">
        <v>1386</v>
      </c>
      <c r="E221" s="71" t="b">
        <v>0</v>
      </c>
      <c r="F221" s="71" t="b">
        <v>0</v>
      </c>
      <c r="G221" s="71" t="b">
        <v>0</v>
      </c>
    </row>
    <row r="222" spans="1:7" ht="15">
      <c r="A222" s="71" t="s">
        <v>354</v>
      </c>
      <c r="B222" s="71">
        <v>2</v>
      </c>
      <c r="C222" s="100">
        <v>0.008152797593985024</v>
      </c>
      <c r="D222" s="71" t="s">
        <v>1386</v>
      </c>
      <c r="E222" s="71" t="b">
        <v>0</v>
      </c>
      <c r="F222" s="71" t="b">
        <v>0</v>
      </c>
      <c r="G222" s="71" t="b">
        <v>0</v>
      </c>
    </row>
    <row r="223" spans="1:7" ht="15">
      <c r="A223" s="71" t="s">
        <v>353</v>
      </c>
      <c r="B223" s="71">
        <v>2</v>
      </c>
      <c r="C223" s="100">
        <v>0.008152797593985024</v>
      </c>
      <c r="D223" s="71" t="s">
        <v>1386</v>
      </c>
      <c r="E223" s="71" t="b">
        <v>0</v>
      </c>
      <c r="F223" s="71" t="b">
        <v>0</v>
      </c>
      <c r="G223" s="71" t="b">
        <v>0</v>
      </c>
    </row>
    <row r="224" spans="1:7" ht="15">
      <c r="A224" s="71" t="s">
        <v>352</v>
      </c>
      <c r="B224" s="71">
        <v>2</v>
      </c>
      <c r="C224" s="100">
        <v>0.008152797593985024</v>
      </c>
      <c r="D224" s="71" t="s">
        <v>1386</v>
      </c>
      <c r="E224" s="71" t="b">
        <v>0</v>
      </c>
      <c r="F224" s="71" t="b">
        <v>0</v>
      </c>
      <c r="G224" s="71" t="b">
        <v>0</v>
      </c>
    </row>
    <row r="225" spans="1:7" ht="15">
      <c r="A225" s="71" t="s">
        <v>351</v>
      </c>
      <c r="B225" s="71">
        <v>2</v>
      </c>
      <c r="C225" s="100">
        <v>0.008152797593985024</v>
      </c>
      <c r="D225" s="71" t="s">
        <v>1386</v>
      </c>
      <c r="E225" s="71" t="b">
        <v>0</v>
      </c>
      <c r="F225" s="71" t="b">
        <v>0</v>
      </c>
      <c r="G225" s="71" t="b">
        <v>0</v>
      </c>
    </row>
    <row r="226" spans="1:7" ht="15">
      <c r="A226" s="71" t="s">
        <v>1771</v>
      </c>
      <c r="B226" s="71">
        <v>2</v>
      </c>
      <c r="C226" s="100">
        <v>0.008152797593985024</v>
      </c>
      <c r="D226" s="71" t="s">
        <v>1386</v>
      </c>
      <c r="E226" s="71" t="b">
        <v>0</v>
      </c>
      <c r="F226" s="71" t="b">
        <v>0</v>
      </c>
      <c r="G226" s="71" t="b">
        <v>0</v>
      </c>
    </row>
    <row r="227" spans="1:7" ht="15">
      <c r="A227" s="71" t="s">
        <v>1772</v>
      </c>
      <c r="B227" s="71">
        <v>2</v>
      </c>
      <c r="C227" s="100">
        <v>0.008152797593985024</v>
      </c>
      <c r="D227" s="71" t="s">
        <v>1386</v>
      </c>
      <c r="E227" s="71" t="b">
        <v>0</v>
      </c>
      <c r="F227" s="71" t="b">
        <v>0</v>
      </c>
      <c r="G227" s="71" t="b">
        <v>0</v>
      </c>
    </row>
    <row r="228" spans="1:7" ht="15">
      <c r="A228" s="71" t="s">
        <v>1773</v>
      </c>
      <c r="B228" s="71">
        <v>2</v>
      </c>
      <c r="C228" s="100">
        <v>0.008152797593985024</v>
      </c>
      <c r="D228" s="71" t="s">
        <v>1386</v>
      </c>
      <c r="E228" s="71" t="b">
        <v>0</v>
      </c>
      <c r="F228" s="71" t="b">
        <v>0</v>
      </c>
      <c r="G228" s="71" t="b">
        <v>0</v>
      </c>
    </row>
    <row r="229" spans="1:7" ht="15">
      <c r="A229" s="71" t="s">
        <v>1774</v>
      </c>
      <c r="B229" s="71">
        <v>2</v>
      </c>
      <c r="C229" s="100">
        <v>0.008152797593985024</v>
      </c>
      <c r="D229" s="71" t="s">
        <v>1386</v>
      </c>
      <c r="E229" s="71" t="b">
        <v>0</v>
      </c>
      <c r="F229" s="71" t="b">
        <v>0</v>
      </c>
      <c r="G229" s="71" t="b">
        <v>0</v>
      </c>
    </row>
    <row r="230" spans="1:7" ht="15">
      <c r="A230" s="71" t="s">
        <v>1775</v>
      </c>
      <c r="B230" s="71">
        <v>2</v>
      </c>
      <c r="C230" s="100">
        <v>0.008152797593985024</v>
      </c>
      <c r="D230" s="71" t="s">
        <v>1386</v>
      </c>
      <c r="E230" s="71" t="b">
        <v>0</v>
      </c>
      <c r="F230" s="71" t="b">
        <v>0</v>
      </c>
      <c r="G230" s="71" t="b">
        <v>0</v>
      </c>
    </row>
    <row r="231" spans="1:7" ht="15">
      <c r="A231" s="71" t="s">
        <v>350</v>
      </c>
      <c r="B231" s="71">
        <v>2</v>
      </c>
      <c r="C231" s="100">
        <v>0.008152797593985024</v>
      </c>
      <c r="D231" s="71" t="s">
        <v>1386</v>
      </c>
      <c r="E231" s="71" t="b">
        <v>0</v>
      </c>
      <c r="F231" s="71" t="b">
        <v>0</v>
      </c>
      <c r="G231" s="71" t="b">
        <v>0</v>
      </c>
    </row>
    <row r="232" spans="1:7" ht="15">
      <c r="A232" s="71" t="s">
        <v>1454</v>
      </c>
      <c r="B232" s="71">
        <v>12</v>
      </c>
      <c r="C232" s="100">
        <v>0</v>
      </c>
      <c r="D232" s="71" t="s">
        <v>1387</v>
      </c>
      <c r="E232" s="71" t="b">
        <v>0</v>
      </c>
      <c r="F232" s="71" t="b">
        <v>0</v>
      </c>
      <c r="G232" s="71" t="b">
        <v>0</v>
      </c>
    </row>
    <row r="233" spans="1:7" ht="15">
      <c r="A233" s="71" t="s">
        <v>1453</v>
      </c>
      <c r="B233" s="71">
        <v>12</v>
      </c>
      <c r="C233" s="100">
        <v>0</v>
      </c>
      <c r="D233" s="71" t="s">
        <v>1387</v>
      </c>
      <c r="E233" s="71" t="b">
        <v>0</v>
      </c>
      <c r="F233" s="71" t="b">
        <v>0</v>
      </c>
      <c r="G233" s="71" t="b">
        <v>0</v>
      </c>
    </row>
    <row r="234" spans="1:7" ht="15">
      <c r="A234" s="71" t="s">
        <v>1511</v>
      </c>
      <c r="B234" s="71">
        <v>10</v>
      </c>
      <c r="C234" s="100">
        <v>0.002807845604525703</v>
      </c>
      <c r="D234" s="71" t="s">
        <v>1387</v>
      </c>
      <c r="E234" s="71" t="b">
        <v>1</v>
      </c>
      <c r="F234" s="71" t="b">
        <v>0</v>
      </c>
      <c r="G234" s="71" t="b">
        <v>0</v>
      </c>
    </row>
    <row r="235" spans="1:7" ht="15">
      <c r="A235" s="71" t="s">
        <v>1512</v>
      </c>
      <c r="B235" s="71">
        <v>10</v>
      </c>
      <c r="C235" s="100">
        <v>0.002807845604525703</v>
      </c>
      <c r="D235" s="71" t="s">
        <v>1387</v>
      </c>
      <c r="E235" s="71" t="b">
        <v>0</v>
      </c>
      <c r="F235" s="71" t="b">
        <v>0</v>
      </c>
      <c r="G235" s="71" t="b">
        <v>0</v>
      </c>
    </row>
    <row r="236" spans="1:7" ht="15">
      <c r="A236" s="71" t="s">
        <v>1513</v>
      </c>
      <c r="B236" s="71">
        <v>10</v>
      </c>
      <c r="C236" s="100">
        <v>0.002807845604525703</v>
      </c>
      <c r="D236" s="71" t="s">
        <v>1387</v>
      </c>
      <c r="E236" s="71" t="b">
        <v>0</v>
      </c>
      <c r="F236" s="71" t="b">
        <v>0</v>
      </c>
      <c r="G236" s="71" t="b">
        <v>0</v>
      </c>
    </row>
    <row r="237" spans="1:7" ht="15">
      <c r="A237" s="71" t="s">
        <v>1514</v>
      </c>
      <c r="B237" s="71">
        <v>10</v>
      </c>
      <c r="C237" s="100">
        <v>0.002807845604525703</v>
      </c>
      <c r="D237" s="71" t="s">
        <v>1387</v>
      </c>
      <c r="E237" s="71" t="b">
        <v>0</v>
      </c>
      <c r="F237" s="71" t="b">
        <v>0</v>
      </c>
      <c r="G237" s="71" t="b">
        <v>0</v>
      </c>
    </row>
    <row r="238" spans="1:7" ht="15">
      <c r="A238" s="71" t="s">
        <v>1515</v>
      </c>
      <c r="B238" s="71">
        <v>10</v>
      </c>
      <c r="C238" s="100">
        <v>0.002807845604525703</v>
      </c>
      <c r="D238" s="71" t="s">
        <v>1387</v>
      </c>
      <c r="E238" s="71" t="b">
        <v>0</v>
      </c>
      <c r="F238" s="71" t="b">
        <v>0</v>
      </c>
      <c r="G238" s="71" t="b">
        <v>0</v>
      </c>
    </row>
    <row r="239" spans="1:7" ht="15">
      <c r="A239" s="71" t="s">
        <v>1516</v>
      </c>
      <c r="B239" s="71">
        <v>10</v>
      </c>
      <c r="C239" s="100">
        <v>0.002807845604525703</v>
      </c>
      <c r="D239" s="71" t="s">
        <v>1387</v>
      </c>
      <c r="E239" s="71" t="b">
        <v>0</v>
      </c>
      <c r="F239" s="71" t="b">
        <v>0</v>
      </c>
      <c r="G239" s="71" t="b">
        <v>0</v>
      </c>
    </row>
    <row r="240" spans="1:7" ht="15">
      <c r="A240" s="71" t="s">
        <v>392</v>
      </c>
      <c r="B240" s="71">
        <v>10</v>
      </c>
      <c r="C240" s="100">
        <v>0.002807845604525703</v>
      </c>
      <c r="D240" s="71" t="s">
        <v>1387</v>
      </c>
      <c r="E240" s="71" t="b">
        <v>0</v>
      </c>
      <c r="F240" s="71" t="b">
        <v>0</v>
      </c>
      <c r="G240" s="71" t="b">
        <v>0</v>
      </c>
    </row>
    <row r="241" spans="1:7" ht="15">
      <c r="A241" s="71" t="s">
        <v>1517</v>
      </c>
      <c r="B241" s="71">
        <v>10</v>
      </c>
      <c r="C241" s="100">
        <v>0.002807845604525703</v>
      </c>
      <c r="D241" s="71" t="s">
        <v>1387</v>
      </c>
      <c r="E241" s="71" t="b">
        <v>1</v>
      </c>
      <c r="F241" s="71" t="b">
        <v>0</v>
      </c>
      <c r="G241" s="71" t="b">
        <v>0</v>
      </c>
    </row>
    <row r="242" spans="1:7" ht="15">
      <c r="A242" s="71" t="s">
        <v>1746</v>
      </c>
      <c r="B242" s="71">
        <v>10</v>
      </c>
      <c r="C242" s="100">
        <v>0.002807845604525703</v>
      </c>
      <c r="D242" s="71" t="s">
        <v>1387</v>
      </c>
      <c r="E242" s="71" t="b">
        <v>0</v>
      </c>
      <c r="F242" s="71" t="b">
        <v>0</v>
      </c>
      <c r="G242" s="71" t="b">
        <v>0</v>
      </c>
    </row>
    <row r="243" spans="1:7" ht="15">
      <c r="A243" s="71" t="s">
        <v>1747</v>
      </c>
      <c r="B243" s="71">
        <v>10</v>
      </c>
      <c r="C243" s="100">
        <v>0.002807845604525703</v>
      </c>
      <c r="D243" s="71" t="s">
        <v>1387</v>
      </c>
      <c r="E243" s="71" t="b">
        <v>0</v>
      </c>
      <c r="F243" s="71" t="b">
        <v>0</v>
      </c>
      <c r="G243" s="71" t="b">
        <v>0</v>
      </c>
    </row>
    <row r="244" spans="1:7" ht="15">
      <c r="A244" s="71" t="s">
        <v>328</v>
      </c>
      <c r="B244" s="71">
        <v>10</v>
      </c>
      <c r="C244" s="100">
        <v>0.002807845604525703</v>
      </c>
      <c r="D244" s="71" t="s">
        <v>1387</v>
      </c>
      <c r="E244" s="71" t="b">
        <v>0</v>
      </c>
      <c r="F244" s="71" t="b">
        <v>0</v>
      </c>
      <c r="G244" s="71" t="b">
        <v>0</v>
      </c>
    </row>
    <row r="245" spans="1:7" ht="15">
      <c r="A245" s="71" t="s">
        <v>334</v>
      </c>
      <c r="B245" s="71">
        <v>10</v>
      </c>
      <c r="C245" s="100">
        <v>0.002807845604525703</v>
      </c>
      <c r="D245" s="71" t="s">
        <v>1387</v>
      </c>
      <c r="E245" s="71" t="b">
        <v>0</v>
      </c>
      <c r="F245" s="71" t="b">
        <v>0</v>
      </c>
      <c r="G245" s="71" t="b">
        <v>0</v>
      </c>
    </row>
    <row r="246" spans="1:7" ht="15">
      <c r="A246" s="71" t="s">
        <v>1748</v>
      </c>
      <c r="B246" s="71">
        <v>10</v>
      </c>
      <c r="C246" s="100">
        <v>0.002807845604525703</v>
      </c>
      <c r="D246" s="71" t="s">
        <v>1387</v>
      </c>
      <c r="E246" s="71" t="b">
        <v>0</v>
      </c>
      <c r="F246" s="71" t="b">
        <v>0</v>
      </c>
      <c r="G246" s="71" t="b">
        <v>0</v>
      </c>
    </row>
    <row r="247" spans="1:7" ht="15">
      <c r="A247" s="71" t="s">
        <v>1749</v>
      </c>
      <c r="B247" s="71">
        <v>10</v>
      </c>
      <c r="C247" s="100">
        <v>0.002807845604525703</v>
      </c>
      <c r="D247" s="71" t="s">
        <v>1387</v>
      </c>
      <c r="E247" s="71" t="b">
        <v>0</v>
      </c>
      <c r="F247" s="71" t="b">
        <v>0</v>
      </c>
      <c r="G247" s="71" t="b">
        <v>0</v>
      </c>
    </row>
    <row r="248" spans="1:7" ht="15">
      <c r="A248" s="71" t="s">
        <v>1750</v>
      </c>
      <c r="B248" s="71">
        <v>10</v>
      </c>
      <c r="C248" s="100">
        <v>0.002807845604525703</v>
      </c>
      <c r="D248" s="71" t="s">
        <v>1387</v>
      </c>
      <c r="E248" s="71" t="b">
        <v>0</v>
      </c>
      <c r="F248" s="71" t="b">
        <v>0</v>
      </c>
      <c r="G248" s="71" t="b">
        <v>0</v>
      </c>
    </row>
    <row r="249" spans="1:7" ht="15">
      <c r="A249" s="71" t="s">
        <v>1751</v>
      </c>
      <c r="B249" s="71">
        <v>10</v>
      </c>
      <c r="C249" s="100">
        <v>0.002807845604525703</v>
      </c>
      <c r="D249" s="71" t="s">
        <v>1387</v>
      </c>
      <c r="E249" s="71" t="b">
        <v>0</v>
      </c>
      <c r="F249" s="71" t="b">
        <v>0</v>
      </c>
      <c r="G249" s="71" t="b">
        <v>0</v>
      </c>
    </row>
    <row r="250" spans="1:7" ht="15">
      <c r="A250" s="71" t="s">
        <v>1752</v>
      </c>
      <c r="B250" s="71">
        <v>10</v>
      </c>
      <c r="C250" s="100">
        <v>0.002807845604525703</v>
      </c>
      <c r="D250" s="71" t="s">
        <v>1387</v>
      </c>
      <c r="E250" s="71" t="b">
        <v>0</v>
      </c>
      <c r="F250" s="71" t="b">
        <v>0</v>
      </c>
      <c r="G250" s="71" t="b">
        <v>0</v>
      </c>
    </row>
    <row r="251" spans="1:7" ht="15">
      <c r="A251" s="71" t="s">
        <v>1753</v>
      </c>
      <c r="B251" s="71">
        <v>10</v>
      </c>
      <c r="C251" s="100">
        <v>0.002807845604525703</v>
      </c>
      <c r="D251" s="71" t="s">
        <v>1387</v>
      </c>
      <c r="E251" s="71" t="b">
        <v>0</v>
      </c>
      <c r="F251" s="71" t="b">
        <v>0</v>
      </c>
      <c r="G251" s="71" t="b">
        <v>0</v>
      </c>
    </row>
    <row r="252" spans="1:7" ht="15">
      <c r="A252" s="71" t="s">
        <v>333</v>
      </c>
      <c r="B252" s="71">
        <v>10</v>
      </c>
      <c r="C252" s="100">
        <v>0.002807845604525703</v>
      </c>
      <c r="D252" s="71" t="s">
        <v>1387</v>
      </c>
      <c r="E252" s="71" t="b">
        <v>0</v>
      </c>
      <c r="F252" s="71" t="b">
        <v>0</v>
      </c>
      <c r="G252" s="71" t="b">
        <v>0</v>
      </c>
    </row>
    <row r="253" spans="1:7" ht="15">
      <c r="A253" s="71" t="s">
        <v>332</v>
      </c>
      <c r="B253" s="71">
        <v>10</v>
      </c>
      <c r="C253" s="100">
        <v>0.002807845604525703</v>
      </c>
      <c r="D253" s="71" t="s">
        <v>1387</v>
      </c>
      <c r="E253" s="71" t="b">
        <v>0</v>
      </c>
      <c r="F253" s="71" t="b">
        <v>0</v>
      </c>
      <c r="G253" s="71" t="b">
        <v>0</v>
      </c>
    </row>
    <row r="254" spans="1:7" ht="15">
      <c r="A254" s="71" t="s">
        <v>331</v>
      </c>
      <c r="B254" s="71">
        <v>10</v>
      </c>
      <c r="C254" s="100">
        <v>0.002807845604525703</v>
      </c>
      <c r="D254" s="71" t="s">
        <v>1387</v>
      </c>
      <c r="E254" s="71" t="b">
        <v>0</v>
      </c>
      <c r="F254" s="71" t="b">
        <v>0</v>
      </c>
      <c r="G254" s="71" t="b">
        <v>0</v>
      </c>
    </row>
    <row r="255" spans="1:7" ht="15">
      <c r="A255" s="71" t="s">
        <v>327</v>
      </c>
      <c r="B255" s="71">
        <v>10</v>
      </c>
      <c r="C255" s="100">
        <v>0.002807845604525703</v>
      </c>
      <c r="D255" s="71" t="s">
        <v>1387</v>
      </c>
      <c r="E255" s="71" t="b">
        <v>0</v>
      </c>
      <c r="F255" s="71" t="b">
        <v>0</v>
      </c>
      <c r="G255" s="71" t="b">
        <v>0</v>
      </c>
    </row>
    <row r="256" spans="1:7" ht="15">
      <c r="A256" s="71" t="s">
        <v>1495</v>
      </c>
      <c r="B256" s="71">
        <v>2</v>
      </c>
      <c r="C256" s="100">
        <v>0.005518803194210238</v>
      </c>
      <c r="D256" s="71" t="s">
        <v>1387</v>
      </c>
      <c r="E256" s="71" t="b">
        <v>0</v>
      </c>
      <c r="F256" s="71" t="b">
        <v>0</v>
      </c>
      <c r="G256" s="71" t="b">
        <v>0</v>
      </c>
    </row>
    <row r="257" spans="1:7" ht="15">
      <c r="A257" s="71" t="s">
        <v>1493</v>
      </c>
      <c r="B257" s="71">
        <v>2</v>
      </c>
      <c r="C257" s="100">
        <v>0.005518803194210238</v>
      </c>
      <c r="D257" s="71" t="s">
        <v>1387</v>
      </c>
      <c r="E257" s="71" t="b">
        <v>0</v>
      </c>
      <c r="F257" s="71" t="b">
        <v>0</v>
      </c>
      <c r="G257" s="71" t="b">
        <v>0</v>
      </c>
    </row>
    <row r="258" spans="1:7" ht="15">
      <c r="A258" s="71" t="s">
        <v>1496</v>
      </c>
      <c r="B258" s="71">
        <v>2</v>
      </c>
      <c r="C258" s="100">
        <v>0.005518803194210238</v>
      </c>
      <c r="D258" s="71" t="s">
        <v>1387</v>
      </c>
      <c r="E258" s="71" t="b">
        <v>0</v>
      </c>
      <c r="F258" s="71" t="b">
        <v>0</v>
      </c>
      <c r="G258" s="71" t="b">
        <v>0</v>
      </c>
    </row>
    <row r="259" spans="1:7" ht="15">
      <c r="A259" s="71" t="s">
        <v>1459</v>
      </c>
      <c r="B259" s="71">
        <v>2</v>
      </c>
      <c r="C259" s="100">
        <v>0.005518803194210238</v>
      </c>
      <c r="D259" s="71" t="s">
        <v>1387</v>
      </c>
      <c r="E259" s="71" t="b">
        <v>0</v>
      </c>
      <c r="F259" s="71" t="b">
        <v>0</v>
      </c>
      <c r="G259" s="71" t="b">
        <v>0</v>
      </c>
    </row>
    <row r="260" spans="1:7" ht="15">
      <c r="A260" s="71" t="s">
        <v>1497</v>
      </c>
      <c r="B260" s="71">
        <v>2</v>
      </c>
      <c r="C260" s="100">
        <v>0.005518803194210238</v>
      </c>
      <c r="D260" s="71" t="s">
        <v>1387</v>
      </c>
      <c r="E260" s="71" t="b">
        <v>0</v>
      </c>
      <c r="F260" s="71" t="b">
        <v>0</v>
      </c>
      <c r="G260" s="71" t="b">
        <v>0</v>
      </c>
    </row>
    <row r="261" spans="1:7" ht="15">
      <c r="A261" s="71" t="s">
        <v>1498</v>
      </c>
      <c r="B261" s="71">
        <v>2</v>
      </c>
      <c r="C261" s="100">
        <v>0.005518803194210238</v>
      </c>
      <c r="D261" s="71" t="s">
        <v>1387</v>
      </c>
      <c r="E261" s="71" t="b">
        <v>0</v>
      </c>
      <c r="F261" s="71" t="b">
        <v>0</v>
      </c>
      <c r="G261" s="71" t="b">
        <v>0</v>
      </c>
    </row>
    <row r="262" spans="1:7" ht="15">
      <c r="A262" s="71" t="s">
        <v>1499</v>
      </c>
      <c r="B262" s="71">
        <v>2</v>
      </c>
      <c r="C262" s="100">
        <v>0.005518803194210238</v>
      </c>
      <c r="D262" s="71" t="s">
        <v>1387</v>
      </c>
      <c r="E262" s="71" t="b">
        <v>0</v>
      </c>
      <c r="F262" s="71" t="b">
        <v>0</v>
      </c>
      <c r="G262" s="71" t="b">
        <v>0</v>
      </c>
    </row>
    <row r="263" spans="1:7" ht="15">
      <c r="A263" s="71" t="s">
        <v>1500</v>
      </c>
      <c r="B263" s="71">
        <v>2</v>
      </c>
      <c r="C263" s="100">
        <v>0.005518803194210238</v>
      </c>
      <c r="D263" s="71" t="s">
        <v>1387</v>
      </c>
      <c r="E263" s="71" t="b">
        <v>0</v>
      </c>
      <c r="F263" s="71" t="b">
        <v>0</v>
      </c>
      <c r="G263" s="71" t="b">
        <v>0</v>
      </c>
    </row>
    <row r="264" spans="1:7" ht="15">
      <c r="A264" s="71" t="s">
        <v>1738</v>
      </c>
      <c r="B264" s="71">
        <v>2</v>
      </c>
      <c r="C264" s="100">
        <v>0.005518803194210238</v>
      </c>
      <c r="D264" s="71" t="s">
        <v>1387</v>
      </c>
      <c r="E264" s="71" t="b">
        <v>0</v>
      </c>
      <c r="F264" s="71" t="b">
        <v>0</v>
      </c>
      <c r="G264" s="71" t="b">
        <v>0</v>
      </c>
    </row>
    <row r="265" spans="1:7" ht="15">
      <c r="A265" s="71" t="s">
        <v>1739</v>
      </c>
      <c r="B265" s="71">
        <v>2</v>
      </c>
      <c r="C265" s="100">
        <v>0.005518803194210238</v>
      </c>
      <c r="D265" s="71" t="s">
        <v>1387</v>
      </c>
      <c r="E265" s="71" t="b">
        <v>0</v>
      </c>
      <c r="F265" s="71" t="b">
        <v>0</v>
      </c>
      <c r="G265" s="71" t="b">
        <v>0</v>
      </c>
    </row>
    <row r="266" spans="1:7" ht="15">
      <c r="A266" s="71" t="s">
        <v>1491</v>
      </c>
      <c r="B266" s="71">
        <v>2</v>
      </c>
      <c r="C266" s="100">
        <v>0.005518803194210238</v>
      </c>
      <c r="D266" s="71" t="s">
        <v>1387</v>
      </c>
      <c r="E266" s="71" t="b">
        <v>0</v>
      </c>
      <c r="F266" s="71" t="b">
        <v>0</v>
      </c>
      <c r="G266" s="71" t="b">
        <v>0</v>
      </c>
    </row>
    <row r="267" spans="1:7" ht="15">
      <c r="A267" s="71" t="s">
        <v>1740</v>
      </c>
      <c r="B267" s="71">
        <v>2</v>
      </c>
      <c r="C267" s="100">
        <v>0.005518803194210238</v>
      </c>
      <c r="D267" s="71" t="s">
        <v>1387</v>
      </c>
      <c r="E267" s="71" t="b">
        <v>0</v>
      </c>
      <c r="F267" s="71" t="b">
        <v>0</v>
      </c>
      <c r="G267" s="71" t="b">
        <v>0</v>
      </c>
    </row>
    <row r="268" spans="1:7" ht="15">
      <c r="A268" s="71" t="s">
        <v>1741</v>
      </c>
      <c r="B268" s="71">
        <v>2</v>
      </c>
      <c r="C268" s="100">
        <v>0.005518803194210238</v>
      </c>
      <c r="D268" s="71" t="s">
        <v>1387</v>
      </c>
      <c r="E268" s="71" t="b">
        <v>0</v>
      </c>
      <c r="F268" s="71" t="b">
        <v>0</v>
      </c>
      <c r="G268" s="71" t="b">
        <v>0</v>
      </c>
    </row>
    <row r="269" spans="1:7" ht="15">
      <c r="A269" s="71" t="s">
        <v>1492</v>
      </c>
      <c r="B269" s="71">
        <v>2</v>
      </c>
      <c r="C269" s="100">
        <v>0.005518803194210238</v>
      </c>
      <c r="D269" s="71" t="s">
        <v>1387</v>
      </c>
      <c r="E269" s="71" t="b">
        <v>0</v>
      </c>
      <c r="F269" s="71" t="b">
        <v>0</v>
      </c>
      <c r="G269" s="71" t="b">
        <v>0</v>
      </c>
    </row>
    <row r="270" spans="1:7" ht="15">
      <c r="A270" s="71" t="s">
        <v>1742</v>
      </c>
      <c r="B270" s="71">
        <v>2</v>
      </c>
      <c r="C270" s="100">
        <v>0.005518803194210238</v>
      </c>
      <c r="D270" s="71" t="s">
        <v>1387</v>
      </c>
      <c r="E270" s="71" t="b">
        <v>1</v>
      </c>
      <c r="F270" s="71" t="b">
        <v>0</v>
      </c>
      <c r="G270" s="71" t="b">
        <v>0</v>
      </c>
    </row>
    <row r="271" spans="1:7" ht="15">
      <c r="A271" s="71" t="s">
        <v>1743</v>
      </c>
      <c r="B271" s="71">
        <v>2</v>
      </c>
      <c r="C271" s="100">
        <v>0.005518803194210238</v>
      </c>
      <c r="D271" s="71" t="s">
        <v>1387</v>
      </c>
      <c r="E271" s="71" t="b">
        <v>0</v>
      </c>
      <c r="F271" s="71" t="b">
        <v>0</v>
      </c>
      <c r="G271" s="71" t="b">
        <v>0</v>
      </c>
    </row>
    <row r="272" spans="1:7" ht="15">
      <c r="A272" s="71" t="s">
        <v>1744</v>
      </c>
      <c r="B272" s="71">
        <v>2</v>
      </c>
      <c r="C272" s="100">
        <v>0.005518803194210238</v>
      </c>
      <c r="D272" s="71" t="s">
        <v>1387</v>
      </c>
      <c r="E272" s="71" t="b">
        <v>0</v>
      </c>
      <c r="F272" s="71" t="b">
        <v>0</v>
      </c>
      <c r="G272" s="71" t="b">
        <v>0</v>
      </c>
    </row>
    <row r="273" spans="1:7" ht="15">
      <c r="A273" s="71" t="s">
        <v>1745</v>
      </c>
      <c r="B273" s="71">
        <v>2</v>
      </c>
      <c r="C273" s="100">
        <v>0.005518803194210238</v>
      </c>
      <c r="D273" s="71" t="s">
        <v>1387</v>
      </c>
      <c r="E273" s="71" t="b">
        <v>0</v>
      </c>
      <c r="F273" s="71" t="b">
        <v>0</v>
      </c>
      <c r="G273" s="71" t="b">
        <v>0</v>
      </c>
    </row>
    <row r="274" spans="1:7" ht="15">
      <c r="A274" s="71" t="s">
        <v>1457</v>
      </c>
      <c r="B274" s="71">
        <v>2</v>
      </c>
      <c r="C274" s="100">
        <v>0.005518803194210238</v>
      </c>
      <c r="D274" s="71" t="s">
        <v>1387</v>
      </c>
      <c r="E274" s="71" t="b">
        <v>0</v>
      </c>
      <c r="F274" s="71" t="b">
        <v>0</v>
      </c>
      <c r="G274" s="71" t="b">
        <v>0</v>
      </c>
    </row>
    <row r="275" spans="1:7" ht="15">
      <c r="A275" s="71" t="s">
        <v>1453</v>
      </c>
      <c r="B275" s="71">
        <v>13</v>
      </c>
      <c r="C275" s="100">
        <v>0</v>
      </c>
      <c r="D275" s="71" t="s">
        <v>1388</v>
      </c>
      <c r="E275" s="71" t="b">
        <v>0</v>
      </c>
      <c r="F275" s="71" t="b">
        <v>0</v>
      </c>
      <c r="G275" s="71" t="b">
        <v>0</v>
      </c>
    </row>
    <row r="276" spans="1:7" ht="15">
      <c r="A276" s="71" t="s">
        <v>1491</v>
      </c>
      <c r="B276" s="71">
        <v>13</v>
      </c>
      <c r="C276" s="100">
        <v>0</v>
      </c>
      <c r="D276" s="71" t="s">
        <v>1388</v>
      </c>
      <c r="E276" s="71" t="b">
        <v>0</v>
      </c>
      <c r="F276" s="71" t="b">
        <v>0</v>
      </c>
      <c r="G276" s="71" t="b">
        <v>0</v>
      </c>
    </row>
    <row r="277" spans="1:7" ht="15">
      <c r="A277" s="71" t="s">
        <v>1454</v>
      </c>
      <c r="B277" s="71">
        <v>13</v>
      </c>
      <c r="C277" s="100">
        <v>0</v>
      </c>
      <c r="D277" s="71" t="s">
        <v>1388</v>
      </c>
      <c r="E277" s="71" t="b">
        <v>0</v>
      </c>
      <c r="F277" s="71" t="b">
        <v>0</v>
      </c>
      <c r="G277" s="71" t="b">
        <v>0</v>
      </c>
    </row>
    <row r="278" spans="1:7" ht="15">
      <c r="A278" s="71" t="s">
        <v>1519</v>
      </c>
      <c r="B278" s="71">
        <v>12</v>
      </c>
      <c r="C278" s="100">
        <v>0.0029584771284435667</v>
      </c>
      <c r="D278" s="71" t="s">
        <v>1388</v>
      </c>
      <c r="E278" s="71" t="b">
        <v>0</v>
      </c>
      <c r="F278" s="71" t="b">
        <v>0</v>
      </c>
      <c r="G278" s="71" t="b">
        <v>0</v>
      </c>
    </row>
    <row r="279" spans="1:7" ht="15">
      <c r="A279" s="71" t="s">
        <v>1520</v>
      </c>
      <c r="B279" s="71">
        <v>12</v>
      </c>
      <c r="C279" s="100">
        <v>0.0029584771284435667</v>
      </c>
      <c r="D279" s="71" t="s">
        <v>1388</v>
      </c>
      <c r="E279" s="71" t="b">
        <v>0</v>
      </c>
      <c r="F279" s="71" t="b">
        <v>0</v>
      </c>
      <c r="G279" s="71" t="b">
        <v>0</v>
      </c>
    </row>
    <row r="280" spans="1:7" ht="15">
      <c r="A280" s="71" t="s">
        <v>1521</v>
      </c>
      <c r="B280" s="71">
        <v>12</v>
      </c>
      <c r="C280" s="100">
        <v>0.0029584771284435667</v>
      </c>
      <c r="D280" s="71" t="s">
        <v>1388</v>
      </c>
      <c r="E280" s="71" t="b">
        <v>0</v>
      </c>
      <c r="F280" s="71" t="b">
        <v>0</v>
      </c>
      <c r="G280" s="71" t="b">
        <v>0</v>
      </c>
    </row>
    <row r="281" spans="1:7" ht="15">
      <c r="A281" s="71" t="s">
        <v>313</v>
      </c>
      <c r="B281" s="71">
        <v>12</v>
      </c>
      <c r="C281" s="100">
        <v>0.0029584771284435667</v>
      </c>
      <c r="D281" s="71" t="s">
        <v>1388</v>
      </c>
      <c r="E281" s="71" t="b">
        <v>0</v>
      </c>
      <c r="F281" s="71" t="b">
        <v>0</v>
      </c>
      <c r="G281" s="71" t="b">
        <v>0</v>
      </c>
    </row>
    <row r="282" spans="1:7" ht="15">
      <c r="A282" s="71" t="s">
        <v>1522</v>
      </c>
      <c r="B282" s="71">
        <v>12</v>
      </c>
      <c r="C282" s="100">
        <v>0.0029584771284435667</v>
      </c>
      <c r="D282" s="71" t="s">
        <v>1388</v>
      </c>
      <c r="E282" s="71" t="b">
        <v>0</v>
      </c>
      <c r="F282" s="71" t="b">
        <v>0</v>
      </c>
      <c r="G282" s="71" t="b">
        <v>0</v>
      </c>
    </row>
    <row r="283" spans="1:7" ht="15">
      <c r="A283" s="71" t="s">
        <v>1456</v>
      </c>
      <c r="B283" s="71">
        <v>12</v>
      </c>
      <c r="C283" s="100">
        <v>0.0029584771284435667</v>
      </c>
      <c r="D283" s="71" t="s">
        <v>1388</v>
      </c>
      <c r="E283" s="71" t="b">
        <v>0</v>
      </c>
      <c r="F283" s="71" t="b">
        <v>0</v>
      </c>
      <c r="G283" s="71" t="b">
        <v>0</v>
      </c>
    </row>
    <row r="284" spans="1:7" ht="15">
      <c r="A284" s="71" t="s">
        <v>1455</v>
      </c>
      <c r="B284" s="71">
        <v>12</v>
      </c>
      <c r="C284" s="100">
        <v>0.0029584771284435667</v>
      </c>
      <c r="D284" s="71" t="s">
        <v>1388</v>
      </c>
      <c r="E284" s="71" t="b">
        <v>0</v>
      </c>
      <c r="F284" s="71" t="b">
        <v>0</v>
      </c>
      <c r="G284" s="71" t="b">
        <v>0</v>
      </c>
    </row>
    <row r="285" spans="1:7" ht="15">
      <c r="A285" s="71" t="s">
        <v>343</v>
      </c>
      <c r="B285" s="71">
        <v>4</v>
      </c>
      <c r="C285" s="100">
        <v>0</v>
      </c>
      <c r="D285" s="71" t="s">
        <v>1389</v>
      </c>
      <c r="E285" s="71" t="b">
        <v>0</v>
      </c>
      <c r="F285" s="71" t="b">
        <v>0</v>
      </c>
      <c r="G285" s="71" t="b">
        <v>0</v>
      </c>
    </row>
    <row r="286" spans="1:7" ht="15">
      <c r="A286" s="71" t="s">
        <v>1469</v>
      </c>
      <c r="B286" s="71">
        <v>2</v>
      </c>
      <c r="C286" s="100">
        <v>0</v>
      </c>
      <c r="D286" s="71" t="s">
        <v>1389</v>
      </c>
      <c r="E286" s="71" t="b">
        <v>0</v>
      </c>
      <c r="F286" s="71" t="b">
        <v>0</v>
      </c>
      <c r="G286" s="71" t="b">
        <v>0</v>
      </c>
    </row>
    <row r="287" spans="1:7" ht="15">
      <c r="A287" s="71" t="s">
        <v>1470</v>
      </c>
      <c r="B287" s="71">
        <v>2</v>
      </c>
      <c r="C287" s="100">
        <v>0</v>
      </c>
      <c r="D287" s="71" t="s">
        <v>1389</v>
      </c>
      <c r="E287" s="71" t="b">
        <v>0</v>
      </c>
      <c r="F287" s="71" t="b">
        <v>0</v>
      </c>
      <c r="G287" s="71" t="b">
        <v>0</v>
      </c>
    </row>
    <row r="288" spans="1:7" ht="15">
      <c r="A288" s="71" t="s">
        <v>1524</v>
      </c>
      <c r="B288" s="71">
        <v>2</v>
      </c>
      <c r="C288" s="100">
        <v>0</v>
      </c>
      <c r="D288" s="71" t="s">
        <v>1389</v>
      </c>
      <c r="E288" s="71" t="b">
        <v>0</v>
      </c>
      <c r="F288" s="71" t="b">
        <v>0</v>
      </c>
      <c r="G288" s="71" t="b">
        <v>0</v>
      </c>
    </row>
    <row r="289" spans="1:7" ht="15">
      <c r="A289" s="71" t="s">
        <v>1525</v>
      </c>
      <c r="B289" s="71">
        <v>2</v>
      </c>
      <c r="C289" s="100">
        <v>0</v>
      </c>
      <c r="D289" s="71" t="s">
        <v>1389</v>
      </c>
      <c r="E289" s="71" t="b">
        <v>0</v>
      </c>
      <c r="F289" s="71" t="b">
        <v>0</v>
      </c>
      <c r="G289" s="71" t="b">
        <v>0</v>
      </c>
    </row>
    <row r="290" spans="1:7" ht="15">
      <c r="A290" s="71" t="s">
        <v>1454</v>
      </c>
      <c r="B290" s="71">
        <v>2</v>
      </c>
      <c r="C290" s="100">
        <v>0</v>
      </c>
      <c r="D290" s="71" t="s">
        <v>1389</v>
      </c>
      <c r="E290" s="71" t="b">
        <v>0</v>
      </c>
      <c r="F290" s="71" t="b">
        <v>0</v>
      </c>
      <c r="G290" s="71" t="b">
        <v>0</v>
      </c>
    </row>
    <row r="291" spans="1:7" ht="15">
      <c r="A291" s="71" t="s">
        <v>1453</v>
      </c>
      <c r="B291" s="71">
        <v>2</v>
      </c>
      <c r="C291" s="100">
        <v>0</v>
      </c>
      <c r="D291" s="71" t="s">
        <v>1389</v>
      </c>
      <c r="E291" s="71" t="b">
        <v>0</v>
      </c>
      <c r="F291" s="71" t="b">
        <v>0</v>
      </c>
      <c r="G291" s="71" t="b">
        <v>0</v>
      </c>
    </row>
    <row r="292" spans="1:7" ht="15">
      <c r="A292" s="71" t="s">
        <v>1471</v>
      </c>
      <c r="B292" s="71">
        <v>2</v>
      </c>
      <c r="C292" s="100">
        <v>0</v>
      </c>
      <c r="D292" s="71" t="s">
        <v>1389</v>
      </c>
      <c r="E292" s="71" t="b">
        <v>0</v>
      </c>
      <c r="F292" s="71" t="b">
        <v>0</v>
      </c>
      <c r="G292" s="71" t="b">
        <v>0</v>
      </c>
    </row>
    <row r="293" spans="1:7" ht="15">
      <c r="A293" s="71" t="s">
        <v>1472</v>
      </c>
      <c r="B293" s="71">
        <v>2</v>
      </c>
      <c r="C293" s="100">
        <v>0</v>
      </c>
      <c r="D293" s="71" t="s">
        <v>1389</v>
      </c>
      <c r="E293" s="71" t="b">
        <v>0</v>
      </c>
      <c r="F293" s="71" t="b">
        <v>0</v>
      </c>
      <c r="G293" s="71" t="b">
        <v>0</v>
      </c>
    </row>
    <row r="294" spans="1:7" ht="15">
      <c r="A294" s="71" t="s">
        <v>1473</v>
      </c>
      <c r="B294" s="71">
        <v>2</v>
      </c>
      <c r="C294" s="100">
        <v>0</v>
      </c>
      <c r="D294" s="71" t="s">
        <v>1389</v>
      </c>
      <c r="E294" s="71" t="b">
        <v>0</v>
      </c>
      <c r="F294" s="71" t="b">
        <v>0</v>
      </c>
      <c r="G294" s="71" t="b">
        <v>0</v>
      </c>
    </row>
    <row r="295" spans="1:7" ht="15">
      <c r="A295" s="71" t="s">
        <v>332</v>
      </c>
      <c r="B295" s="71">
        <v>2</v>
      </c>
      <c r="C295" s="100">
        <v>0</v>
      </c>
      <c r="D295" s="71" t="s">
        <v>1389</v>
      </c>
      <c r="E295" s="71" t="b">
        <v>0</v>
      </c>
      <c r="F295" s="71" t="b">
        <v>0</v>
      </c>
      <c r="G295" s="71" t="b">
        <v>0</v>
      </c>
    </row>
    <row r="296" spans="1:7" ht="15">
      <c r="A296" s="71" t="s">
        <v>1455</v>
      </c>
      <c r="B296" s="71">
        <v>2</v>
      </c>
      <c r="C296" s="100">
        <v>0</v>
      </c>
      <c r="D296" s="71" t="s">
        <v>1389</v>
      </c>
      <c r="E296" s="71" t="b">
        <v>0</v>
      </c>
      <c r="F296" s="71" t="b">
        <v>0</v>
      </c>
      <c r="G296" s="71" t="b">
        <v>0</v>
      </c>
    </row>
    <row r="297" spans="1:7" ht="15">
      <c r="A297" s="71" t="s">
        <v>345</v>
      </c>
      <c r="B297" s="71">
        <v>2</v>
      </c>
      <c r="C297" s="100">
        <v>0</v>
      </c>
      <c r="D297" s="71" t="s">
        <v>1389</v>
      </c>
      <c r="E297" s="71" t="b">
        <v>0</v>
      </c>
      <c r="F297" s="71" t="b">
        <v>0</v>
      </c>
      <c r="G297" s="71" t="b">
        <v>0</v>
      </c>
    </row>
    <row r="298" spans="1:7" ht="15">
      <c r="A298" s="71" t="s">
        <v>344</v>
      </c>
      <c r="B298" s="71">
        <v>2</v>
      </c>
      <c r="C298" s="100">
        <v>0</v>
      </c>
      <c r="D298" s="71" t="s">
        <v>1389</v>
      </c>
      <c r="E298" s="71" t="b">
        <v>0</v>
      </c>
      <c r="F298" s="71" t="b">
        <v>0</v>
      </c>
      <c r="G298" s="71" t="b">
        <v>0</v>
      </c>
    </row>
    <row r="299" spans="1:7" ht="15">
      <c r="A299" s="71" t="s">
        <v>342</v>
      </c>
      <c r="B299" s="71">
        <v>2</v>
      </c>
      <c r="C299" s="100">
        <v>0</v>
      </c>
      <c r="D299" s="71" t="s">
        <v>1389</v>
      </c>
      <c r="E299" s="71" t="b">
        <v>0</v>
      </c>
      <c r="F299" s="71" t="b">
        <v>0</v>
      </c>
      <c r="G299" s="71" t="b">
        <v>0</v>
      </c>
    </row>
    <row r="300" spans="1:7" ht="15">
      <c r="A300" s="71" t="s">
        <v>341</v>
      </c>
      <c r="B300" s="71">
        <v>2</v>
      </c>
      <c r="C300" s="100">
        <v>0</v>
      </c>
      <c r="D300" s="71" t="s">
        <v>1389</v>
      </c>
      <c r="E300" s="71" t="b">
        <v>0</v>
      </c>
      <c r="F300" s="71" t="b">
        <v>0</v>
      </c>
      <c r="G300" s="71" t="b">
        <v>0</v>
      </c>
    </row>
    <row r="301" spans="1:7" ht="15">
      <c r="A301" s="71" t="s">
        <v>340</v>
      </c>
      <c r="B301" s="71">
        <v>2</v>
      </c>
      <c r="C301" s="100">
        <v>0</v>
      </c>
      <c r="D301" s="71" t="s">
        <v>1389</v>
      </c>
      <c r="E301" s="71" t="b">
        <v>0</v>
      </c>
      <c r="F301" s="71" t="b">
        <v>0</v>
      </c>
      <c r="G301" s="71" t="b">
        <v>0</v>
      </c>
    </row>
    <row r="302" spans="1:7" ht="15">
      <c r="A302" s="71" t="s">
        <v>339</v>
      </c>
      <c r="B302" s="71">
        <v>2</v>
      </c>
      <c r="C302" s="100">
        <v>0</v>
      </c>
      <c r="D302" s="71" t="s">
        <v>1389</v>
      </c>
      <c r="E302" s="71" t="b">
        <v>0</v>
      </c>
      <c r="F302" s="71" t="b">
        <v>0</v>
      </c>
      <c r="G302" s="71" t="b">
        <v>0</v>
      </c>
    </row>
    <row r="303" spans="1:7" ht="15">
      <c r="A303" s="71" t="s">
        <v>338</v>
      </c>
      <c r="B303" s="71">
        <v>2</v>
      </c>
      <c r="C303" s="100">
        <v>0</v>
      </c>
      <c r="D303" s="71" t="s">
        <v>1389</v>
      </c>
      <c r="E303" s="71" t="b">
        <v>0</v>
      </c>
      <c r="F303" s="71" t="b">
        <v>0</v>
      </c>
      <c r="G303" s="71" t="b">
        <v>0</v>
      </c>
    </row>
    <row r="304" spans="1:7" ht="15">
      <c r="A304" s="71" t="s">
        <v>302</v>
      </c>
      <c r="B304" s="71">
        <v>2</v>
      </c>
      <c r="C304" s="100">
        <v>0</v>
      </c>
      <c r="D304" s="71" t="s">
        <v>1389</v>
      </c>
      <c r="E304" s="71" t="b">
        <v>0</v>
      </c>
      <c r="F304" s="71" t="b">
        <v>0</v>
      </c>
      <c r="G304" s="71" t="b">
        <v>0</v>
      </c>
    </row>
    <row r="305" spans="1:7" ht="15">
      <c r="A305" s="71" t="s">
        <v>1474</v>
      </c>
      <c r="B305" s="71">
        <v>2</v>
      </c>
      <c r="C305" s="100">
        <v>0</v>
      </c>
      <c r="D305" s="71" t="s">
        <v>1389</v>
      </c>
      <c r="E305" s="71" t="b">
        <v>0</v>
      </c>
      <c r="F305" s="71" t="b">
        <v>0</v>
      </c>
      <c r="G305" s="71" t="b">
        <v>0</v>
      </c>
    </row>
    <row r="306" spans="1:7" ht="15">
      <c r="A306" s="71" t="s">
        <v>1527</v>
      </c>
      <c r="B306" s="71">
        <v>14</v>
      </c>
      <c r="C306" s="100">
        <v>0</v>
      </c>
      <c r="D306" s="71" t="s">
        <v>1390</v>
      </c>
      <c r="E306" s="71" t="b">
        <v>0</v>
      </c>
      <c r="F306" s="71" t="b">
        <v>0</v>
      </c>
      <c r="G306" s="71" t="b">
        <v>0</v>
      </c>
    </row>
    <row r="307" spans="1:7" ht="15">
      <c r="A307" s="71" t="s">
        <v>1528</v>
      </c>
      <c r="B307" s="71">
        <v>14</v>
      </c>
      <c r="C307" s="100">
        <v>0</v>
      </c>
      <c r="D307" s="71" t="s">
        <v>1390</v>
      </c>
      <c r="E307" s="71" t="b">
        <v>1</v>
      </c>
      <c r="F307" s="71" t="b">
        <v>0</v>
      </c>
      <c r="G307" s="71" t="b">
        <v>0</v>
      </c>
    </row>
    <row r="308" spans="1:7" ht="15">
      <c r="A308" s="71" t="s">
        <v>1529</v>
      </c>
      <c r="B308" s="71">
        <v>7</v>
      </c>
      <c r="C308" s="100">
        <v>0</v>
      </c>
      <c r="D308" s="71" t="s">
        <v>1390</v>
      </c>
      <c r="E308" s="71" t="b">
        <v>0</v>
      </c>
      <c r="F308" s="71" t="b">
        <v>0</v>
      </c>
      <c r="G308" s="71" t="b">
        <v>0</v>
      </c>
    </row>
    <row r="309" spans="1:7" ht="15">
      <c r="A309" s="71" t="s">
        <v>1530</v>
      </c>
      <c r="B309" s="71">
        <v>7</v>
      </c>
      <c r="C309" s="100">
        <v>0</v>
      </c>
      <c r="D309" s="71" t="s">
        <v>1390</v>
      </c>
      <c r="E309" s="71" t="b">
        <v>0</v>
      </c>
      <c r="F309" s="71" t="b">
        <v>0</v>
      </c>
      <c r="G309" s="71" t="b">
        <v>0</v>
      </c>
    </row>
    <row r="310" spans="1:7" ht="15">
      <c r="A310" s="71" t="s">
        <v>1531</v>
      </c>
      <c r="B310" s="71">
        <v>7</v>
      </c>
      <c r="C310" s="100">
        <v>0</v>
      </c>
      <c r="D310" s="71" t="s">
        <v>1390</v>
      </c>
      <c r="E310" s="71" t="b">
        <v>0</v>
      </c>
      <c r="F310" s="71" t="b">
        <v>0</v>
      </c>
      <c r="G310" s="71" t="b">
        <v>0</v>
      </c>
    </row>
    <row r="311" spans="1:7" ht="15">
      <c r="A311" s="71" t="s">
        <v>1532</v>
      </c>
      <c r="B311" s="71">
        <v>7</v>
      </c>
      <c r="C311" s="100">
        <v>0</v>
      </c>
      <c r="D311" s="71" t="s">
        <v>1390</v>
      </c>
      <c r="E311" s="71" t="b">
        <v>0</v>
      </c>
      <c r="F311" s="71" t="b">
        <v>0</v>
      </c>
      <c r="G311" s="71" t="b">
        <v>0</v>
      </c>
    </row>
    <row r="312" spans="1:7" ht="15">
      <c r="A312" s="71" t="s">
        <v>1533</v>
      </c>
      <c r="B312" s="71">
        <v>7</v>
      </c>
      <c r="C312" s="100">
        <v>0</v>
      </c>
      <c r="D312" s="71" t="s">
        <v>1390</v>
      </c>
      <c r="E312" s="71" t="b">
        <v>0</v>
      </c>
      <c r="F312" s="71" t="b">
        <v>0</v>
      </c>
      <c r="G312" s="71" t="b">
        <v>0</v>
      </c>
    </row>
    <row r="313" spans="1:7" ht="15">
      <c r="A313" s="71" t="s">
        <v>1534</v>
      </c>
      <c r="B313" s="71">
        <v>7</v>
      </c>
      <c r="C313" s="100">
        <v>0</v>
      </c>
      <c r="D313" s="71" t="s">
        <v>1390</v>
      </c>
      <c r="E313" s="71" t="b">
        <v>0</v>
      </c>
      <c r="F313" s="71" t="b">
        <v>0</v>
      </c>
      <c r="G313" s="71" t="b">
        <v>0</v>
      </c>
    </row>
    <row r="314" spans="1:7" ht="15">
      <c r="A314" s="71" t="s">
        <v>1535</v>
      </c>
      <c r="B314" s="71">
        <v>7</v>
      </c>
      <c r="C314" s="100">
        <v>0</v>
      </c>
      <c r="D314" s="71" t="s">
        <v>1390</v>
      </c>
      <c r="E314" s="71" t="b">
        <v>0</v>
      </c>
      <c r="F314" s="71" t="b">
        <v>0</v>
      </c>
      <c r="G314" s="71" t="b">
        <v>0</v>
      </c>
    </row>
    <row r="315" spans="1:7" ht="15">
      <c r="A315" s="71" t="s">
        <v>1520</v>
      </c>
      <c r="B315" s="71">
        <v>7</v>
      </c>
      <c r="C315" s="100">
        <v>0</v>
      </c>
      <c r="D315" s="71" t="s">
        <v>1390</v>
      </c>
      <c r="E315" s="71" t="b">
        <v>0</v>
      </c>
      <c r="F315" s="71" t="b">
        <v>0</v>
      </c>
      <c r="G315" s="71" t="b">
        <v>0</v>
      </c>
    </row>
    <row r="316" spans="1:7" ht="15">
      <c r="A316" s="71" t="s">
        <v>1754</v>
      </c>
      <c r="B316" s="71">
        <v>7</v>
      </c>
      <c r="C316" s="100">
        <v>0</v>
      </c>
      <c r="D316" s="71" t="s">
        <v>1390</v>
      </c>
      <c r="E316" s="71" t="b">
        <v>0</v>
      </c>
      <c r="F316" s="71" t="b">
        <v>0</v>
      </c>
      <c r="G316" s="71" t="b">
        <v>0</v>
      </c>
    </row>
    <row r="317" spans="1:7" ht="15">
      <c r="A317" s="71" t="s">
        <v>1755</v>
      </c>
      <c r="B317" s="71">
        <v>7</v>
      </c>
      <c r="C317" s="100">
        <v>0</v>
      </c>
      <c r="D317" s="71" t="s">
        <v>1390</v>
      </c>
      <c r="E317" s="71" t="b">
        <v>0</v>
      </c>
      <c r="F317" s="71" t="b">
        <v>0</v>
      </c>
      <c r="G317" s="71" t="b">
        <v>0</v>
      </c>
    </row>
    <row r="318" spans="1:7" ht="15">
      <c r="A318" s="71" t="s">
        <v>1756</v>
      </c>
      <c r="B318" s="71">
        <v>7</v>
      </c>
      <c r="C318" s="100">
        <v>0</v>
      </c>
      <c r="D318" s="71" t="s">
        <v>1390</v>
      </c>
      <c r="E318" s="71" t="b">
        <v>0</v>
      </c>
      <c r="F318" s="71" t="b">
        <v>0</v>
      </c>
      <c r="G318" s="71" t="b">
        <v>0</v>
      </c>
    </row>
    <row r="319" spans="1:7" ht="15">
      <c r="A319" s="71" t="s">
        <v>1757</v>
      </c>
      <c r="B319" s="71">
        <v>7</v>
      </c>
      <c r="C319" s="100">
        <v>0</v>
      </c>
      <c r="D319" s="71" t="s">
        <v>1390</v>
      </c>
      <c r="E319" s="71" t="b">
        <v>0</v>
      </c>
      <c r="F319" s="71" t="b">
        <v>0</v>
      </c>
      <c r="G319" s="71" t="b">
        <v>0</v>
      </c>
    </row>
    <row r="320" spans="1:7" ht="15">
      <c r="A320" s="71" t="s">
        <v>1492</v>
      </c>
      <c r="B320" s="71">
        <v>7</v>
      </c>
      <c r="C320" s="100">
        <v>0</v>
      </c>
      <c r="D320" s="71" t="s">
        <v>1390</v>
      </c>
      <c r="E320" s="71" t="b">
        <v>0</v>
      </c>
      <c r="F320" s="71" t="b">
        <v>0</v>
      </c>
      <c r="G320" s="71" t="b">
        <v>0</v>
      </c>
    </row>
    <row r="321" spans="1:7" ht="15">
      <c r="A321" s="71" t="s">
        <v>1758</v>
      </c>
      <c r="B321" s="71">
        <v>7</v>
      </c>
      <c r="C321" s="100">
        <v>0</v>
      </c>
      <c r="D321" s="71" t="s">
        <v>1390</v>
      </c>
      <c r="E321" s="71" t="b">
        <v>0</v>
      </c>
      <c r="F321" s="71" t="b">
        <v>0</v>
      </c>
      <c r="G321" s="71" t="b">
        <v>0</v>
      </c>
    </row>
    <row r="322" spans="1:7" ht="15">
      <c r="A322" s="71" t="s">
        <v>1759</v>
      </c>
      <c r="B322" s="71">
        <v>7</v>
      </c>
      <c r="C322" s="100">
        <v>0</v>
      </c>
      <c r="D322" s="71" t="s">
        <v>1390</v>
      </c>
      <c r="E322" s="71" t="b">
        <v>0</v>
      </c>
      <c r="F322" s="71" t="b">
        <v>0</v>
      </c>
      <c r="G322" s="71" t="b">
        <v>0</v>
      </c>
    </row>
    <row r="323" spans="1:7" ht="15">
      <c r="A323" s="71" t="s">
        <v>1454</v>
      </c>
      <c r="B323" s="71">
        <v>7</v>
      </c>
      <c r="C323" s="100">
        <v>0</v>
      </c>
      <c r="D323" s="71" t="s">
        <v>1390</v>
      </c>
      <c r="E323" s="71" t="b">
        <v>0</v>
      </c>
      <c r="F323" s="71" t="b">
        <v>0</v>
      </c>
      <c r="G323" s="71" t="b">
        <v>0</v>
      </c>
    </row>
    <row r="324" spans="1:7" ht="15">
      <c r="A324" s="71" t="s">
        <v>1453</v>
      </c>
      <c r="B324" s="71">
        <v>7</v>
      </c>
      <c r="C324" s="100">
        <v>0</v>
      </c>
      <c r="D324" s="71" t="s">
        <v>1390</v>
      </c>
      <c r="E324" s="71" t="b">
        <v>0</v>
      </c>
      <c r="F324" s="71" t="b">
        <v>0</v>
      </c>
      <c r="G324" s="71" t="b">
        <v>0</v>
      </c>
    </row>
    <row r="325" spans="1:7" ht="15">
      <c r="A325" s="71" t="s">
        <v>1453</v>
      </c>
      <c r="B325" s="71">
        <v>4</v>
      </c>
      <c r="C325" s="100">
        <v>0</v>
      </c>
      <c r="D325" s="71" t="s">
        <v>1391</v>
      </c>
      <c r="E325" s="71" t="b">
        <v>0</v>
      </c>
      <c r="F325" s="71" t="b">
        <v>0</v>
      </c>
      <c r="G325" s="71" t="b">
        <v>0</v>
      </c>
    </row>
    <row r="326" spans="1:7" ht="15">
      <c r="A326" s="71" t="s">
        <v>1454</v>
      </c>
      <c r="B326" s="71">
        <v>4</v>
      </c>
      <c r="C326" s="100">
        <v>0</v>
      </c>
      <c r="D326" s="71" t="s">
        <v>1391</v>
      </c>
      <c r="E326" s="71" t="b">
        <v>0</v>
      </c>
      <c r="F326" s="71" t="b">
        <v>0</v>
      </c>
      <c r="G326" s="71" t="b">
        <v>0</v>
      </c>
    </row>
    <row r="327" spans="1:7" ht="15">
      <c r="A327" s="71" t="s">
        <v>1537</v>
      </c>
      <c r="B327" s="71">
        <v>2</v>
      </c>
      <c r="C327" s="100">
        <v>0.017971940039640668</v>
      </c>
      <c r="D327" s="71" t="s">
        <v>1391</v>
      </c>
      <c r="E327" s="71" t="b">
        <v>0</v>
      </c>
      <c r="F327" s="71" t="b">
        <v>0</v>
      </c>
      <c r="G327" s="71" t="b">
        <v>0</v>
      </c>
    </row>
    <row r="328" spans="1:7" ht="15">
      <c r="A328" s="71" t="s">
        <v>1538</v>
      </c>
      <c r="B328" s="71">
        <v>2</v>
      </c>
      <c r="C328" s="100">
        <v>0.017971940039640668</v>
      </c>
      <c r="D328" s="71" t="s">
        <v>1391</v>
      </c>
      <c r="E328" s="71" t="b">
        <v>0</v>
      </c>
      <c r="F328" s="71" t="b">
        <v>0</v>
      </c>
      <c r="G328" s="71" t="b">
        <v>0</v>
      </c>
    </row>
    <row r="329" spans="1:7" ht="15">
      <c r="A329" s="71" t="s">
        <v>1495</v>
      </c>
      <c r="B329" s="71">
        <v>2</v>
      </c>
      <c r="C329" s="100">
        <v>0.008985970019820334</v>
      </c>
      <c r="D329" s="71" t="s">
        <v>1391</v>
      </c>
      <c r="E329" s="71" t="b">
        <v>0</v>
      </c>
      <c r="F329" s="71" t="b">
        <v>0</v>
      </c>
      <c r="G329" s="71" t="b">
        <v>0</v>
      </c>
    </row>
    <row r="330" spans="1:7" ht="15">
      <c r="A330" s="71" t="s">
        <v>1493</v>
      </c>
      <c r="B330" s="71">
        <v>2</v>
      </c>
      <c r="C330" s="100">
        <v>0.008985970019820334</v>
      </c>
      <c r="D330" s="71" t="s">
        <v>1391</v>
      </c>
      <c r="E330" s="71" t="b">
        <v>0</v>
      </c>
      <c r="F330" s="71" t="b">
        <v>0</v>
      </c>
      <c r="G330" s="71" t="b">
        <v>0</v>
      </c>
    </row>
    <row r="331" spans="1:7" ht="15">
      <c r="A331" s="71" t="s">
        <v>1496</v>
      </c>
      <c r="B331" s="71">
        <v>2</v>
      </c>
      <c r="C331" s="100">
        <v>0.008985970019820334</v>
      </c>
      <c r="D331" s="71" t="s">
        <v>1391</v>
      </c>
      <c r="E331" s="71" t="b">
        <v>0</v>
      </c>
      <c r="F331" s="71" t="b">
        <v>0</v>
      </c>
      <c r="G331" s="71" t="b">
        <v>0</v>
      </c>
    </row>
    <row r="332" spans="1:7" ht="15">
      <c r="A332" s="71" t="s">
        <v>1459</v>
      </c>
      <c r="B332" s="71">
        <v>2</v>
      </c>
      <c r="C332" s="100">
        <v>0.008985970019820334</v>
      </c>
      <c r="D332" s="71" t="s">
        <v>1391</v>
      </c>
      <c r="E332" s="71" t="b">
        <v>0</v>
      </c>
      <c r="F332" s="71" t="b">
        <v>0</v>
      </c>
      <c r="G332" s="71" t="b">
        <v>0</v>
      </c>
    </row>
    <row r="333" spans="1:7" ht="15">
      <c r="A333" s="71" t="s">
        <v>1497</v>
      </c>
      <c r="B333" s="71">
        <v>2</v>
      </c>
      <c r="C333" s="100">
        <v>0.008985970019820334</v>
      </c>
      <c r="D333" s="71" t="s">
        <v>1391</v>
      </c>
      <c r="E333" s="71" t="b">
        <v>0</v>
      </c>
      <c r="F333" s="71" t="b">
        <v>0</v>
      </c>
      <c r="G333" s="71" t="b">
        <v>0</v>
      </c>
    </row>
    <row r="334" spans="1:7" ht="15">
      <c r="A334" s="71" t="s">
        <v>1498</v>
      </c>
      <c r="B334" s="71">
        <v>2</v>
      </c>
      <c r="C334" s="100">
        <v>0.008985970019820334</v>
      </c>
      <c r="D334" s="71" t="s">
        <v>1391</v>
      </c>
      <c r="E334" s="71" t="b">
        <v>0</v>
      </c>
      <c r="F334" s="71" t="b">
        <v>0</v>
      </c>
      <c r="G334" s="71" t="b">
        <v>0</v>
      </c>
    </row>
    <row r="335" spans="1:7" ht="15">
      <c r="A335" s="71" t="s">
        <v>1499</v>
      </c>
      <c r="B335" s="71">
        <v>2</v>
      </c>
      <c r="C335" s="100">
        <v>0.008985970019820334</v>
      </c>
      <c r="D335" s="71" t="s">
        <v>1391</v>
      </c>
      <c r="E335" s="71" t="b">
        <v>0</v>
      </c>
      <c r="F335" s="71" t="b">
        <v>0</v>
      </c>
      <c r="G335" s="71" t="b">
        <v>0</v>
      </c>
    </row>
    <row r="336" spans="1:7" ht="15">
      <c r="A336" s="71" t="s">
        <v>1500</v>
      </c>
      <c r="B336" s="71">
        <v>2</v>
      </c>
      <c r="C336" s="100">
        <v>0.008985970019820334</v>
      </c>
      <c r="D336" s="71" t="s">
        <v>1391</v>
      </c>
      <c r="E336" s="71" t="b">
        <v>0</v>
      </c>
      <c r="F336" s="71" t="b">
        <v>0</v>
      </c>
      <c r="G336" s="71" t="b">
        <v>0</v>
      </c>
    </row>
    <row r="337" spans="1:7" ht="15">
      <c r="A337" s="71" t="s">
        <v>1738</v>
      </c>
      <c r="B337" s="71">
        <v>2</v>
      </c>
      <c r="C337" s="100">
        <v>0.008985970019820334</v>
      </c>
      <c r="D337" s="71" t="s">
        <v>1391</v>
      </c>
      <c r="E337" s="71" t="b">
        <v>0</v>
      </c>
      <c r="F337" s="71" t="b">
        <v>0</v>
      </c>
      <c r="G337" s="71" t="b">
        <v>0</v>
      </c>
    </row>
    <row r="338" spans="1:7" ht="15">
      <c r="A338" s="71" t="s">
        <v>1739</v>
      </c>
      <c r="B338" s="71">
        <v>2</v>
      </c>
      <c r="C338" s="100">
        <v>0.008985970019820334</v>
      </c>
      <c r="D338" s="71" t="s">
        <v>1391</v>
      </c>
      <c r="E338" s="71" t="b">
        <v>0</v>
      </c>
      <c r="F338" s="71" t="b">
        <v>0</v>
      </c>
      <c r="G338" s="71" t="b">
        <v>0</v>
      </c>
    </row>
    <row r="339" spans="1:7" ht="15">
      <c r="A339" s="71" t="s">
        <v>1491</v>
      </c>
      <c r="B339" s="71">
        <v>2</v>
      </c>
      <c r="C339" s="100">
        <v>0.008985970019820334</v>
      </c>
      <c r="D339" s="71" t="s">
        <v>1391</v>
      </c>
      <c r="E339" s="71" t="b">
        <v>0</v>
      </c>
      <c r="F339" s="71" t="b">
        <v>0</v>
      </c>
      <c r="G339" s="71" t="b">
        <v>0</v>
      </c>
    </row>
    <row r="340" spans="1:7" ht="15">
      <c r="A340" s="71" t="s">
        <v>1740</v>
      </c>
      <c r="B340" s="71">
        <v>2</v>
      </c>
      <c r="C340" s="100">
        <v>0.008985970019820334</v>
      </c>
      <c r="D340" s="71" t="s">
        <v>1391</v>
      </c>
      <c r="E340" s="71" t="b">
        <v>0</v>
      </c>
      <c r="F340" s="71" t="b">
        <v>0</v>
      </c>
      <c r="G340" s="71" t="b">
        <v>0</v>
      </c>
    </row>
    <row r="341" spans="1:7" ht="15">
      <c r="A341" s="71" t="s">
        <v>1741</v>
      </c>
      <c r="B341" s="71">
        <v>2</v>
      </c>
      <c r="C341" s="100">
        <v>0.008985970019820334</v>
      </c>
      <c r="D341" s="71" t="s">
        <v>1391</v>
      </c>
      <c r="E341" s="71" t="b">
        <v>0</v>
      </c>
      <c r="F341" s="71" t="b">
        <v>0</v>
      </c>
      <c r="G341" s="71" t="b">
        <v>0</v>
      </c>
    </row>
    <row r="342" spans="1:7" ht="15">
      <c r="A342" s="71" t="s">
        <v>1492</v>
      </c>
      <c r="B342" s="71">
        <v>2</v>
      </c>
      <c r="C342" s="100">
        <v>0.008985970019820334</v>
      </c>
      <c r="D342" s="71" t="s">
        <v>1391</v>
      </c>
      <c r="E342" s="71" t="b">
        <v>0</v>
      </c>
      <c r="F342" s="71" t="b">
        <v>0</v>
      </c>
      <c r="G342" s="71" t="b">
        <v>0</v>
      </c>
    </row>
    <row r="343" spans="1:7" ht="15">
      <c r="A343" s="71" t="s">
        <v>1742</v>
      </c>
      <c r="B343" s="71">
        <v>2</v>
      </c>
      <c r="C343" s="100">
        <v>0.008985970019820334</v>
      </c>
      <c r="D343" s="71" t="s">
        <v>1391</v>
      </c>
      <c r="E343" s="71" t="b">
        <v>1</v>
      </c>
      <c r="F343" s="71" t="b">
        <v>0</v>
      </c>
      <c r="G343" s="71" t="b">
        <v>0</v>
      </c>
    </row>
    <row r="344" spans="1:7" ht="15">
      <c r="A344" s="71" t="s">
        <v>1743</v>
      </c>
      <c r="B344" s="71">
        <v>2</v>
      </c>
      <c r="C344" s="100">
        <v>0.008985970019820334</v>
      </c>
      <c r="D344" s="71" t="s">
        <v>1391</v>
      </c>
      <c r="E344" s="71" t="b">
        <v>0</v>
      </c>
      <c r="F344" s="71" t="b">
        <v>0</v>
      </c>
      <c r="G344" s="71" t="b">
        <v>0</v>
      </c>
    </row>
    <row r="345" spans="1:7" ht="15">
      <c r="A345" s="71" t="s">
        <v>1744</v>
      </c>
      <c r="B345" s="71">
        <v>2</v>
      </c>
      <c r="C345" s="100">
        <v>0.008985970019820334</v>
      </c>
      <c r="D345" s="71" t="s">
        <v>1391</v>
      </c>
      <c r="E345" s="71" t="b">
        <v>0</v>
      </c>
      <c r="F345" s="71" t="b">
        <v>0</v>
      </c>
      <c r="G345" s="71" t="b">
        <v>0</v>
      </c>
    </row>
    <row r="346" spans="1:7" ht="15">
      <c r="A346" s="71" t="s">
        <v>1745</v>
      </c>
      <c r="B346" s="71">
        <v>2</v>
      </c>
      <c r="C346" s="100">
        <v>0.008985970019820334</v>
      </c>
      <c r="D346" s="71" t="s">
        <v>1391</v>
      </c>
      <c r="E346" s="71" t="b">
        <v>0</v>
      </c>
      <c r="F346" s="71" t="b">
        <v>0</v>
      </c>
      <c r="G346" s="71" t="b">
        <v>0</v>
      </c>
    </row>
    <row r="347" spans="1:7" ht="15">
      <c r="A347" s="71" t="s">
        <v>1457</v>
      </c>
      <c r="B347" s="71">
        <v>2</v>
      </c>
      <c r="C347" s="100">
        <v>0.008985970019820334</v>
      </c>
      <c r="D347" s="71" t="s">
        <v>1391</v>
      </c>
      <c r="E347" s="71" t="b">
        <v>0</v>
      </c>
      <c r="F347" s="71" t="b">
        <v>0</v>
      </c>
      <c r="G347" s="71" t="b">
        <v>0</v>
      </c>
    </row>
    <row r="348" spans="1:7" ht="15">
      <c r="A348" s="71" t="s">
        <v>1540</v>
      </c>
      <c r="B348" s="71">
        <v>3</v>
      </c>
      <c r="C348" s="100">
        <v>0</v>
      </c>
      <c r="D348" s="71" t="s">
        <v>1392</v>
      </c>
      <c r="E348" s="71" t="b">
        <v>0</v>
      </c>
      <c r="F348" s="71" t="b">
        <v>0</v>
      </c>
      <c r="G348" s="71" t="b">
        <v>0</v>
      </c>
    </row>
    <row r="349" spans="1:7" ht="15">
      <c r="A349" s="71" t="s">
        <v>1541</v>
      </c>
      <c r="B349" s="71">
        <v>3</v>
      </c>
      <c r="C349" s="100">
        <v>0</v>
      </c>
      <c r="D349" s="71" t="s">
        <v>1392</v>
      </c>
      <c r="E349" s="71" t="b">
        <v>1</v>
      </c>
      <c r="F349" s="71" t="b">
        <v>0</v>
      </c>
      <c r="G349" s="71" t="b">
        <v>0</v>
      </c>
    </row>
    <row r="350" spans="1:7" ht="15">
      <c r="A350" s="71" t="s">
        <v>1542</v>
      </c>
      <c r="B350" s="71">
        <v>3</v>
      </c>
      <c r="C350" s="100">
        <v>0</v>
      </c>
      <c r="D350" s="71" t="s">
        <v>1392</v>
      </c>
      <c r="E350" s="71" t="b">
        <v>0</v>
      </c>
      <c r="F350" s="71" t="b">
        <v>0</v>
      </c>
      <c r="G350" s="71" t="b">
        <v>0</v>
      </c>
    </row>
    <row r="351" spans="1:7" ht="15">
      <c r="A351" s="71" t="s">
        <v>1453</v>
      </c>
      <c r="B351" s="71">
        <v>3</v>
      </c>
      <c r="C351" s="100">
        <v>0</v>
      </c>
      <c r="D351" s="71" t="s">
        <v>1392</v>
      </c>
      <c r="E351" s="71" t="b">
        <v>0</v>
      </c>
      <c r="F351" s="71" t="b">
        <v>0</v>
      </c>
      <c r="G351" s="71" t="b">
        <v>0</v>
      </c>
    </row>
    <row r="352" spans="1:7" ht="15">
      <c r="A352" s="71" t="s">
        <v>1454</v>
      </c>
      <c r="B352" s="71">
        <v>3</v>
      </c>
      <c r="C352" s="100">
        <v>0</v>
      </c>
      <c r="D352" s="71" t="s">
        <v>1392</v>
      </c>
      <c r="E352" s="71" t="b">
        <v>0</v>
      </c>
      <c r="F352" s="71" t="b">
        <v>0</v>
      </c>
      <c r="G352" s="71" t="b">
        <v>0</v>
      </c>
    </row>
    <row r="353" spans="1:7" ht="15">
      <c r="A353" s="71" t="s">
        <v>1453</v>
      </c>
      <c r="B353" s="71">
        <v>2</v>
      </c>
      <c r="C353" s="100">
        <v>0</v>
      </c>
      <c r="D353" s="71" t="s">
        <v>1394</v>
      </c>
      <c r="E353" s="71" t="b">
        <v>0</v>
      </c>
      <c r="F353" s="71" t="b">
        <v>0</v>
      </c>
      <c r="G353" s="71" t="b">
        <v>0</v>
      </c>
    </row>
    <row r="354" spans="1:7" ht="15">
      <c r="A354" s="71" t="s">
        <v>1454</v>
      </c>
      <c r="B354" s="71">
        <v>2</v>
      </c>
      <c r="C354" s="100">
        <v>0</v>
      </c>
      <c r="D354" s="71" t="s">
        <v>1394</v>
      </c>
      <c r="E354" s="71" t="b">
        <v>0</v>
      </c>
      <c r="F354" s="71" t="b">
        <v>0</v>
      </c>
      <c r="G354" s="7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87D0A-955D-407B-8125-EB0293CE42C5}">
  <dimension ref="A1:L357"/>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7" t="s">
        <v>1792</v>
      </c>
      <c r="B1" s="7" t="s">
        <v>1793</v>
      </c>
      <c r="C1" s="7" t="s">
        <v>1786</v>
      </c>
      <c r="D1" s="7" t="s">
        <v>1787</v>
      </c>
      <c r="E1" s="7" t="s">
        <v>1794</v>
      </c>
      <c r="F1" s="7" t="s">
        <v>144</v>
      </c>
      <c r="G1" s="7" t="s">
        <v>1795</v>
      </c>
      <c r="H1" s="7" t="s">
        <v>1796</v>
      </c>
      <c r="I1" s="7" t="s">
        <v>1797</v>
      </c>
      <c r="J1" s="7" t="s">
        <v>1798</v>
      </c>
      <c r="K1" s="7" t="s">
        <v>1799</v>
      </c>
      <c r="L1" s="7" t="s">
        <v>1800</v>
      </c>
    </row>
    <row r="2" spans="1:12" ht="15">
      <c r="A2" s="71" t="s">
        <v>1453</v>
      </c>
      <c r="B2" s="71" t="s">
        <v>1454</v>
      </c>
      <c r="C2" s="71">
        <v>45</v>
      </c>
      <c r="D2" s="100">
        <v>0.008976165132087039</v>
      </c>
      <c r="E2" s="100">
        <v>0.9576352198294753</v>
      </c>
      <c r="F2" s="71" t="s">
        <v>1788</v>
      </c>
      <c r="G2" s="71" t="b">
        <v>0</v>
      </c>
      <c r="H2" s="71" t="b">
        <v>0</v>
      </c>
      <c r="I2" s="71" t="b">
        <v>0</v>
      </c>
      <c r="J2" s="71" t="b">
        <v>0</v>
      </c>
      <c r="K2" s="71" t="b">
        <v>0</v>
      </c>
      <c r="L2" s="71" t="b">
        <v>0</v>
      </c>
    </row>
    <row r="3" spans="1:12" ht="15">
      <c r="A3" s="71" t="s">
        <v>1495</v>
      </c>
      <c r="B3" s="71" t="s">
        <v>1493</v>
      </c>
      <c r="C3" s="71">
        <v>35</v>
      </c>
      <c r="D3" s="100">
        <v>0.009434934107151436</v>
      </c>
      <c r="E3" s="100">
        <v>1.5976359006231333</v>
      </c>
      <c r="F3" s="71" t="s">
        <v>1788</v>
      </c>
      <c r="G3" s="71" t="b">
        <v>0</v>
      </c>
      <c r="H3" s="71" t="b">
        <v>0</v>
      </c>
      <c r="I3" s="71" t="b">
        <v>0</v>
      </c>
      <c r="J3" s="71" t="b">
        <v>0</v>
      </c>
      <c r="K3" s="71" t="b">
        <v>0</v>
      </c>
      <c r="L3" s="71" t="b">
        <v>0</v>
      </c>
    </row>
    <row r="4" spans="1:12" ht="15">
      <c r="A4" s="71" t="s">
        <v>1493</v>
      </c>
      <c r="B4" s="71" t="s">
        <v>1496</v>
      </c>
      <c r="C4" s="71">
        <v>35</v>
      </c>
      <c r="D4" s="100">
        <v>0.009434934107151436</v>
      </c>
      <c r="E4" s="100">
        <v>1.5976359006231333</v>
      </c>
      <c r="F4" s="71" t="s">
        <v>1788</v>
      </c>
      <c r="G4" s="71" t="b">
        <v>0</v>
      </c>
      <c r="H4" s="71" t="b">
        <v>0</v>
      </c>
      <c r="I4" s="71" t="b">
        <v>0</v>
      </c>
      <c r="J4" s="71" t="b">
        <v>0</v>
      </c>
      <c r="K4" s="71" t="b">
        <v>0</v>
      </c>
      <c r="L4" s="71" t="b">
        <v>0</v>
      </c>
    </row>
    <row r="5" spans="1:12" ht="15">
      <c r="A5" s="71" t="s">
        <v>1496</v>
      </c>
      <c r="B5" s="71" t="s">
        <v>1459</v>
      </c>
      <c r="C5" s="71">
        <v>35</v>
      </c>
      <c r="D5" s="100">
        <v>0.009434934107151436</v>
      </c>
      <c r="E5" s="100">
        <v>1.5976359006231333</v>
      </c>
      <c r="F5" s="71" t="s">
        <v>1788</v>
      </c>
      <c r="G5" s="71" t="b">
        <v>0</v>
      </c>
      <c r="H5" s="71" t="b">
        <v>0</v>
      </c>
      <c r="I5" s="71" t="b">
        <v>0</v>
      </c>
      <c r="J5" s="71" t="b">
        <v>0</v>
      </c>
      <c r="K5" s="71" t="b">
        <v>0</v>
      </c>
      <c r="L5" s="71" t="b">
        <v>0</v>
      </c>
    </row>
    <row r="6" spans="1:12" ht="15">
      <c r="A6" s="71" t="s">
        <v>1459</v>
      </c>
      <c r="B6" s="71" t="s">
        <v>1497</v>
      </c>
      <c r="C6" s="71">
        <v>35</v>
      </c>
      <c r="D6" s="100">
        <v>0.009434934107151436</v>
      </c>
      <c r="E6" s="100">
        <v>1.5976359006231333</v>
      </c>
      <c r="F6" s="71" t="s">
        <v>1788</v>
      </c>
      <c r="G6" s="71" t="b">
        <v>0</v>
      </c>
      <c r="H6" s="71" t="b">
        <v>0</v>
      </c>
      <c r="I6" s="71" t="b">
        <v>0</v>
      </c>
      <c r="J6" s="71" t="b">
        <v>0</v>
      </c>
      <c r="K6" s="71" t="b">
        <v>0</v>
      </c>
      <c r="L6" s="71" t="b">
        <v>0</v>
      </c>
    </row>
    <row r="7" spans="1:12" ht="15">
      <c r="A7" s="71" t="s">
        <v>1497</v>
      </c>
      <c r="B7" s="71" t="s">
        <v>1498</v>
      </c>
      <c r="C7" s="71">
        <v>35</v>
      </c>
      <c r="D7" s="100">
        <v>0.009434934107151436</v>
      </c>
      <c r="E7" s="100">
        <v>1.6217695803398526</v>
      </c>
      <c r="F7" s="71" t="s">
        <v>1788</v>
      </c>
      <c r="G7" s="71" t="b">
        <v>0</v>
      </c>
      <c r="H7" s="71" t="b">
        <v>0</v>
      </c>
      <c r="I7" s="71" t="b">
        <v>0</v>
      </c>
      <c r="J7" s="71" t="b">
        <v>0</v>
      </c>
      <c r="K7" s="71" t="b">
        <v>0</v>
      </c>
      <c r="L7" s="71" t="b">
        <v>0</v>
      </c>
    </row>
    <row r="8" spans="1:12" ht="15">
      <c r="A8" s="71" t="s">
        <v>1498</v>
      </c>
      <c r="B8" s="71" t="s">
        <v>1453</v>
      </c>
      <c r="C8" s="71">
        <v>35</v>
      </c>
      <c r="D8" s="100">
        <v>0.009434934107151436</v>
      </c>
      <c r="E8" s="100">
        <v>1.2067962323690347</v>
      </c>
      <c r="F8" s="71" t="s">
        <v>1788</v>
      </c>
      <c r="G8" s="71" t="b">
        <v>0</v>
      </c>
      <c r="H8" s="71" t="b">
        <v>0</v>
      </c>
      <c r="I8" s="71" t="b">
        <v>0</v>
      </c>
      <c r="J8" s="71" t="b">
        <v>0</v>
      </c>
      <c r="K8" s="71" t="b">
        <v>0</v>
      </c>
      <c r="L8" s="71" t="b">
        <v>0</v>
      </c>
    </row>
    <row r="9" spans="1:12" ht="15">
      <c r="A9" s="71" t="s">
        <v>1454</v>
      </c>
      <c r="B9" s="71" t="s">
        <v>1499</v>
      </c>
      <c r="C9" s="71">
        <v>35</v>
      </c>
      <c r="D9" s="100">
        <v>0.009434934107151436</v>
      </c>
      <c r="E9" s="100">
        <v>1.2364186989758355</v>
      </c>
      <c r="F9" s="71" t="s">
        <v>1788</v>
      </c>
      <c r="G9" s="71" t="b">
        <v>0</v>
      </c>
      <c r="H9" s="71" t="b">
        <v>0</v>
      </c>
      <c r="I9" s="71" t="b">
        <v>0</v>
      </c>
      <c r="J9" s="71" t="b">
        <v>0</v>
      </c>
      <c r="K9" s="71" t="b">
        <v>0</v>
      </c>
      <c r="L9" s="71" t="b">
        <v>0</v>
      </c>
    </row>
    <row r="10" spans="1:12" ht="15">
      <c r="A10" s="71" t="s">
        <v>1499</v>
      </c>
      <c r="B10" s="71" t="s">
        <v>1500</v>
      </c>
      <c r="C10" s="71">
        <v>35</v>
      </c>
      <c r="D10" s="100">
        <v>0.009434934107151436</v>
      </c>
      <c r="E10" s="100">
        <v>1.6217695803398526</v>
      </c>
      <c r="F10" s="71" t="s">
        <v>1788</v>
      </c>
      <c r="G10" s="71" t="b">
        <v>0</v>
      </c>
      <c r="H10" s="71" t="b">
        <v>0</v>
      </c>
      <c r="I10" s="71" t="b">
        <v>0</v>
      </c>
      <c r="J10" s="71" t="b">
        <v>0</v>
      </c>
      <c r="K10" s="71" t="b">
        <v>0</v>
      </c>
      <c r="L10" s="71" t="b">
        <v>0</v>
      </c>
    </row>
    <row r="11" spans="1:12" ht="15">
      <c r="A11" s="71" t="s">
        <v>1500</v>
      </c>
      <c r="B11" s="71" t="s">
        <v>1738</v>
      </c>
      <c r="C11" s="71">
        <v>35</v>
      </c>
      <c r="D11" s="100">
        <v>0.009434934107151436</v>
      </c>
      <c r="E11" s="100">
        <v>1.6217695803398526</v>
      </c>
      <c r="F11" s="71" t="s">
        <v>1788</v>
      </c>
      <c r="G11" s="71" t="b">
        <v>0</v>
      </c>
      <c r="H11" s="71" t="b">
        <v>0</v>
      </c>
      <c r="I11" s="71" t="b">
        <v>0</v>
      </c>
      <c r="J11" s="71" t="b">
        <v>0</v>
      </c>
      <c r="K11" s="71" t="b">
        <v>0</v>
      </c>
      <c r="L11" s="71" t="b">
        <v>0</v>
      </c>
    </row>
    <row r="12" spans="1:12" ht="15">
      <c r="A12" s="71" t="s">
        <v>1738</v>
      </c>
      <c r="B12" s="71" t="s">
        <v>1739</v>
      </c>
      <c r="C12" s="71">
        <v>35</v>
      </c>
      <c r="D12" s="100">
        <v>0.009434934107151436</v>
      </c>
      <c r="E12" s="100">
        <v>1.6217695803398526</v>
      </c>
      <c r="F12" s="71" t="s">
        <v>1788</v>
      </c>
      <c r="G12" s="71" t="b">
        <v>0</v>
      </c>
      <c r="H12" s="71" t="b">
        <v>0</v>
      </c>
      <c r="I12" s="71" t="b">
        <v>0</v>
      </c>
      <c r="J12" s="71" t="b">
        <v>0</v>
      </c>
      <c r="K12" s="71" t="b">
        <v>0</v>
      </c>
      <c r="L12" s="71" t="b">
        <v>0</v>
      </c>
    </row>
    <row r="13" spans="1:12" ht="15">
      <c r="A13" s="71" t="s">
        <v>1739</v>
      </c>
      <c r="B13" s="71" t="s">
        <v>1491</v>
      </c>
      <c r="C13" s="71">
        <v>35</v>
      </c>
      <c r="D13" s="100">
        <v>0.009434934107151436</v>
      </c>
      <c r="E13" s="100">
        <v>1.4756415446616147</v>
      </c>
      <c r="F13" s="71" t="s">
        <v>1788</v>
      </c>
      <c r="G13" s="71" t="b">
        <v>0</v>
      </c>
      <c r="H13" s="71" t="b">
        <v>0</v>
      </c>
      <c r="I13" s="71" t="b">
        <v>0</v>
      </c>
      <c r="J13" s="71" t="b">
        <v>0</v>
      </c>
      <c r="K13" s="71" t="b">
        <v>0</v>
      </c>
      <c r="L13" s="71" t="b">
        <v>0</v>
      </c>
    </row>
    <row r="14" spans="1:12" ht="15">
      <c r="A14" s="71" t="s">
        <v>1491</v>
      </c>
      <c r="B14" s="71" t="s">
        <v>1740</v>
      </c>
      <c r="C14" s="71">
        <v>35</v>
      </c>
      <c r="D14" s="100">
        <v>0.009434934107151436</v>
      </c>
      <c r="E14" s="100">
        <v>1.4845963873145411</v>
      </c>
      <c r="F14" s="71" t="s">
        <v>1788</v>
      </c>
      <c r="G14" s="71" t="b">
        <v>0</v>
      </c>
      <c r="H14" s="71" t="b">
        <v>0</v>
      </c>
      <c r="I14" s="71" t="b">
        <v>0</v>
      </c>
      <c r="J14" s="71" t="b">
        <v>0</v>
      </c>
      <c r="K14" s="71" t="b">
        <v>0</v>
      </c>
      <c r="L14" s="71" t="b">
        <v>0</v>
      </c>
    </row>
    <row r="15" spans="1:12" ht="15">
      <c r="A15" s="71" t="s">
        <v>1740</v>
      </c>
      <c r="B15" s="71" t="s">
        <v>1741</v>
      </c>
      <c r="C15" s="71">
        <v>35</v>
      </c>
      <c r="D15" s="100">
        <v>0.009434934107151436</v>
      </c>
      <c r="E15" s="100">
        <v>1.6217695803398526</v>
      </c>
      <c r="F15" s="71" t="s">
        <v>1788</v>
      </c>
      <c r="G15" s="71" t="b">
        <v>0</v>
      </c>
      <c r="H15" s="71" t="b">
        <v>0</v>
      </c>
      <c r="I15" s="71" t="b">
        <v>0</v>
      </c>
      <c r="J15" s="71" t="b">
        <v>0</v>
      </c>
      <c r="K15" s="71" t="b">
        <v>0</v>
      </c>
      <c r="L15" s="71" t="b">
        <v>0</v>
      </c>
    </row>
    <row r="16" spans="1:12" ht="15">
      <c r="A16" s="71" t="s">
        <v>1741</v>
      </c>
      <c r="B16" s="71" t="s">
        <v>1492</v>
      </c>
      <c r="C16" s="71">
        <v>35</v>
      </c>
      <c r="D16" s="100">
        <v>0.009434934107151436</v>
      </c>
      <c r="E16" s="100">
        <v>1.5425883342922277</v>
      </c>
      <c r="F16" s="71" t="s">
        <v>1788</v>
      </c>
      <c r="G16" s="71" t="b">
        <v>0</v>
      </c>
      <c r="H16" s="71" t="b">
        <v>0</v>
      </c>
      <c r="I16" s="71" t="b">
        <v>0</v>
      </c>
      <c r="J16" s="71" t="b">
        <v>0</v>
      </c>
      <c r="K16" s="71" t="b">
        <v>0</v>
      </c>
      <c r="L16" s="71" t="b">
        <v>0</v>
      </c>
    </row>
    <row r="17" spans="1:12" ht="15">
      <c r="A17" s="71" t="s">
        <v>1492</v>
      </c>
      <c r="B17" s="71" t="s">
        <v>1742</v>
      </c>
      <c r="C17" s="71">
        <v>35</v>
      </c>
      <c r="D17" s="100">
        <v>0.009434934107151436</v>
      </c>
      <c r="E17" s="100">
        <v>1.5425883342922277</v>
      </c>
      <c r="F17" s="71" t="s">
        <v>1788</v>
      </c>
      <c r="G17" s="71" t="b">
        <v>0</v>
      </c>
      <c r="H17" s="71" t="b">
        <v>0</v>
      </c>
      <c r="I17" s="71" t="b">
        <v>0</v>
      </c>
      <c r="J17" s="71" t="b">
        <v>1</v>
      </c>
      <c r="K17" s="71" t="b">
        <v>0</v>
      </c>
      <c r="L17" s="71" t="b">
        <v>0</v>
      </c>
    </row>
    <row r="18" spans="1:12" ht="15">
      <c r="A18" s="71" t="s">
        <v>1742</v>
      </c>
      <c r="B18" s="71" t="s">
        <v>1743</v>
      </c>
      <c r="C18" s="71">
        <v>35</v>
      </c>
      <c r="D18" s="100">
        <v>0.009434934107151436</v>
      </c>
      <c r="E18" s="100">
        <v>1.6217695803398526</v>
      </c>
      <c r="F18" s="71" t="s">
        <v>1788</v>
      </c>
      <c r="G18" s="71" t="b">
        <v>1</v>
      </c>
      <c r="H18" s="71" t="b">
        <v>0</v>
      </c>
      <c r="I18" s="71" t="b">
        <v>0</v>
      </c>
      <c r="J18" s="71" t="b">
        <v>0</v>
      </c>
      <c r="K18" s="71" t="b">
        <v>0</v>
      </c>
      <c r="L18" s="71" t="b">
        <v>0</v>
      </c>
    </row>
    <row r="19" spans="1:12" ht="15">
      <c r="A19" s="71" t="s">
        <v>1743</v>
      </c>
      <c r="B19" s="71" t="s">
        <v>1744</v>
      </c>
      <c r="C19" s="71">
        <v>35</v>
      </c>
      <c r="D19" s="100">
        <v>0.009434934107151436</v>
      </c>
      <c r="E19" s="100">
        <v>1.6217695803398526</v>
      </c>
      <c r="F19" s="71" t="s">
        <v>1788</v>
      </c>
      <c r="G19" s="71" t="b">
        <v>0</v>
      </c>
      <c r="H19" s="71" t="b">
        <v>0</v>
      </c>
      <c r="I19" s="71" t="b">
        <v>0</v>
      </c>
      <c r="J19" s="71" t="b">
        <v>0</v>
      </c>
      <c r="K19" s="71" t="b">
        <v>0</v>
      </c>
      <c r="L19" s="71" t="b">
        <v>0</v>
      </c>
    </row>
    <row r="20" spans="1:12" ht="15">
      <c r="A20" s="71" t="s">
        <v>1744</v>
      </c>
      <c r="B20" s="71" t="s">
        <v>1745</v>
      </c>
      <c r="C20" s="71">
        <v>35</v>
      </c>
      <c r="D20" s="100">
        <v>0.009434934107151436</v>
      </c>
      <c r="E20" s="100">
        <v>1.6217695803398526</v>
      </c>
      <c r="F20" s="71" t="s">
        <v>1788</v>
      </c>
      <c r="G20" s="71" t="b">
        <v>0</v>
      </c>
      <c r="H20" s="71" t="b">
        <v>0</v>
      </c>
      <c r="I20" s="71" t="b">
        <v>0</v>
      </c>
      <c r="J20" s="71" t="b">
        <v>0</v>
      </c>
      <c r="K20" s="71" t="b">
        <v>0</v>
      </c>
      <c r="L20" s="71" t="b">
        <v>0</v>
      </c>
    </row>
    <row r="21" spans="1:12" ht="15">
      <c r="A21" s="71" t="s">
        <v>1745</v>
      </c>
      <c r="B21" s="71" t="s">
        <v>1457</v>
      </c>
      <c r="C21" s="71">
        <v>35</v>
      </c>
      <c r="D21" s="100">
        <v>0.009434934107151436</v>
      </c>
      <c r="E21" s="100">
        <v>1.609535123922841</v>
      </c>
      <c r="F21" s="71" t="s">
        <v>1788</v>
      </c>
      <c r="G21" s="71" t="b">
        <v>0</v>
      </c>
      <c r="H21" s="71" t="b">
        <v>0</v>
      </c>
      <c r="I21" s="71" t="b">
        <v>0</v>
      </c>
      <c r="J21" s="71" t="b">
        <v>0</v>
      </c>
      <c r="K21" s="71" t="b">
        <v>0</v>
      </c>
      <c r="L21" s="71" t="b">
        <v>0</v>
      </c>
    </row>
    <row r="22" spans="1:12" ht="15">
      <c r="A22" s="71" t="s">
        <v>1454</v>
      </c>
      <c r="B22" s="71" t="s">
        <v>1453</v>
      </c>
      <c r="C22" s="71">
        <v>29</v>
      </c>
      <c r="D22" s="100">
        <v>0.009338667343578275</v>
      </c>
      <c r="E22" s="100">
        <v>0.739775304553698</v>
      </c>
      <c r="F22" s="71" t="s">
        <v>1788</v>
      </c>
      <c r="G22" s="71" t="b">
        <v>0</v>
      </c>
      <c r="H22" s="71" t="b">
        <v>0</v>
      </c>
      <c r="I22" s="71" t="b">
        <v>0</v>
      </c>
      <c r="J22" s="71" t="b">
        <v>0</v>
      </c>
      <c r="K22" s="71" t="b">
        <v>0</v>
      </c>
      <c r="L22" s="71" t="b">
        <v>0</v>
      </c>
    </row>
    <row r="23" spans="1:12" ht="15">
      <c r="A23" s="71" t="s">
        <v>1520</v>
      </c>
      <c r="B23" s="71" t="s">
        <v>1491</v>
      </c>
      <c r="C23" s="71">
        <v>14</v>
      </c>
      <c r="D23" s="100">
        <v>0.00735211116463869</v>
      </c>
      <c r="E23" s="100">
        <v>1.2995502856059333</v>
      </c>
      <c r="F23" s="71" t="s">
        <v>1788</v>
      </c>
      <c r="G23" s="71" t="b">
        <v>0</v>
      </c>
      <c r="H23" s="71" t="b">
        <v>0</v>
      </c>
      <c r="I23" s="71" t="b">
        <v>0</v>
      </c>
      <c r="J23" s="71" t="b">
        <v>0</v>
      </c>
      <c r="K23" s="71" t="b">
        <v>0</v>
      </c>
      <c r="L23" s="71" t="b">
        <v>0</v>
      </c>
    </row>
    <row r="24" spans="1:12" ht="15">
      <c r="A24" s="71" t="s">
        <v>1519</v>
      </c>
      <c r="B24" s="71" t="s">
        <v>1453</v>
      </c>
      <c r="C24" s="71">
        <v>13</v>
      </c>
      <c r="D24" s="100">
        <v>0.0070956828359045225</v>
      </c>
      <c r="E24" s="100">
        <v>1.1446483256201903</v>
      </c>
      <c r="F24" s="71" t="s">
        <v>1788</v>
      </c>
      <c r="G24" s="71" t="b">
        <v>0</v>
      </c>
      <c r="H24" s="71" t="b">
        <v>0</v>
      </c>
      <c r="I24" s="71" t="b">
        <v>0</v>
      </c>
      <c r="J24" s="71" t="b">
        <v>0</v>
      </c>
      <c r="K24" s="71" t="b">
        <v>0</v>
      </c>
      <c r="L24" s="71" t="b">
        <v>0</v>
      </c>
    </row>
    <row r="25" spans="1:12" ht="15">
      <c r="A25" s="71" t="s">
        <v>1453</v>
      </c>
      <c r="B25" s="71" t="s">
        <v>1520</v>
      </c>
      <c r="C25" s="71">
        <v>13</v>
      </c>
      <c r="D25" s="100">
        <v>0.0070956828359045225</v>
      </c>
      <c r="E25" s="100">
        <v>1.0599345909726043</v>
      </c>
      <c r="F25" s="71" t="s">
        <v>1788</v>
      </c>
      <c r="G25" s="71" t="b">
        <v>0</v>
      </c>
      <c r="H25" s="71" t="b">
        <v>0</v>
      </c>
      <c r="I25" s="71" t="b">
        <v>0</v>
      </c>
      <c r="J25" s="71" t="b">
        <v>0</v>
      </c>
      <c r="K25" s="71" t="b">
        <v>0</v>
      </c>
      <c r="L25" s="71" t="b">
        <v>0</v>
      </c>
    </row>
    <row r="26" spans="1:12" ht="15">
      <c r="A26" s="71" t="s">
        <v>1491</v>
      </c>
      <c r="B26" s="71" t="s">
        <v>1521</v>
      </c>
      <c r="C26" s="71">
        <v>13</v>
      </c>
      <c r="D26" s="100">
        <v>0.0070956828359045225</v>
      </c>
      <c r="E26" s="100">
        <v>1.4845963873145411</v>
      </c>
      <c r="F26" s="71" t="s">
        <v>1788</v>
      </c>
      <c r="G26" s="71" t="b">
        <v>0</v>
      </c>
      <c r="H26" s="71" t="b">
        <v>0</v>
      </c>
      <c r="I26" s="71" t="b">
        <v>0</v>
      </c>
      <c r="J26" s="71" t="b">
        <v>0</v>
      </c>
      <c r="K26" s="71" t="b">
        <v>0</v>
      </c>
      <c r="L26" s="71" t="b">
        <v>0</v>
      </c>
    </row>
    <row r="27" spans="1:12" ht="15">
      <c r="A27" s="71" t="s">
        <v>1521</v>
      </c>
      <c r="B27" s="71" t="s">
        <v>313</v>
      </c>
      <c r="C27" s="71">
        <v>13</v>
      </c>
      <c r="D27" s="100">
        <v>0.0070956828359045225</v>
      </c>
      <c r="E27" s="100">
        <v>2.0518942723832914</v>
      </c>
      <c r="F27" s="71" t="s">
        <v>1788</v>
      </c>
      <c r="G27" s="71" t="b">
        <v>0</v>
      </c>
      <c r="H27" s="71" t="b">
        <v>0</v>
      </c>
      <c r="I27" s="71" t="b">
        <v>0</v>
      </c>
      <c r="J27" s="71" t="b">
        <v>0</v>
      </c>
      <c r="K27" s="71" t="b">
        <v>0</v>
      </c>
      <c r="L27" s="71" t="b">
        <v>0</v>
      </c>
    </row>
    <row r="28" spans="1:12" ht="15">
      <c r="A28" s="71" t="s">
        <v>313</v>
      </c>
      <c r="B28" s="71" t="s">
        <v>1522</v>
      </c>
      <c r="C28" s="71">
        <v>13</v>
      </c>
      <c r="D28" s="100">
        <v>0.0070956828359045225</v>
      </c>
      <c r="E28" s="100">
        <v>2.0518942723832914</v>
      </c>
      <c r="F28" s="71" t="s">
        <v>1788</v>
      </c>
      <c r="G28" s="71" t="b">
        <v>0</v>
      </c>
      <c r="H28" s="71" t="b">
        <v>0</v>
      </c>
      <c r="I28" s="71" t="b">
        <v>0</v>
      </c>
      <c r="J28" s="71" t="b">
        <v>0</v>
      </c>
      <c r="K28" s="71" t="b">
        <v>0</v>
      </c>
      <c r="L28" s="71" t="b">
        <v>0</v>
      </c>
    </row>
    <row r="29" spans="1:12" ht="15">
      <c r="A29" s="71" t="s">
        <v>1522</v>
      </c>
      <c r="B29" s="71" t="s">
        <v>1454</v>
      </c>
      <c r="C29" s="71">
        <v>13</v>
      </c>
      <c r="D29" s="100">
        <v>0.0070956828359045225</v>
      </c>
      <c r="E29" s="100">
        <v>1.202049797344573</v>
      </c>
      <c r="F29" s="71" t="s">
        <v>1788</v>
      </c>
      <c r="G29" s="71" t="b">
        <v>0</v>
      </c>
      <c r="H29" s="71" t="b">
        <v>0</v>
      </c>
      <c r="I29" s="71" t="b">
        <v>0</v>
      </c>
      <c r="J29" s="71" t="b">
        <v>0</v>
      </c>
      <c r="K29" s="71" t="b">
        <v>0</v>
      </c>
      <c r="L29" s="71" t="b">
        <v>0</v>
      </c>
    </row>
    <row r="30" spans="1:12" ht="15">
      <c r="A30" s="71" t="s">
        <v>1454</v>
      </c>
      <c r="B30" s="71" t="s">
        <v>1456</v>
      </c>
      <c r="C30" s="71">
        <v>13</v>
      </c>
      <c r="D30" s="100">
        <v>0.0070956828359045225</v>
      </c>
      <c r="E30" s="100">
        <v>1.2364186989758355</v>
      </c>
      <c r="F30" s="71" t="s">
        <v>1788</v>
      </c>
      <c r="G30" s="71" t="b">
        <v>0</v>
      </c>
      <c r="H30" s="71" t="b">
        <v>0</v>
      </c>
      <c r="I30" s="71" t="b">
        <v>0</v>
      </c>
      <c r="J30" s="71" t="b">
        <v>0</v>
      </c>
      <c r="K30" s="71" t="b">
        <v>0</v>
      </c>
      <c r="L30" s="71" t="b">
        <v>0</v>
      </c>
    </row>
    <row r="31" spans="1:12" ht="15">
      <c r="A31" s="71" t="s">
        <v>1456</v>
      </c>
      <c r="B31" s="71" t="s">
        <v>1455</v>
      </c>
      <c r="C31" s="71">
        <v>13</v>
      </c>
      <c r="D31" s="100">
        <v>0.0070956828359045225</v>
      </c>
      <c r="E31" s="100">
        <v>1.989746365634447</v>
      </c>
      <c r="F31" s="71" t="s">
        <v>1788</v>
      </c>
      <c r="G31" s="71" t="b">
        <v>0</v>
      </c>
      <c r="H31" s="71" t="b">
        <v>0</v>
      </c>
      <c r="I31" s="71" t="b">
        <v>0</v>
      </c>
      <c r="J31" s="71" t="b">
        <v>0</v>
      </c>
      <c r="K31" s="71" t="b">
        <v>0</v>
      </c>
      <c r="L31" s="71" t="b">
        <v>0</v>
      </c>
    </row>
    <row r="32" spans="1:12" ht="15">
      <c r="A32" s="71" t="s">
        <v>1511</v>
      </c>
      <c r="B32" s="71" t="s">
        <v>1512</v>
      </c>
      <c r="C32" s="71">
        <v>10</v>
      </c>
      <c r="D32" s="100">
        <v>0.006190031004146147</v>
      </c>
      <c r="E32" s="100">
        <v>2.1658376246901283</v>
      </c>
      <c r="F32" s="71" t="s">
        <v>1788</v>
      </c>
      <c r="G32" s="71" t="b">
        <v>1</v>
      </c>
      <c r="H32" s="71" t="b">
        <v>0</v>
      </c>
      <c r="I32" s="71" t="b">
        <v>0</v>
      </c>
      <c r="J32" s="71" t="b">
        <v>0</v>
      </c>
      <c r="K32" s="71" t="b">
        <v>0</v>
      </c>
      <c r="L32" s="71" t="b">
        <v>0</v>
      </c>
    </row>
    <row r="33" spans="1:12" ht="15">
      <c r="A33" s="71" t="s">
        <v>1512</v>
      </c>
      <c r="B33" s="71" t="s">
        <v>1513</v>
      </c>
      <c r="C33" s="71">
        <v>10</v>
      </c>
      <c r="D33" s="100">
        <v>0.006190031004146147</v>
      </c>
      <c r="E33" s="100">
        <v>2.1658376246901283</v>
      </c>
      <c r="F33" s="71" t="s">
        <v>1788</v>
      </c>
      <c r="G33" s="71" t="b">
        <v>0</v>
      </c>
      <c r="H33" s="71" t="b">
        <v>0</v>
      </c>
      <c r="I33" s="71" t="b">
        <v>0</v>
      </c>
      <c r="J33" s="71" t="b">
        <v>0</v>
      </c>
      <c r="K33" s="71" t="b">
        <v>0</v>
      </c>
      <c r="L33" s="71" t="b">
        <v>0</v>
      </c>
    </row>
    <row r="34" spans="1:12" ht="15">
      <c r="A34" s="71" t="s">
        <v>1513</v>
      </c>
      <c r="B34" s="71" t="s">
        <v>1514</v>
      </c>
      <c r="C34" s="71">
        <v>10</v>
      </c>
      <c r="D34" s="100">
        <v>0.006190031004146147</v>
      </c>
      <c r="E34" s="100">
        <v>2.1658376246901283</v>
      </c>
      <c r="F34" s="71" t="s">
        <v>1788</v>
      </c>
      <c r="G34" s="71" t="b">
        <v>0</v>
      </c>
      <c r="H34" s="71" t="b">
        <v>0</v>
      </c>
      <c r="I34" s="71" t="b">
        <v>0</v>
      </c>
      <c r="J34" s="71" t="b">
        <v>0</v>
      </c>
      <c r="K34" s="71" t="b">
        <v>0</v>
      </c>
      <c r="L34" s="71" t="b">
        <v>0</v>
      </c>
    </row>
    <row r="35" spans="1:12" ht="15">
      <c r="A35" s="71" t="s">
        <v>1514</v>
      </c>
      <c r="B35" s="71" t="s">
        <v>1515</v>
      </c>
      <c r="C35" s="71">
        <v>10</v>
      </c>
      <c r="D35" s="100">
        <v>0.006190031004146147</v>
      </c>
      <c r="E35" s="100">
        <v>2.1658376246901283</v>
      </c>
      <c r="F35" s="71" t="s">
        <v>1788</v>
      </c>
      <c r="G35" s="71" t="b">
        <v>0</v>
      </c>
      <c r="H35" s="71" t="b">
        <v>0</v>
      </c>
      <c r="I35" s="71" t="b">
        <v>0</v>
      </c>
      <c r="J35" s="71" t="b">
        <v>0</v>
      </c>
      <c r="K35" s="71" t="b">
        <v>0</v>
      </c>
      <c r="L35" s="71" t="b">
        <v>0</v>
      </c>
    </row>
    <row r="36" spans="1:12" ht="15">
      <c r="A36" s="71" t="s">
        <v>1515</v>
      </c>
      <c r="B36" s="71" t="s">
        <v>1516</v>
      </c>
      <c r="C36" s="71">
        <v>10</v>
      </c>
      <c r="D36" s="100">
        <v>0.006190031004146147</v>
      </c>
      <c r="E36" s="100">
        <v>2.1658376246901283</v>
      </c>
      <c r="F36" s="71" t="s">
        <v>1788</v>
      </c>
      <c r="G36" s="71" t="b">
        <v>0</v>
      </c>
      <c r="H36" s="71" t="b">
        <v>0</v>
      </c>
      <c r="I36" s="71" t="b">
        <v>0</v>
      </c>
      <c r="J36" s="71" t="b">
        <v>0</v>
      </c>
      <c r="K36" s="71" t="b">
        <v>0</v>
      </c>
      <c r="L36" s="71" t="b">
        <v>0</v>
      </c>
    </row>
    <row r="37" spans="1:12" ht="15">
      <c r="A37" s="71" t="s">
        <v>1516</v>
      </c>
      <c r="B37" s="71" t="s">
        <v>392</v>
      </c>
      <c r="C37" s="71">
        <v>10</v>
      </c>
      <c r="D37" s="100">
        <v>0.006190031004146147</v>
      </c>
      <c r="E37" s="100">
        <v>2.1658376246901283</v>
      </c>
      <c r="F37" s="71" t="s">
        <v>1788</v>
      </c>
      <c r="G37" s="71" t="b">
        <v>0</v>
      </c>
      <c r="H37" s="71" t="b">
        <v>0</v>
      </c>
      <c r="I37" s="71" t="b">
        <v>0</v>
      </c>
      <c r="J37" s="71" t="b">
        <v>0</v>
      </c>
      <c r="K37" s="71" t="b">
        <v>0</v>
      </c>
      <c r="L37" s="71" t="b">
        <v>0</v>
      </c>
    </row>
    <row r="38" spans="1:12" ht="15">
      <c r="A38" s="71" t="s">
        <v>392</v>
      </c>
      <c r="B38" s="71" t="s">
        <v>1517</v>
      </c>
      <c r="C38" s="71">
        <v>10</v>
      </c>
      <c r="D38" s="100">
        <v>0.006190031004146147</v>
      </c>
      <c r="E38" s="100">
        <v>2.1658376246901283</v>
      </c>
      <c r="F38" s="71" t="s">
        <v>1788</v>
      </c>
      <c r="G38" s="71" t="b">
        <v>0</v>
      </c>
      <c r="H38" s="71" t="b">
        <v>0</v>
      </c>
      <c r="I38" s="71" t="b">
        <v>0</v>
      </c>
      <c r="J38" s="71" t="b">
        <v>1</v>
      </c>
      <c r="K38" s="71" t="b">
        <v>0</v>
      </c>
      <c r="L38" s="71" t="b">
        <v>0</v>
      </c>
    </row>
    <row r="39" spans="1:12" ht="15">
      <c r="A39" s="71" t="s">
        <v>1517</v>
      </c>
      <c r="B39" s="71" t="s">
        <v>1746</v>
      </c>
      <c r="C39" s="71">
        <v>10</v>
      </c>
      <c r="D39" s="100">
        <v>0.006190031004146147</v>
      </c>
      <c r="E39" s="100">
        <v>2.1658376246901283</v>
      </c>
      <c r="F39" s="71" t="s">
        <v>1788</v>
      </c>
      <c r="G39" s="71" t="b">
        <v>1</v>
      </c>
      <c r="H39" s="71" t="b">
        <v>0</v>
      </c>
      <c r="I39" s="71" t="b">
        <v>0</v>
      </c>
      <c r="J39" s="71" t="b">
        <v>0</v>
      </c>
      <c r="K39" s="71" t="b">
        <v>0</v>
      </c>
      <c r="L39" s="71" t="b">
        <v>0</v>
      </c>
    </row>
    <row r="40" spans="1:12" ht="15">
      <c r="A40" s="71" t="s">
        <v>1746</v>
      </c>
      <c r="B40" s="71" t="s">
        <v>1747</v>
      </c>
      <c r="C40" s="71">
        <v>10</v>
      </c>
      <c r="D40" s="100">
        <v>0.006190031004146147</v>
      </c>
      <c r="E40" s="100">
        <v>2.1658376246901283</v>
      </c>
      <c r="F40" s="71" t="s">
        <v>1788</v>
      </c>
      <c r="G40" s="71" t="b">
        <v>0</v>
      </c>
      <c r="H40" s="71" t="b">
        <v>0</v>
      </c>
      <c r="I40" s="71" t="b">
        <v>0</v>
      </c>
      <c r="J40" s="71" t="b">
        <v>0</v>
      </c>
      <c r="K40" s="71" t="b">
        <v>0</v>
      </c>
      <c r="L40" s="71" t="b">
        <v>0</v>
      </c>
    </row>
    <row r="41" spans="1:12" ht="15">
      <c r="A41" s="71" t="s">
        <v>1747</v>
      </c>
      <c r="B41" s="71" t="s">
        <v>328</v>
      </c>
      <c r="C41" s="71">
        <v>10</v>
      </c>
      <c r="D41" s="100">
        <v>0.006190031004146147</v>
      </c>
      <c r="E41" s="100">
        <v>2.1658376246901283</v>
      </c>
      <c r="F41" s="71" t="s">
        <v>1788</v>
      </c>
      <c r="G41" s="71" t="b">
        <v>0</v>
      </c>
      <c r="H41" s="71" t="b">
        <v>0</v>
      </c>
      <c r="I41" s="71" t="b">
        <v>0</v>
      </c>
      <c r="J41" s="71" t="b">
        <v>0</v>
      </c>
      <c r="K41" s="71" t="b">
        <v>0</v>
      </c>
      <c r="L41" s="71" t="b">
        <v>0</v>
      </c>
    </row>
    <row r="42" spans="1:12" ht="15">
      <c r="A42" s="71" t="s">
        <v>328</v>
      </c>
      <c r="B42" s="71" t="s">
        <v>334</v>
      </c>
      <c r="C42" s="71">
        <v>10</v>
      </c>
      <c r="D42" s="100">
        <v>0.006190031004146147</v>
      </c>
      <c r="E42" s="100">
        <v>2.1658376246901283</v>
      </c>
      <c r="F42" s="71" t="s">
        <v>1788</v>
      </c>
      <c r="G42" s="71" t="b">
        <v>0</v>
      </c>
      <c r="H42" s="71" t="b">
        <v>0</v>
      </c>
      <c r="I42" s="71" t="b">
        <v>0</v>
      </c>
      <c r="J42" s="71" t="b">
        <v>0</v>
      </c>
      <c r="K42" s="71" t="b">
        <v>0</v>
      </c>
      <c r="L42" s="71" t="b">
        <v>0</v>
      </c>
    </row>
    <row r="43" spans="1:12" ht="15">
      <c r="A43" s="71" t="s">
        <v>334</v>
      </c>
      <c r="B43" s="71" t="s">
        <v>1748</v>
      </c>
      <c r="C43" s="71">
        <v>10</v>
      </c>
      <c r="D43" s="100">
        <v>0.006190031004146147</v>
      </c>
      <c r="E43" s="100">
        <v>2.1658376246901283</v>
      </c>
      <c r="F43" s="71" t="s">
        <v>1788</v>
      </c>
      <c r="G43" s="71" t="b">
        <v>0</v>
      </c>
      <c r="H43" s="71" t="b">
        <v>0</v>
      </c>
      <c r="I43" s="71" t="b">
        <v>0</v>
      </c>
      <c r="J43" s="71" t="b">
        <v>0</v>
      </c>
      <c r="K43" s="71" t="b">
        <v>0</v>
      </c>
      <c r="L43" s="71" t="b">
        <v>0</v>
      </c>
    </row>
    <row r="44" spans="1:12" ht="15">
      <c r="A44" s="71" t="s">
        <v>1748</v>
      </c>
      <c r="B44" s="71" t="s">
        <v>1749</v>
      </c>
      <c r="C44" s="71">
        <v>10</v>
      </c>
      <c r="D44" s="100">
        <v>0.006190031004146147</v>
      </c>
      <c r="E44" s="100">
        <v>2.1658376246901283</v>
      </c>
      <c r="F44" s="71" t="s">
        <v>1788</v>
      </c>
      <c r="G44" s="71" t="b">
        <v>0</v>
      </c>
      <c r="H44" s="71" t="b">
        <v>0</v>
      </c>
      <c r="I44" s="71" t="b">
        <v>0</v>
      </c>
      <c r="J44" s="71" t="b">
        <v>0</v>
      </c>
      <c r="K44" s="71" t="b">
        <v>0</v>
      </c>
      <c r="L44" s="71" t="b">
        <v>0</v>
      </c>
    </row>
    <row r="45" spans="1:12" ht="15">
      <c r="A45" s="71" t="s">
        <v>1749</v>
      </c>
      <c r="B45" s="71" t="s">
        <v>1750</v>
      </c>
      <c r="C45" s="71">
        <v>10</v>
      </c>
      <c r="D45" s="100">
        <v>0.006190031004146147</v>
      </c>
      <c r="E45" s="100">
        <v>2.1658376246901283</v>
      </c>
      <c r="F45" s="71" t="s">
        <v>1788</v>
      </c>
      <c r="G45" s="71" t="b">
        <v>0</v>
      </c>
      <c r="H45" s="71" t="b">
        <v>0</v>
      </c>
      <c r="I45" s="71" t="b">
        <v>0</v>
      </c>
      <c r="J45" s="71" t="b">
        <v>0</v>
      </c>
      <c r="K45" s="71" t="b">
        <v>0</v>
      </c>
      <c r="L45" s="71" t="b">
        <v>0</v>
      </c>
    </row>
    <row r="46" spans="1:12" ht="15">
      <c r="A46" s="71" t="s">
        <v>1750</v>
      </c>
      <c r="B46" s="71" t="s">
        <v>1751</v>
      </c>
      <c r="C46" s="71">
        <v>10</v>
      </c>
      <c r="D46" s="100">
        <v>0.006190031004146147</v>
      </c>
      <c r="E46" s="100">
        <v>2.1658376246901283</v>
      </c>
      <c r="F46" s="71" t="s">
        <v>1788</v>
      </c>
      <c r="G46" s="71" t="b">
        <v>0</v>
      </c>
      <c r="H46" s="71" t="b">
        <v>0</v>
      </c>
      <c r="I46" s="71" t="b">
        <v>0</v>
      </c>
      <c r="J46" s="71" t="b">
        <v>0</v>
      </c>
      <c r="K46" s="71" t="b">
        <v>0</v>
      </c>
      <c r="L46" s="71" t="b">
        <v>0</v>
      </c>
    </row>
    <row r="47" spans="1:12" ht="15">
      <c r="A47" s="71" t="s">
        <v>1751</v>
      </c>
      <c r="B47" s="71" t="s">
        <v>1752</v>
      </c>
      <c r="C47" s="71">
        <v>10</v>
      </c>
      <c r="D47" s="100">
        <v>0.006190031004146147</v>
      </c>
      <c r="E47" s="100">
        <v>2.1658376246901283</v>
      </c>
      <c r="F47" s="71" t="s">
        <v>1788</v>
      </c>
      <c r="G47" s="71" t="b">
        <v>0</v>
      </c>
      <c r="H47" s="71" t="b">
        <v>0</v>
      </c>
      <c r="I47" s="71" t="b">
        <v>0</v>
      </c>
      <c r="J47" s="71" t="b">
        <v>0</v>
      </c>
      <c r="K47" s="71" t="b">
        <v>0</v>
      </c>
      <c r="L47" s="71" t="b">
        <v>0</v>
      </c>
    </row>
    <row r="48" spans="1:12" ht="15">
      <c r="A48" s="71" t="s">
        <v>1752</v>
      </c>
      <c r="B48" s="71" t="s">
        <v>1753</v>
      </c>
      <c r="C48" s="71">
        <v>10</v>
      </c>
      <c r="D48" s="100">
        <v>0.006190031004146147</v>
      </c>
      <c r="E48" s="100">
        <v>2.1658376246901283</v>
      </c>
      <c r="F48" s="71" t="s">
        <v>1788</v>
      </c>
      <c r="G48" s="71" t="b">
        <v>0</v>
      </c>
      <c r="H48" s="71" t="b">
        <v>0</v>
      </c>
      <c r="I48" s="71" t="b">
        <v>0</v>
      </c>
      <c r="J48" s="71" t="b">
        <v>0</v>
      </c>
      <c r="K48" s="71" t="b">
        <v>0</v>
      </c>
      <c r="L48" s="71" t="b">
        <v>0</v>
      </c>
    </row>
    <row r="49" spans="1:12" ht="15">
      <c r="A49" s="71" t="s">
        <v>1753</v>
      </c>
      <c r="B49" s="71" t="s">
        <v>333</v>
      </c>
      <c r="C49" s="71">
        <v>10</v>
      </c>
      <c r="D49" s="100">
        <v>0.006190031004146147</v>
      </c>
      <c r="E49" s="100">
        <v>2.1658376246901283</v>
      </c>
      <c r="F49" s="71" t="s">
        <v>1788</v>
      </c>
      <c r="G49" s="71" t="b">
        <v>0</v>
      </c>
      <c r="H49" s="71" t="b">
        <v>0</v>
      </c>
      <c r="I49" s="71" t="b">
        <v>0</v>
      </c>
      <c r="J49" s="71" t="b">
        <v>0</v>
      </c>
      <c r="K49" s="71" t="b">
        <v>0</v>
      </c>
      <c r="L49" s="71" t="b">
        <v>0</v>
      </c>
    </row>
    <row r="50" spans="1:12" ht="15">
      <c r="A50" s="71" t="s">
        <v>333</v>
      </c>
      <c r="B50" s="71" t="s">
        <v>1454</v>
      </c>
      <c r="C50" s="71">
        <v>10</v>
      </c>
      <c r="D50" s="100">
        <v>0.006190031004146147</v>
      </c>
      <c r="E50" s="100">
        <v>1.202049797344573</v>
      </c>
      <c r="F50" s="71" t="s">
        <v>1788</v>
      </c>
      <c r="G50" s="71" t="b">
        <v>0</v>
      </c>
      <c r="H50" s="71" t="b">
        <v>0</v>
      </c>
      <c r="I50" s="71" t="b">
        <v>0</v>
      </c>
      <c r="J50" s="71" t="b">
        <v>0</v>
      </c>
      <c r="K50" s="71" t="b">
        <v>0</v>
      </c>
      <c r="L50" s="71" t="b">
        <v>0</v>
      </c>
    </row>
    <row r="51" spans="1:12" ht="15">
      <c r="A51" s="71" t="s">
        <v>1453</v>
      </c>
      <c r="B51" s="71" t="s">
        <v>332</v>
      </c>
      <c r="C51" s="71">
        <v>10</v>
      </c>
      <c r="D51" s="100">
        <v>0.006190031004146147</v>
      </c>
      <c r="E51" s="100">
        <v>1.0640905507437621</v>
      </c>
      <c r="F51" s="71" t="s">
        <v>1788</v>
      </c>
      <c r="G51" s="71" t="b">
        <v>0</v>
      </c>
      <c r="H51" s="71" t="b">
        <v>0</v>
      </c>
      <c r="I51" s="71" t="b">
        <v>0</v>
      </c>
      <c r="J51" s="71" t="b">
        <v>0</v>
      </c>
      <c r="K51" s="71" t="b">
        <v>0</v>
      </c>
      <c r="L51" s="71" t="b">
        <v>0</v>
      </c>
    </row>
    <row r="52" spans="1:12" ht="15">
      <c r="A52" s="71" t="s">
        <v>332</v>
      </c>
      <c r="B52" s="71" t="s">
        <v>331</v>
      </c>
      <c r="C52" s="71">
        <v>10</v>
      </c>
      <c r="D52" s="100">
        <v>0.006190031004146147</v>
      </c>
      <c r="E52" s="100">
        <v>1.9617176420342035</v>
      </c>
      <c r="F52" s="71" t="s">
        <v>1788</v>
      </c>
      <c r="G52" s="71" t="b">
        <v>0</v>
      </c>
      <c r="H52" s="71" t="b">
        <v>0</v>
      </c>
      <c r="I52" s="71" t="b">
        <v>0</v>
      </c>
      <c r="J52" s="71" t="b">
        <v>0</v>
      </c>
      <c r="K52" s="71" t="b">
        <v>0</v>
      </c>
      <c r="L52" s="71" t="b">
        <v>0</v>
      </c>
    </row>
    <row r="53" spans="1:12" ht="15">
      <c r="A53" s="71" t="s">
        <v>331</v>
      </c>
      <c r="B53" s="71" t="s">
        <v>327</v>
      </c>
      <c r="C53" s="71">
        <v>10</v>
      </c>
      <c r="D53" s="100">
        <v>0.006190031004146147</v>
      </c>
      <c r="E53" s="100">
        <v>2.1658376246901283</v>
      </c>
      <c r="F53" s="71" t="s">
        <v>1788</v>
      </c>
      <c r="G53" s="71" t="b">
        <v>0</v>
      </c>
      <c r="H53" s="71" t="b">
        <v>0</v>
      </c>
      <c r="I53" s="71" t="b">
        <v>0</v>
      </c>
      <c r="J53" s="71" t="b">
        <v>0</v>
      </c>
      <c r="K53" s="71" t="b">
        <v>0</v>
      </c>
      <c r="L53" s="71" t="b">
        <v>0</v>
      </c>
    </row>
    <row r="54" spans="1:12" ht="15">
      <c r="A54" s="71" t="s">
        <v>1529</v>
      </c>
      <c r="B54" s="71" t="s">
        <v>1527</v>
      </c>
      <c r="C54" s="71">
        <v>7</v>
      </c>
      <c r="D54" s="100">
        <v>0.005029433854411746</v>
      </c>
      <c r="E54" s="100">
        <v>2.01970958901189</v>
      </c>
      <c r="F54" s="71" t="s">
        <v>1788</v>
      </c>
      <c r="G54" s="71" t="b">
        <v>0</v>
      </c>
      <c r="H54" s="71" t="b">
        <v>0</v>
      </c>
      <c r="I54" s="71" t="b">
        <v>0</v>
      </c>
      <c r="J54" s="71" t="b">
        <v>0</v>
      </c>
      <c r="K54" s="71" t="b">
        <v>0</v>
      </c>
      <c r="L54" s="71" t="b">
        <v>0</v>
      </c>
    </row>
    <row r="55" spans="1:12" ht="15">
      <c r="A55" s="71" t="s">
        <v>1527</v>
      </c>
      <c r="B55" s="71" t="s">
        <v>1530</v>
      </c>
      <c r="C55" s="71">
        <v>7</v>
      </c>
      <c r="D55" s="100">
        <v>0.005029433854411746</v>
      </c>
      <c r="E55" s="100">
        <v>2.01970958901189</v>
      </c>
      <c r="F55" s="71" t="s">
        <v>1788</v>
      </c>
      <c r="G55" s="71" t="b">
        <v>0</v>
      </c>
      <c r="H55" s="71" t="b">
        <v>0</v>
      </c>
      <c r="I55" s="71" t="b">
        <v>0</v>
      </c>
      <c r="J55" s="71" t="b">
        <v>0</v>
      </c>
      <c r="K55" s="71" t="b">
        <v>0</v>
      </c>
      <c r="L55" s="71" t="b">
        <v>0</v>
      </c>
    </row>
    <row r="56" spans="1:12" ht="15">
      <c r="A56" s="71" t="s">
        <v>1530</v>
      </c>
      <c r="B56" s="71" t="s">
        <v>1528</v>
      </c>
      <c r="C56" s="71">
        <v>7</v>
      </c>
      <c r="D56" s="100">
        <v>0.005029433854411746</v>
      </c>
      <c r="E56" s="100">
        <v>1.9617176420342035</v>
      </c>
      <c r="F56" s="71" t="s">
        <v>1788</v>
      </c>
      <c r="G56" s="71" t="b">
        <v>0</v>
      </c>
      <c r="H56" s="71" t="b">
        <v>0</v>
      </c>
      <c r="I56" s="71" t="b">
        <v>0</v>
      </c>
      <c r="J56" s="71" t="b">
        <v>1</v>
      </c>
      <c r="K56" s="71" t="b">
        <v>0</v>
      </c>
      <c r="L56" s="71" t="b">
        <v>0</v>
      </c>
    </row>
    <row r="57" spans="1:12" ht="15">
      <c r="A57" s="71" t="s">
        <v>1528</v>
      </c>
      <c r="B57" s="71" t="s">
        <v>1531</v>
      </c>
      <c r="C57" s="71">
        <v>7</v>
      </c>
      <c r="D57" s="100">
        <v>0.005029433854411746</v>
      </c>
      <c r="E57" s="100">
        <v>1.9617176420342035</v>
      </c>
      <c r="F57" s="71" t="s">
        <v>1788</v>
      </c>
      <c r="G57" s="71" t="b">
        <v>1</v>
      </c>
      <c r="H57" s="71" t="b">
        <v>0</v>
      </c>
      <c r="I57" s="71" t="b">
        <v>0</v>
      </c>
      <c r="J57" s="71" t="b">
        <v>0</v>
      </c>
      <c r="K57" s="71" t="b">
        <v>0</v>
      </c>
      <c r="L57" s="71" t="b">
        <v>0</v>
      </c>
    </row>
    <row r="58" spans="1:12" ht="15">
      <c r="A58" s="71" t="s">
        <v>1531</v>
      </c>
      <c r="B58" s="71" t="s">
        <v>1532</v>
      </c>
      <c r="C58" s="71">
        <v>7</v>
      </c>
      <c r="D58" s="100">
        <v>0.005029433854411746</v>
      </c>
      <c r="E58" s="100">
        <v>2.3207395846758714</v>
      </c>
      <c r="F58" s="71" t="s">
        <v>1788</v>
      </c>
      <c r="G58" s="71" t="b">
        <v>0</v>
      </c>
      <c r="H58" s="71" t="b">
        <v>0</v>
      </c>
      <c r="I58" s="71" t="b">
        <v>0</v>
      </c>
      <c r="J58" s="71" t="b">
        <v>0</v>
      </c>
      <c r="K58" s="71" t="b">
        <v>0</v>
      </c>
      <c r="L58" s="71" t="b">
        <v>0</v>
      </c>
    </row>
    <row r="59" spans="1:12" ht="15">
      <c r="A59" s="71" t="s">
        <v>1532</v>
      </c>
      <c r="B59" s="71" t="s">
        <v>1533</v>
      </c>
      <c r="C59" s="71">
        <v>7</v>
      </c>
      <c r="D59" s="100">
        <v>0.005029433854411746</v>
      </c>
      <c r="E59" s="100">
        <v>2.3207395846758714</v>
      </c>
      <c r="F59" s="71" t="s">
        <v>1788</v>
      </c>
      <c r="G59" s="71" t="b">
        <v>0</v>
      </c>
      <c r="H59" s="71" t="b">
        <v>0</v>
      </c>
      <c r="I59" s="71" t="b">
        <v>0</v>
      </c>
      <c r="J59" s="71" t="b">
        <v>0</v>
      </c>
      <c r="K59" s="71" t="b">
        <v>0</v>
      </c>
      <c r="L59" s="71" t="b">
        <v>0</v>
      </c>
    </row>
    <row r="60" spans="1:12" ht="15">
      <c r="A60" s="71" t="s">
        <v>1533</v>
      </c>
      <c r="B60" s="71" t="s">
        <v>1534</v>
      </c>
      <c r="C60" s="71">
        <v>7</v>
      </c>
      <c r="D60" s="100">
        <v>0.005029433854411746</v>
      </c>
      <c r="E60" s="100">
        <v>2.3207395846758714</v>
      </c>
      <c r="F60" s="71" t="s">
        <v>1788</v>
      </c>
      <c r="G60" s="71" t="b">
        <v>0</v>
      </c>
      <c r="H60" s="71" t="b">
        <v>0</v>
      </c>
      <c r="I60" s="71" t="b">
        <v>0</v>
      </c>
      <c r="J60" s="71" t="b">
        <v>0</v>
      </c>
      <c r="K60" s="71" t="b">
        <v>0</v>
      </c>
      <c r="L60" s="71" t="b">
        <v>0</v>
      </c>
    </row>
    <row r="61" spans="1:12" ht="15">
      <c r="A61" s="71" t="s">
        <v>1534</v>
      </c>
      <c r="B61" s="71" t="s">
        <v>1535</v>
      </c>
      <c r="C61" s="71">
        <v>7</v>
      </c>
      <c r="D61" s="100">
        <v>0.005029433854411746</v>
      </c>
      <c r="E61" s="100">
        <v>2.3207395846758714</v>
      </c>
      <c r="F61" s="71" t="s">
        <v>1788</v>
      </c>
      <c r="G61" s="71" t="b">
        <v>0</v>
      </c>
      <c r="H61" s="71" t="b">
        <v>0</v>
      </c>
      <c r="I61" s="71" t="b">
        <v>0</v>
      </c>
      <c r="J61" s="71" t="b">
        <v>0</v>
      </c>
      <c r="K61" s="71" t="b">
        <v>0</v>
      </c>
      <c r="L61" s="71" t="b">
        <v>0</v>
      </c>
    </row>
    <row r="62" spans="1:12" ht="15">
      <c r="A62" s="71" t="s">
        <v>1535</v>
      </c>
      <c r="B62" s="71" t="s">
        <v>1520</v>
      </c>
      <c r="C62" s="71">
        <v>7</v>
      </c>
      <c r="D62" s="100">
        <v>0.005029433854411746</v>
      </c>
      <c r="E62" s="100">
        <v>1.843618329956209</v>
      </c>
      <c r="F62" s="71" t="s">
        <v>1788</v>
      </c>
      <c r="G62" s="71" t="b">
        <v>0</v>
      </c>
      <c r="H62" s="71" t="b">
        <v>0</v>
      </c>
      <c r="I62" s="71" t="b">
        <v>0</v>
      </c>
      <c r="J62" s="71" t="b">
        <v>0</v>
      </c>
      <c r="K62" s="71" t="b">
        <v>0</v>
      </c>
      <c r="L62" s="71" t="b">
        <v>0</v>
      </c>
    </row>
    <row r="63" spans="1:12" ht="15">
      <c r="A63" s="71" t="s">
        <v>1520</v>
      </c>
      <c r="B63" s="71" t="s">
        <v>1527</v>
      </c>
      <c r="C63" s="71">
        <v>7</v>
      </c>
      <c r="D63" s="100">
        <v>0.005029433854411746</v>
      </c>
      <c r="E63" s="100">
        <v>1.5425883342922277</v>
      </c>
      <c r="F63" s="71" t="s">
        <v>1788</v>
      </c>
      <c r="G63" s="71" t="b">
        <v>0</v>
      </c>
      <c r="H63" s="71" t="b">
        <v>0</v>
      </c>
      <c r="I63" s="71" t="b">
        <v>0</v>
      </c>
      <c r="J63" s="71" t="b">
        <v>0</v>
      </c>
      <c r="K63" s="71" t="b">
        <v>0</v>
      </c>
      <c r="L63" s="71" t="b">
        <v>0</v>
      </c>
    </row>
    <row r="64" spans="1:12" ht="15">
      <c r="A64" s="71" t="s">
        <v>1527</v>
      </c>
      <c r="B64" s="71" t="s">
        <v>1754</v>
      </c>
      <c r="C64" s="71">
        <v>7</v>
      </c>
      <c r="D64" s="100">
        <v>0.005029433854411746</v>
      </c>
      <c r="E64" s="100">
        <v>2.01970958901189</v>
      </c>
      <c r="F64" s="71" t="s">
        <v>1788</v>
      </c>
      <c r="G64" s="71" t="b">
        <v>0</v>
      </c>
      <c r="H64" s="71" t="b">
        <v>0</v>
      </c>
      <c r="I64" s="71" t="b">
        <v>0</v>
      </c>
      <c r="J64" s="71" t="b">
        <v>0</v>
      </c>
      <c r="K64" s="71" t="b">
        <v>0</v>
      </c>
      <c r="L64" s="71" t="b">
        <v>0</v>
      </c>
    </row>
    <row r="65" spans="1:12" ht="15">
      <c r="A65" s="71" t="s">
        <v>1754</v>
      </c>
      <c r="B65" s="71" t="s">
        <v>1755</v>
      </c>
      <c r="C65" s="71">
        <v>7</v>
      </c>
      <c r="D65" s="100">
        <v>0.005029433854411746</v>
      </c>
      <c r="E65" s="100">
        <v>2.3207395846758714</v>
      </c>
      <c r="F65" s="71" t="s">
        <v>1788</v>
      </c>
      <c r="G65" s="71" t="b">
        <v>0</v>
      </c>
      <c r="H65" s="71" t="b">
        <v>0</v>
      </c>
      <c r="I65" s="71" t="b">
        <v>0</v>
      </c>
      <c r="J65" s="71" t="b">
        <v>0</v>
      </c>
      <c r="K65" s="71" t="b">
        <v>0</v>
      </c>
      <c r="L65" s="71" t="b">
        <v>0</v>
      </c>
    </row>
    <row r="66" spans="1:12" ht="15">
      <c r="A66" s="71" t="s">
        <v>1755</v>
      </c>
      <c r="B66" s="71" t="s">
        <v>1756</v>
      </c>
      <c r="C66" s="71">
        <v>7</v>
      </c>
      <c r="D66" s="100">
        <v>0.005029433854411746</v>
      </c>
      <c r="E66" s="100">
        <v>2.3207395846758714</v>
      </c>
      <c r="F66" s="71" t="s">
        <v>1788</v>
      </c>
      <c r="G66" s="71" t="b">
        <v>0</v>
      </c>
      <c r="H66" s="71" t="b">
        <v>0</v>
      </c>
      <c r="I66" s="71" t="b">
        <v>0</v>
      </c>
      <c r="J66" s="71" t="b">
        <v>0</v>
      </c>
      <c r="K66" s="71" t="b">
        <v>0</v>
      </c>
      <c r="L66" s="71" t="b">
        <v>0</v>
      </c>
    </row>
    <row r="67" spans="1:12" ht="15">
      <c r="A67" s="71" t="s">
        <v>1756</v>
      </c>
      <c r="B67" s="71" t="s">
        <v>1528</v>
      </c>
      <c r="C67" s="71">
        <v>7</v>
      </c>
      <c r="D67" s="100">
        <v>0.005029433854411746</v>
      </c>
      <c r="E67" s="100">
        <v>1.9617176420342035</v>
      </c>
      <c r="F67" s="71" t="s">
        <v>1788</v>
      </c>
      <c r="G67" s="71" t="b">
        <v>0</v>
      </c>
      <c r="H67" s="71" t="b">
        <v>0</v>
      </c>
      <c r="I67" s="71" t="b">
        <v>0</v>
      </c>
      <c r="J67" s="71" t="b">
        <v>1</v>
      </c>
      <c r="K67" s="71" t="b">
        <v>0</v>
      </c>
      <c r="L67" s="71" t="b">
        <v>0</v>
      </c>
    </row>
    <row r="68" spans="1:12" ht="15">
      <c r="A68" s="71" t="s">
        <v>1528</v>
      </c>
      <c r="B68" s="71" t="s">
        <v>1757</v>
      </c>
      <c r="C68" s="71">
        <v>7</v>
      </c>
      <c r="D68" s="100">
        <v>0.005029433854411746</v>
      </c>
      <c r="E68" s="100">
        <v>1.9617176420342035</v>
      </c>
      <c r="F68" s="71" t="s">
        <v>1788</v>
      </c>
      <c r="G68" s="71" t="b">
        <v>1</v>
      </c>
      <c r="H68" s="71" t="b">
        <v>0</v>
      </c>
      <c r="I68" s="71" t="b">
        <v>0</v>
      </c>
      <c r="J68" s="71" t="b">
        <v>0</v>
      </c>
      <c r="K68" s="71" t="b">
        <v>0</v>
      </c>
      <c r="L68" s="71" t="b">
        <v>0</v>
      </c>
    </row>
    <row r="69" spans="1:12" ht="15">
      <c r="A69" s="71" t="s">
        <v>1757</v>
      </c>
      <c r="B69" s="71" t="s">
        <v>1492</v>
      </c>
      <c r="C69" s="71">
        <v>7</v>
      </c>
      <c r="D69" s="100">
        <v>0.005029433854411746</v>
      </c>
      <c r="E69" s="100">
        <v>1.5425883342922277</v>
      </c>
      <c r="F69" s="71" t="s">
        <v>1788</v>
      </c>
      <c r="G69" s="71" t="b">
        <v>0</v>
      </c>
      <c r="H69" s="71" t="b">
        <v>0</v>
      </c>
      <c r="I69" s="71" t="b">
        <v>0</v>
      </c>
      <c r="J69" s="71" t="b">
        <v>0</v>
      </c>
      <c r="K69" s="71" t="b">
        <v>0</v>
      </c>
      <c r="L69" s="71" t="b">
        <v>0</v>
      </c>
    </row>
    <row r="70" spans="1:12" ht="15">
      <c r="A70" s="71" t="s">
        <v>1492</v>
      </c>
      <c r="B70" s="71" t="s">
        <v>1758</v>
      </c>
      <c r="C70" s="71">
        <v>7</v>
      </c>
      <c r="D70" s="100">
        <v>0.005029433854411746</v>
      </c>
      <c r="E70" s="100">
        <v>1.5425883342922277</v>
      </c>
      <c r="F70" s="71" t="s">
        <v>1788</v>
      </c>
      <c r="G70" s="71" t="b">
        <v>0</v>
      </c>
      <c r="H70" s="71" t="b">
        <v>0</v>
      </c>
      <c r="I70" s="71" t="b">
        <v>0</v>
      </c>
      <c r="J70" s="71" t="b">
        <v>0</v>
      </c>
      <c r="K70" s="71" t="b">
        <v>0</v>
      </c>
      <c r="L70" s="71" t="b">
        <v>0</v>
      </c>
    </row>
    <row r="71" spans="1:12" ht="15">
      <c r="A71" s="71" t="s">
        <v>1758</v>
      </c>
      <c r="B71" s="71" t="s">
        <v>1759</v>
      </c>
      <c r="C71" s="71">
        <v>7</v>
      </c>
      <c r="D71" s="100">
        <v>0.005029433854411746</v>
      </c>
      <c r="E71" s="100">
        <v>2.3207395846758714</v>
      </c>
      <c r="F71" s="71" t="s">
        <v>1788</v>
      </c>
      <c r="G71" s="71" t="b">
        <v>0</v>
      </c>
      <c r="H71" s="71" t="b">
        <v>0</v>
      </c>
      <c r="I71" s="71" t="b">
        <v>0</v>
      </c>
      <c r="J71" s="71" t="b">
        <v>0</v>
      </c>
      <c r="K71" s="71" t="b">
        <v>0</v>
      </c>
      <c r="L71" s="71" t="b">
        <v>0</v>
      </c>
    </row>
    <row r="72" spans="1:12" ht="15">
      <c r="A72" s="71" t="s">
        <v>1759</v>
      </c>
      <c r="B72" s="71" t="s">
        <v>1454</v>
      </c>
      <c r="C72" s="71">
        <v>7</v>
      </c>
      <c r="D72" s="100">
        <v>0.005029433854411746</v>
      </c>
      <c r="E72" s="100">
        <v>1.202049797344573</v>
      </c>
      <c r="F72" s="71" t="s">
        <v>1788</v>
      </c>
      <c r="G72" s="71" t="b">
        <v>0</v>
      </c>
      <c r="H72" s="71" t="b">
        <v>0</v>
      </c>
      <c r="I72" s="71" t="b">
        <v>0</v>
      </c>
      <c r="J72" s="71" t="b">
        <v>0</v>
      </c>
      <c r="K72" s="71" t="b">
        <v>0</v>
      </c>
      <c r="L72" s="71" t="b">
        <v>0</v>
      </c>
    </row>
    <row r="73" spans="1:12" ht="15">
      <c r="A73" s="71" t="s">
        <v>1760</v>
      </c>
      <c r="B73" s="71" t="s">
        <v>1454</v>
      </c>
      <c r="C73" s="71">
        <v>5</v>
      </c>
      <c r="D73" s="100">
        <v>0.00406171426785336</v>
      </c>
      <c r="E73" s="100">
        <v>1.202049797344573</v>
      </c>
      <c r="F73" s="71" t="s">
        <v>1788</v>
      </c>
      <c r="G73" s="71" t="b">
        <v>0</v>
      </c>
      <c r="H73" s="71" t="b">
        <v>0</v>
      </c>
      <c r="I73" s="71" t="b">
        <v>0</v>
      </c>
      <c r="J73" s="71" t="b">
        <v>0</v>
      </c>
      <c r="K73" s="71" t="b">
        <v>0</v>
      </c>
      <c r="L73" s="71" t="b">
        <v>0</v>
      </c>
    </row>
    <row r="74" spans="1:12" ht="15">
      <c r="A74" s="71" t="s">
        <v>1502</v>
      </c>
      <c r="B74" s="71" t="s">
        <v>1503</v>
      </c>
      <c r="C74" s="71">
        <v>4</v>
      </c>
      <c r="D74" s="100">
        <v>0.0034983374078807776</v>
      </c>
      <c r="E74" s="100">
        <v>2.563777633362166</v>
      </c>
      <c r="F74" s="71" t="s">
        <v>1788</v>
      </c>
      <c r="G74" s="71" t="b">
        <v>0</v>
      </c>
      <c r="H74" s="71" t="b">
        <v>0</v>
      </c>
      <c r="I74" s="71" t="b">
        <v>0</v>
      </c>
      <c r="J74" s="71" t="b">
        <v>0</v>
      </c>
      <c r="K74" s="71" t="b">
        <v>0</v>
      </c>
      <c r="L74" s="71" t="b">
        <v>0</v>
      </c>
    </row>
    <row r="75" spans="1:12" ht="15">
      <c r="A75" s="71" t="s">
        <v>1503</v>
      </c>
      <c r="B75" s="71" t="s">
        <v>1504</v>
      </c>
      <c r="C75" s="71">
        <v>4</v>
      </c>
      <c r="D75" s="100">
        <v>0.0034983374078807776</v>
      </c>
      <c r="E75" s="100">
        <v>2.563777633362166</v>
      </c>
      <c r="F75" s="71" t="s">
        <v>1788</v>
      </c>
      <c r="G75" s="71" t="b">
        <v>0</v>
      </c>
      <c r="H75" s="71" t="b">
        <v>0</v>
      </c>
      <c r="I75" s="71" t="b">
        <v>0</v>
      </c>
      <c r="J75" s="71" t="b">
        <v>0</v>
      </c>
      <c r="K75" s="71" t="b">
        <v>0</v>
      </c>
      <c r="L75" s="71" t="b">
        <v>0</v>
      </c>
    </row>
    <row r="76" spans="1:12" ht="15">
      <c r="A76" s="71" t="s">
        <v>1504</v>
      </c>
      <c r="B76" s="71" t="s">
        <v>1505</v>
      </c>
      <c r="C76" s="71">
        <v>4</v>
      </c>
      <c r="D76" s="100">
        <v>0.0034983374078807776</v>
      </c>
      <c r="E76" s="100">
        <v>2.563777633362166</v>
      </c>
      <c r="F76" s="71" t="s">
        <v>1788</v>
      </c>
      <c r="G76" s="71" t="b">
        <v>0</v>
      </c>
      <c r="H76" s="71" t="b">
        <v>0</v>
      </c>
      <c r="I76" s="71" t="b">
        <v>0</v>
      </c>
      <c r="J76" s="71" t="b">
        <v>0</v>
      </c>
      <c r="K76" s="71" t="b">
        <v>0</v>
      </c>
      <c r="L76" s="71" t="b">
        <v>0</v>
      </c>
    </row>
    <row r="77" spans="1:12" ht="15">
      <c r="A77" s="71" t="s">
        <v>1505</v>
      </c>
      <c r="B77" s="71" t="s">
        <v>1506</v>
      </c>
      <c r="C77" s="71">
        <v>4</v>
      </c>
      <c r="D77" s="100">
        <v>0.0034983374078807776</v>
      </c>
      <c r="E77" s="100">
        <v>2.563777633362166</v>
      </c>
      <c r="F77" s="71" t="s">
        <v>1788</v>
      </c>
      <c r="G77" s="71" t="b">
        <v>0</v>
      </c>
      <c r="H77" s="71" t="b">
        <v>0</v>
      </c>
      <c r="I77" s="71" t="b">
        <v>0</v>
      </c>
      <c r="J77" s="71" t="b">
        <v>0</v>
      </c>
      <c r="K77" s="71" t="b">
        <v>0</v>
      </c>
      <c r="L77" s="71" t="b">
        <v>0</v>
      </c>
    </row>
    <row r="78" spans="1:12" ht="15">
      <c r="A78" s="71" t="s">
        <v>1506</v>
      </c>
      <c r="B78" s="71" t="s">
        <v>1507</v>
      </c>
      <c r="C78" s="71">
        <v>4</v>
      </c>
      <c r="D78" s="100">
        <v>0.0034983374078807776</v>
      </c>
      <c r="E78" s="100">
        <v>2.563777633362166</v>
      </c>
      <c r="F78" s="71" t="s">
        <v>1788</v>
      </c>
      <c r="G78" s="71" t="b">
        <v>0</v>
      </c>
      <c r="H78" s="71" t="b">
        <v>0</v>
      </c>
      <c r="I78" s="71" t="b">
        <v>0</v>
      </c>
      <c r="J78" s="71" t="b">
        <v>1</v>
      </c>
      <c r="K78" s="71" t="b">
        <v>0</v>
      </c>
      <c r="L78" s="71" t="b">
        <v>0</v>
      </c>
    </row>
    <row r="79" spans="1:12" ht="15">
      <c r="A79" s="71" t="s">
        <v>1507</v>
      </c>
      <c r="B79" s="71" t="s">
        <v>1508</v>
      </c>
      <c r="C79" s="71">
        <v>4</v>
      </c>
      <c r="D79" s="100">
        <v>0.0034983374078807776</v>
      </c>
      <c r="E79" s="100">
        <v>2.563777633362166</v>
      </c>
      <c r="F79" s="71" t="s">
        <v>1788</v>
      </c>
      <c r="G79" s="71" t="b">
        <v>1</v>
      </c>
      <c r="H79" s="71" t="b">
        <v>0</v>
      </c>
      <c r="I79" s="71" t="b">
        <v>0</v>
      </c>
      <c r="J79" s="71" t="b">
        <v>0</v>
      </c>
      <c r="K79" s="71" t="b">
        <v>0</v>
      </c>
      <c r="L79" s="71" t="b">
        <v>0</v>
      </c>
    </row>
    <row r="80" spans="1:12" ht="15">
      <c r="A80" s="71" t="s">
        <v>1508</v>
      </c>
      <c r="B80" s="71" t="s">
        <v>1509</v>
      </c>
      <c r="C80" s="71">
        <v>4</v>
      </c>
      <c r="D80" s="100">
        <v>0.0034983374078807776</v>
      </c>
      <c r="E80" s="100">
        <v>2.563777633362166</v>
      </c>
      <c r="F80" s="71" t="s">
        <v>1788</v>
      </c>
      <c r="G80" s="71" t="b">
        <v>0</v>
      </c>
      <c r="H80" s="71" t="b">
        <v>0</v>
      </c>
      <c r="I80" s="71" t="b">
        <v>0</v>
      </c>
      <c r="J80" s="71" t="b">
        <v>0</v>
      </c>
      <c r="K80" s="71" t="b">
        <v>0</v>
      </c>
      <c r="L80" s="71" t="b">
        <v>0</v>
      </c>
    </row>
    <row r="81" spans="1:12" ht="15">
      <c r="A81" s="71" t="s">
        <v>1509</v>
      </c>
      <c r="B81" s="71" t="s">
        <v>1761</v>
      </c>
      <c r="C81" s="71">
        <v>4</v>
      </c>
      <c r="D81" s="100">
        <v>0.0034983374078807776</v>
      </c>
      <c r="E81" s="100">
        <v>2.563777633362166</v>
      </c>
      <c r="F81" s="71" t="s">
        <v>1788</v>
      </c>
      <c r="G81" s="71" t="b">
        <v>0</v>
      </c>
      <c r="H81" s="71" t="b">
        <v>0</v>
      </c>
      <c r="I81" s="71" t="b">
        <v>0</v>
      </c>
      <c r="J81" s="71" t="b">
        <v>0</v>
      </c>
      <c r="K81" s="71" t="b">
        <v>0</v>
      </c>
      <c r="L81" s="71" t="b">
        <v>0</v>
      </c>
    </row>
    <row r="82" spans="1:12" ht="15">
      <c r="A82" s="71" t="s">
        <v>1761</v>
      </c>
      <c r="B82" s="71" t="s">
        <v>1762</v>
      </c>
      <c r="C82" s="71">
        <v>4</v>
      </c>
      <c r="D82" s="100">
        <v>0.0034983374078807776</v>
      </c>
      <c r="E82" s="100">
        <v>2.563777633362166</v>
      </c>
      <c r="F82" s="71" t="s">
        <v>1788</v>
      </c>
      <c r="G82" s="71" t="b">
        <v>0</v>
      </c>
      <c r="H82" s="71" t="b">
        <v>0</v>
      </c>
      <c r="I82" s="71" t="b">
        <v>0</v>
      </c>
      <c r="J82" s="71" t="b">
        <v>0</v>
      </c>
      <c r="K82" s="71" t="b">
        <v>0</v>
      </c>
      <c r="L82" s="71" t="b">
        <v>0</v>
      </c>
    </row>
    <row r="83" spans="1:12" ht="15">
      <c r="A83" s="71" t="s">
        <v>1762</v>
      </c>
      <c r="B83" s="71" t="s">
        <v>1763</v>
      </c>
      <c r="C83" s="71">
        <v>4</v>
      </c>
      <c r="D83" s="100">
        <v>0.0034983374078807776</v>
      </c>
      <c r="E83" s="100">
        <v>2.563777633362166</v>
      </c>
      <c r="F83" s="71" t="s">
        <v>1788</v>
      </c>
      <c r="G83" s="71" t="b">
        <v>0</v>
      </c>
      <c r="H83" s="71" t="b">
        <v>0</v>
      </c>
      <c r="I83" s="71" t="b">
        <v>0</v>
      </c>
      <c r="J83" s="71" t="b">
        <v>0</v>
      </c>
      <c r="K83" s="71" t="b">
        <v>0</v>
      </c>
      <c r="L83" s="71" t="b">
        <v>0</v>
      </c>
    </row>
    <row r="84" spans="1:12" ht="15">
      <c r="A84" s="71" t="s">
        <v>1763</v>
      </c>
      <c r="B84" s="71" t="s">
        <v>1764</v>
      </c>
      <c r="C84" s="71">
        <v>4</v>
      </c>
      <c r="D84" s="100">
        <v>0.0034983374078807776</v>
      </c>
      <c r="E84" s="100">
        <v>2.563777633362166</v>
      </c>
      <c r="F84" s="71" t="s">
        <v>1788</v>
      </c>
      <c r="G84" s="71" t="b">
        <v>0</v>
      </c>
      <c r="H84" s="71" t="b">
        <v>0</v>
      </c>
      <c r="I84" s="71" t="b">
        <v>0</v>
      </c>
      <c r="J84" s="71" t="b">
        <v>0</v>
      </c>
      <c r="K84" s="71" t="b">
        <v>0</v>
      </c>
      <c r="L84" s="71" t="b">
        <v>0</v>
      </c>
    </row>
    <row r="85" spans="1:12" ht="15">
      <c r="A85" s="71" t="s">
        <v>1764</v>
      </c>
      <c r="B85" s="71" t="s">
        <v>399</v>
      </c>
      <c r="C85" s="71">
        <v>4</v>
      </c>
      <c r="D85" s="100">
        <v>0.0034983374078807776</v>
      </c>
      <c r="E85" s="100">
        <v>2.563777633362166</v>
      </c>
      <c r="F85" s="71" t="s">
        <v>1788</v>
      </c>
      <c r="G85" s="71" t="b">
        <v>0</v>
      </c>
      <c r="H85" s="71" t="b">
        <v>0</v>
      </c>
      <c r="I85" s="71" t="b">
        <v>0</v>
      </c>
      <c r="J85" s="71" t="b">
        <v>0</v>
      </c>
      <c r="K85" s="71" t="b">
        <v>0</v>
      </c>
      <c r="L85" s="71" t="b">
        <v>0</v>
      </c>
    </row>
    <row r="86" spans="1:12" ht="15">
      <c r="A86" s="71" t="s">
        <v>399</v>
      </c>
      <c r="B86" s="71" t="s">
        <v>1765</v>
      </c>
      <c r="C86" s="71">
        <v>4</v>
      </c>
      <c r="D86" s="100">
        <v>0.0034983374078807776</v>
      </c>
      <c r="E86" s="100">
        <v>2.563777633362166</v>
      </c>
      <c r="F86" s="71" t="s">
        <v>1788</v>
      </c>
      <c r="G86" s="71" t="b">
        <v>0</v>
      </c>
      <c r="H86" s="71" t="b">
        <v>0</v>
      </c>
      <c r="I86" s="71" t="b">
        <v>0</v>
      </c>
      <c r="J86" s="71" t="b">
        <v>0</v>
      </c>
      <c r="K86" s="71" t="b">
        <v>0</v>
      </c>
      <c r="L86" s="71" t="b">
        <v>0</v>
      </c>
    </row>
    <row r="87" spans="1:12" ht="15">
      <c r="A87" s="71" t="s">
        <v>1765</v>
      </c>
      <c r="B87" s="71" t="s">
        <v>1453</v>
      </c>
      <c r="C87" s="71">
        <v>4</v>
      </c>
      <c r="D87" s="100">
        <v>0.0034983374078807776</v>
      </c>
      <c r="E87" s="100">
        <v>1.2067962323690347</v>
      </c>
      <c r="F87" s="71" t="s">
        <v>1788</v>
      </c>
      <c r="G87" s="71" t="b">
        <v>0</v>
      </c>
      <c r="H87" s="71" t="b">
        <v>0</v>
      </c>
      <c r="I87" s="71" t="b">
        <v>0</v>
      </c>
      <c r="J87" s="71" t="b">
        <v>0</v>
      </c>
      <c r="K87" s="71" t="b">
        <v>0</v>
      </c>
      <c r="L87" s="71" t="b">
        <v>0</v>
      </c>
    </row>
    <row r="88" spans="1:12" ht="15">
      <c r="A88" s="71" t="s">
        <v>1453</v>
      </c>
      <c r="B88" s="71" t="s">
        <v>1465</v>
      </c>
      <c r="C88" s="71">
        <v>4</v>
      </c>
      <c r="D88" s="100">
        <v>0.0034983374078807776</v>
      </c>
      <c r="E88" s="100">
        <v>1.268210533399687</v>
      </c>
      <c r="F88" s="71" t="s">
        <v>1788</v>
      </c>
      <c r="G88" s="71" t="b">
        <v>0</v>
      </c>
      <c r="H88" s="71" t="b">
        <v>0</v>
      </c>
      <c r="I88" s="71" t="b">
        <v>0</v>
      </c>
      <c r="J88" s="71" t="b">
        <v>0</v>
      </c>
      <c r="K88" s="71" t="b">
        <v>0</v>
      </c>
      <c r="L88" s="71" t="b">
        <v>0</v>
      </c>
    </row>
    <row r="89" spans="1:12" ht="15">
      <c r="A89" s="71" t="s">
        <v>1465</v>
      </c>
      <c r="B89" s="71" t="s">
        <v>1454</v>
      </c>
      <c r="C89" s="71">
        <v>4</v>
      </c>
      <c r="D89" s="100">
        <v>0.0034983374078807776</v>
      </c>
      <c r="E89" s="100">
        <v>1.202049797344573</v>
      </c>
      <c r="F89" s="71" t="s">
        <v>1788</v>
      </c>
      <c r="G89" s="71" t="b">
        <v>0</v>
      </c>
      <c r="H89" s="71" t="b">
        <v>0</v>
      </c>
      <c r="I89" s="71" t="b">
        <v>0</v>
      </c>
      <c r="J89" s="71" t="b">
        <v>0</v>
      </c>
      <c r="K89" s="71" t="b">
        <v>0</v>
      </c>
      <c r="L89" s="71" t="b">
        <v>0</v>
      </c>
    </row>
    <row r="90" spans="1:12" ht="15">
      <c r="A90" s="71" t="s">
        <v>1454</v>
      </c>
      <c r="B90" s="71" t="s">
        <v>317</v>
      </c>
      <c r="C90" s="71">
        <v>4</v>
      </c>
      <c r="D90" s="100">
        <v>0.0034983374078807776</v>
      </c>
      <c r="E90" s="100">
        <v>1.2364186989758355</v>
      </c>
      <c r="F90" s="71" t="s">
        <v>1788</v>
      </c>
      <c r="G90" s="71" t="b">
        <v>0</v>
      </c>
      <c r="H90" s="71" t="b">
        <v>0</v>
      </c>
      <c r="I90" s="71" t="b">
        <v>0</v>
      </c>
      <c r="J90" s="71" t="b">
        <v>0</v>
      </c>
      <c r="K90" s="71" t="b">
        <v>0</v>
      </c>
      <c r="L90" s="71" t="b">
        <v>0</v>
      </c>
    </row>
    <row r="91" spans="1:12" ht="15">
      <c r="A91" s="71" t="s">
        <v>317</v>
      </c>
      <c r="B91" s="71" t="s">
        <v>355</v>
      </c>
      <c r="C91" s="71">
        <v>4</v>
      </c>
      <c r="D91" s="100">
        <v>0.0034983374078807776</v>
      </c>
      <c r="E91" s="100">
        <v>2.563777633362166</v>
      </c>
      <c r="F91" s="71" t="s">
        <v>1788</v>
      </c>
      <c r="G91" s="71" t="b">
        <v>0</v>
      </c>
      <c r="H91" s="71" t="b">
        <v>0</v>
      </c>
      <c r="I91" s="71" t="b">
        <v>0</v>
      </c>
      <c r="J91" s="71" t="b">
        <v>0</v>
      </c>
      <c r="K91" s="71" t="b">
        <v>0</v>
      </c>
      <c r="L91" s="71" t="b">
        <v>0</v>
      </c>
    </row>
    <row r="92" spans="1:12" ht="15">
      <c r="A92" s="71" t="s">
        <v>1540</v>
      </c>
      <c r="B92" s="71" t="s">
        <v>1541</v>
      </c>
      <c r="C92" s="71">
        <v>4</v>
      </c>
      <c r="D92" s="100">
        <v>0.0034983374078807776</v>
      </c>
      <c r="E92" s="100">
        <v>2.563777633362166</v>
      </c>
      <c r="F92" s="71" t="s">
        <v>1788</v>
      </c>
      <c r="G92" s="71" t="b">
        <v>0</v>
      </c>
      <c r="H92" s="71" t="b">
        <v>0</v>
      </c>
      <c r="I92" s="71" t="b">
        <v>0</v>
      </c>
      <c r="J92" s="71" t="b">
        <v>1</v>
      </c>
      <c r="K92" s="71" t="b">
        <v>0</v>
      </c>
      <c r="L92" s="71" t="b">
        <v>0</v>
      </c>
    </row>
    <row r="93" spans="1:12" ht="15">
      <c r="A93" s="71" t="s">
        <v>1541</v>
      </c>
      <c r="B93" s="71" t="s">
        <v>1542</v>
      </c>
      <c r="C93" s="71">
        <v>4</v>
      </c>
      <c r="D93" s="100">
        <v>0.0034983374078807776</v>
      </c>
      <c r="E93" s="100">
        <v>2.563777633362166</v>
      </c>
      <c r="F93" s="71" t="s">
        <v>1788</v>
      </c>
      <c r="G93" s="71" t="b">
        <v>1</v>
      </c>
      <c r="H93" s="71" t="b">
        <v>0</v>
      </c>
      <c r="I93" s="71" t="b">
        <v>0</v>
      </c>
      <c r="J93" s="71" t="b">
        <v>0</v>
      </c>
      <c r="K93" s="71" t="b">
        <v>0</v>
      </c>
      <c r="L93" s="71" t="b">
        <v>0</v>
      </c>
    </row>
    <row r="94" spans="1:12" ht="15">
      <c r="A94" s="71" t="s">
        <v>1542</v>
      </c>
      <c r="B94" s="71" t="s">
        <v>1453</v>
      </c>
      <c r="C94" s="71">
        <v>4</v>
      </c>
      <c r="D94" s="100">
        <v>0.0034983374078807776</v>
      </c>
      <c r="E94" s="100">
        <v>1.2067962323690347</v>
      </c>
      <c r="F94" s="71" t="s">
        <v>1788</v>
      </c>
      <c r="G94" s="71" t="b">
        <v>0</v>
      </c>
      <c r="H94" s="71" t="b">
        <v>0</v>
      </c>
      <c r="I94" s="71" t="b">
        <v>0</v>
      </c>
      <c r="J94" s="71" t="b">
        <v>0</v>
      </c>
      <c r="K94" s="71" t="b">
        <v>0</v>
      </c>
      <c r="L94" s="71" t="b">
        <v>0</v>
      </c>
    </row>
    <row r="95" spans="1:12" ht="15">
      <c r="A95" s="71" t="s">
        <v>1766</v>
      </c>
      <c r="B95" s="71" t="s">
        <v>1767</v>
      </c>
      <c r="C95" s="71">
        <v>2</v>
      </c>
      <c r="D95" s="100">
        <v>0.0021358482102525034</v>
      </c>
      <c r="E95" s="100">
        <v>2.864807629026147</v>
      </c>
      <c r="F95" s="71" t="s">
        <v>1788</v>
      </c>
      <c r="G95" s="71" t="b">
        <v>0</v>
      </c>
      <c r="H95" s="71" t="b">
        <v>0</v>
      </c>
      <c r="I95" s="71" t="b">
        <v>0</v>
      </c>
      <c r="J95" s="71" t="b">
        <v>0</v>
      </c>
      <c r="K95" s="71" t="b">
        <v>0</v>
      </c>
      <c r="L95" s="71" t="b">
        <v>0</v>
      </c>
    </row>
    <row r="96" spans="1:12" ht="15">
      <c r="A96" s="71" t="s">
        <v>1767</v>
      </c>
      <c r="B96" s="71" t="s">
        <v>1768</v>
      </c>
      <c r="C96" s="71">
        <v>2</v>
      </c>
      <c r="D96" s="100">
        <v>0.0021358482102525034</v>
      </c>
      <c r="E96" s="100">
        <v>2.864807629026147</v>
      </c>
      <c r="F96" s="71" t="s">
        <v>1788</v>
      </c>
      <c r="G96" s="71" t="b">
        <v>0</v>
      </c>
      <c r="H96" s="71" t="b">
        <v>0</v>
      </c>
      <c r="I96" s="71" t="b">
        <v>0</v>
      </c>
      <c r="J96" s="71" t="b">
        <v>0</v>
      </c>
      <c r="K96" s="71" t="b">
        <v>0</v>
      </c>
      <c r="L96" s="71" t="b">
        <v>0</v>
      </c>
    </row>
    <row r="97" spans="1:12" ht="15">
      <c r="A97" s="71" t="s">
        <v>1768</v>
      </c>
      <c r="B97" s="71" t="s">
        <v>1769</v>
      </c>
      <c r="C97" s="71">
        <v>2</v>
      </c>
      <c r="D97" s="100">
        <v>0.0021358482102525034</v>
      </c>
      <c r="E97" s="100">
        <v>2.864807629026147</v>
      </c>
      <c r="F97" s="71" t="s">
        <v>1788</v>
      </c>
      <c r="G97" s="71" t="b">
        <v>0</v>
      </c>
      <c r="H97" s="71" t="b">
        <v>0</v>
      </c>
      <c r="I97" s="71" t="b">
        <v>0</v>
      </c>
      <c r="J97" s="71" t="b">
        <v>0</v>
      </c>
      <c r="K97" s="71" t="b">
        <v>0</v>
      </c>
      <c r="L97" s="71" t="b">
        <v>0</v>
      </c>
    </row>
    <row r="98" spans="1:12" ht="15">
      <c r="A98" s="71" t="s">
        <v>1769</v>
      </c>
      <c r="B98" s="71" t="s">
        <v>1770</v>
      </c>
      <c r="C98" s="71">
        <v>2</v>
      </c>
      <c r="D98" s="100">
        <v>0.0021358482102525034</v>
      </c>
      <c r="E98" s="100">
        <v>2.864807629026147</v>
      </c>
      <c r="F98" s="71" t="s">
        <v>1788</v>
      </c>
      <c r="G98" s="71" t="b">
        <v>0</v>
      </c>
      <c r="H98" s="71" t="b">
        <v>0</v>
      </c>
      <c r="I98" s="71" t="b">
        <v>0</v>
      </c>
      <c r="J98" s="71" t="b">
        <v>0</v>
      </c>
      <c r="K98" s="71" t="b">
        <v>0</v>
      </c>
      <c r="L98" s="71" t="b">
        <v>0</v>
      </c>
    </row>
    <row r="99" spans="1:12" ht="15">
      <c r="A99" s="71" t="s">
        <v>1770</v>
      </c>
      <c r="B99" s="71" t="s">
        <v>354</v>
      </c>
      <c r="C99" s="71">
        <v>2</v>
      </c>
      <c r="D99" s="100">
        <v>0.0021358482102525034</v>
      </c>
      <c r="E99" s="100">
        <v>2.864807629026147</v>
      </c>
      <c r="F99" s="71" t="s">
        <v>1788</v>
      </c>
      <c r="G99" s="71" t="b">
        <v>0</v>
      </c>
      <c r="H99" s="71" t="b">
        <v>0</v>
      </c>
      <c r="I99" s="71" t="b">
        <v>0</v>
      </c>
      <c r="J99" s="71" t="b">
        <v>0</v>
      </c>
      <c r="K99" s="71" t="b">
        <v>0</v>
      </c>
      <c r="L99" s="71" t="b">
        <v>0</v>
      </c>
    </row>
    <row r="100" spans="1:12" ht="15">
      <c r="A100" s="71" t="s">
        <v>354</v>
      </c>
      <c r="B100" s="71" t="s">
        <v>353</v>
      </c>
      <c r="C100" s="71">
        <v>2</v>
      </c>
      <c r="D100" s="100">
        <v>0.0021358482102525034</v>
      </c>
      <c r="E100" s="100">
        <v>2.864807629026147</v>
      </c>
      <c r="F100" s="71" t="s">
        <v>1788</v>
      </c>
      <c r="G100" s="71" t="b">
        <v>0</v>
      </c>
      <c r="H100" s="71" t="b">
        <v>0</v>
      </c>
      <c r="I100" s="71" t="b">
        <v>0</v>
      </c>
      <c r="J100" s="71" t="b">
        <v>0</v>
      </c>
      <c r="K100" s="71" t="b">
        <v>0</v>
      </c>
      <c r="L100" s="71" t="b">
        <v>0</v>
      </c>
    </row>
    <row r="101" spans="1:12" ht="15">
      <c r="A101" s="71" t="s">
        <v>353</v>
      </c>
      <c r="B101" s="71" t="s">
        <v>352</v>
      </c>
      <c r="C101" s="71">
        <v>2</v>
      </c>
      <c r="D101" s="100">
        <v>0.0021358482102525034</v>
      </c>
      <c r="E101" s="100">
        <v>2.864807629026147</v>
      </c>
      <c r="F101" s="71" t="s">
        <v>1788</v>
      </c>
      <c r="G101" s="71" t="b">
        <v>0</v>
      </c>
      <c r="H101" s="71" t="b">
        <v>0</v>
      </c>
      <c r="I101" s="71" t="b">
        <v>0</v>
      </c>
      <c r="J101" s="71" t="b">
        <v>0</v>
      </c>
      <c r="K101" s="71" t="b">
        <v>0</v>
      </c>
      <c r="L101" s="71" t="b">
        <v>0</v>
      </c>
    </row>
    <row r="102" spans="1:12" ht="15">
      <c r="A102" s="71" t="s">
        <v>352</v>
      </c>
      <c r="B102" s="71" t="s">
        <v>351</v>
      </c>
      <c r="C102" s="71">
        <v>2</v>
      </c>
      <c r="D102" s="100">
        <v>0.0021358482102525034</v>
      </c>
      <c r="E102" s="100">
        <v>2.864807629026147</v>
      </c>
      <c r="F102" s="71" t="s">
        <v>1788</v>
      </c>
      <c r="G102" s="71" t="b">
        <v>0</v>
      </c>
      <c r="H102" s="71" t="b">
        <v>0</v>
      </c>
      <c r="I102" s="71" t="b">
        <v>0</v>
      </c>
      <c r="J102" s="71" t="b">
        <v>0</v>
      </c>
      <c r="K102" s="71" t="b">
        <v>0</v>
      </c>
      <c r="L102" s="71" t="b">
        <v>0</v>
      </c>
    </row>
    <row r="103" spans="1:12" ht="15">
      <c r="A103" s="71" t="s">
        <v>351</v>
      </c>
      <c r="B103" s="71" t="s">
        <v>1771</v>
      </c>
      <c r="C103" s="71">
        <v>2</v>
      </c>
      <c r="D103" s="100">
        <v>0.0021358482102525034</v>
      </c>
      <c r="E103" s="100">
        <v>2.864807629026147</v>
      </c>
      <c r="F103" s="71" t="s">
        <v>1788</v>
      </c>
      <c r="G103" s="71" t="b">
        <v>0</v>
      </c>
      <c r="H103" s="71" t="b">
        <v>0</v>
      </c>
      <c r="I103" s="71" t="b">
        <v>0</v>
      </c>
      <c r="J103" s="71" t="b">
        <v>0</v>
      </c>
      <c r="K103" s="71" t="b">
        <v>0</v>
      </c>
      <c r="L103" s="71" t="b">
        <v>0</v>
      </c>
    </row>
    <row r="104" spans="1:12" ht="15">
      <c r="A104" s="71" t="s">
        <v>1771</v>
      </c>
      <c r="B104" s="71" t="s">
        <v>1772</v>
      </c>
      <c r="C104" s="71">
        <v>2</v>
      </c>
      <c r="D104" s="100">
        <v>0.0021358482102525034</v>
      </c>
      <c r="E104" s="100">
        <v>2.864807629026147</v>
      </c>
      <c r="F104" s="71" t="s">
        <v>1788</v>
      </c>
      <c r="G104" s="71" t="b">
        <v>0</v>
      </c>
      <c r="H104" s="71" t="b">
        <v>0</v>
      </c>
      <c r="I104" s="71" t="b">
        <v>0</v>
      </c>
      <c r="J104" s="71" t="b">
        <v>0</v>
      </c>
      <c r="K104" s="71" t="b">
        <v>0</v>
      </c>
      <c r="L104" s="71" t="b">
        <v>0</v>
      </c>
    </row>
    <row r="105" spans="1:12" ht="15">
      <c r="A105" s="71" t="s">
        <v>1772</v>
      </c>
      <c r="B105" s="71" t="s">
        <v>1773</v>
      </c>
      <c r="C105" s="71">
        <v>2</v>
      </c>
      <c r="D105" s="100">
        <v>0.0021358482102525034</v>
      </c>
      <c r="E105" s="100">
        <v>2.864807629026147</v>
      </c>
      <c r="F105" s="71" t="s">
        <v>1788</v>
      </c>
      <c r="G105" s="71" t="b">
        <v>0</v>
      </c>
      <c r="H105" s="71" t="b">
        <v>0</v>
      </c>
      <c r="I105" s="71" t="b">
        <v>0</v>
      </c>
      <c r="J105" s="71" t="b">
        <v>0</v>
      </c>
      <c r="K105" s="71" t="b">
        <v>0</v>
      </c>
      <c r="L105" s="71" t="b">
        <v>0</v>
      </c>
    </row>
    <row r="106" spans="1:12" ht="15">
      <c r="A106" s="71" t="s">
        <v>1773</v>
      </c>
      <c r="B106" s="71" t="s">
        <v>1774</v>
      </c>
      <c r="C106" s="71">
        <v>2</v>
      </c>
      <c r="D106" s="100">
        <v>0.0021358482102525034</v>
      </c>
      <c r="E106" s="100">
        <v>2.864807629026147</v>
      </c>
      <c r="F106" s="71" t="s">
        <v>1788</v>
      </c>
      <c r="G106" s="71" t="b">
        <v>0</v>
      </c>
      <c r="H106" s="71" t="b">
        <v>0</v>
      </c>
      <c r="I106" s="71" t="b">
        <v>0</v>
      </c>
      <c r="J106" s="71" t="b">
        <v>0</v>
      </c>
      <c r="K106" s="71" t="b">
        <v>0</v>
      </c>
      <c r="L106" s="71" t="b">
        <v>0</v>
      </c>
    </row>
    <row r="107" spans="1:12" ht="15">
      <c r="A107" s="71" t="s">
        <v>1774</v>
      </c>
      <c r="B107" s="71" t="s">
        <v>1453</v>
      </c>
      <c r="C107" s="71">
        <v>2</v>
      </c>
      <c r="D107" s="100">
        <v>0.0021358482102525034</v>
      </c>
      <c r="E107" s="100">
        <v>1.2067962323690347</v>
      </c>
      <c r="F107" s="71" t="s">
        <v>1788</v>
      </c>
      <c r="G107" s="71" t="b">
        <v>0</v>
      </c>
      <c r="H107" s="71" t="b">
        <v>0</v>
      </c>
      <c r="I107" s="71" t="b">
        <v>0</v>
      </c>
      <c r="J107" s="71" t="b">
        <v>0</v>
      </c>
      <c r="K107" s="71" t="b">
        <v>0</v>
      </c>
      <c r="L107" s="71" t="b">
        <v>0</v>
      </c>
    </row>
    <row r="108" spans="1:12" ht="15">
      <c r="A108" s="71" t="s">
        <v>1454</v>
      </c>
      <c r="B108" s="71" t="s">
        <v>1775</v>
      </c>
      <c r="C108" s="71">
        <v>2</v>
      </c>
      <c r="D108" s="100">
        <v>0.0021358482102525034</v>
      </c>
      <c r="E108" s="100">
        <v>1.2364186989758355</v>
      </c>
      <c r="F108" s="71" t="s">
        <v>1788</v>
      </c>
      <c r="G108" s="71" t="b">
        <v>0</v>
      </c>
      <c r="H108" s="71" t="b">
        <v>0</v>
      </c>
      <c r="I108" s="71" t="b">
        <v>0</v>
      </c>
      <c r="J108" s="71" t="b">
        <v>0</v>
      </c>
      <c r="K108" s="71" t="b">
        <v>0</v>
      </c>
      <c r="L108" s="71" t="b">
        <v>0</v>
      </c>
    </row>
    <row r="109" spans="1:12" ht="15">
      <c r="A109" s="71" t="s">
        <v>1775</v>
      </c>
      <c r="B109" s="71" t="s">
        <v>350</v>
      </c>
      <c r="C109" s="71">
        <v>2</v>
      </c>
      <c r="D109" s="100">
        <v>0.0021358482102525034</v>
      </c>
      <c r="E109" s="100">
        <v>2.864807629026147</v>
      </c>
      <c r="F109" s="71" t="s">
        <v>1788</v>
      </c>
      <c r="G109" s="71" t="b">
        <v>0</v>
      </c>
      <c r="H109" s="71" t="b">
        <v>0</v>
      </c>
      <c r="I109" s="71" t="b">
        <v>0</v>
      </c>
      <c r="J109" s="71" t="b">
        <v>0</v>
      </c>
      <c r="K109" s="71" t="b">
        <v>0</v>
      </c>
      <c r="L109" s="71" t="b">
        <v>0</v>
      </c>
    </row>
    <row r="110" spans="1:12" ht="15">
      <c r="A110" s="71" t="s">
        <v>1776</v>
      </c>
      <c r="B110" s="71" t="s">
        <v>1459</v>
      </c>
      <c r="C110" s="71">
        <v>2</v>
      </c>
      <c r="D110" s="100">
        <v>0.0021358482102525034</v>
      </c>
      <c r="E110" s="100">
        <v>1.5976359006231333</v>
      </c>
      <c r="F110" s="71" t="s">
        <v>1788</v>
      </c>
      <c r="G110" s="71" t="b">
        <v>0</v>
      </c>
      <c r="H110" s="71" t="b">
        <v>0</v>
      </c>
      <c r="I110" s="71" t="b">
        <v>0</v>
      </c>
      <c r="J110" s="71" t="b">
        <v>0</v>
      </c>
      <c r="K110" s="71" t="b">
        <v>0</v>
      </c>
      <c r="L110" s="71" t="b">
        <v>0</v>
      </c>
    </row>
    <row r="111" spans="1:12" ht="15">
      <c r="A111" s="71" t="s">
        <v>1459</v>
      </c>
      <c r="B111" s="71" t="s">
        <v>1519</v>
      </c>
      <c r="C111" s="71">
        <v>2</v>
      </c>
      <c r="D111" s="100">
        <v>0.0021358482102525034</v>
      </c>
      <c r="E111" s="100">
        <v>1.5976359006231333</v>
      </c>
      <c r="F111" s="71" t="s">
        <v>1788</v>
      </c>
      <c r="G111" s="71" t="b">
        <v>0</v>
      </c>
      <c r="H111" s="71" t="b">
        <v>0</v>
      </c>
      <c r="I111" s="71" t="b">
        <v>0</v>
      </c>
      <c r="J111" s="71" t="b">
        <v>0</v>
      </c>
      <c r="K111" s="71" t="b">
        <v>0</v>
      </c>
      <c r="L111" s="71" t="b">
        <v>0</v>
      </c>
    </row>
    <row r="112" spans="1:12" ht="15">
      <c r="A112" s="71" t="s">
        <v>1519</v>
      </c>
      <c r="B112" s="71" t="s">
        <v>1460</v>
      </c>
      <c r="C112" s="71">
        <v>2</v>
      </c>
      <c r="D112" s="100">
        <v>0.0021358482102525034</v>
      </c>
      <c r="E112" s="100">
        <v>1.688716369970466</v>
      </c>
      <c r="F112" s="71" t="s">
        <v>1788</v>
      </c>
      <c r="G112" s="71" t="b">
        <v>0</v>
      </c>
      <c r="H112" s="71" t="b">
        <v>0</v>
      </c>
      <c r="I112" s="71" t="b">
        <v>0</v>
      </c>
      <c r="J112" s="71" t="b">
        <v>0</v>
      </c>
      <c r="K112" s="71" t="b">
        <v>0</v>
      </c>
      <c r="L112" s="71" t="b">
        <v>0</v>
      </c>
    </row>
    <row r="113" spans="1:12" ht="15">
      <c r="A113" s="71" t="s">
        <v>1460</v>
      </c>
      <c r="B113" s="71" t="s">
        <v>1777</v>
      </c>
      <c r="C113" s="71">
        <v>2</v>
      </c>
      <c r="D113" s="100">
        <v>0.0021358482102525034</v>
      </c>
      <c r="E113" s="100">
        <v>2.563777633362166</v>
      </c>
      <c r="F113" s="71" t="s">
        <v>1788</v>
      </c>
      <c r="G113" s="71" t="b">
        <v>0</v>
      </c>
      <c r="H113" s="71" t="b">
        <v>0</v>
      </c>
      <c r="I113" s="71" t="b">
        <v>0</v>
      </c>
      <c r="J113" s="71" t="b">
        <v>0</v>
      </c>
      <c r="K113" s="71" t="b">
        <v>0</v>
      </c>
      <c r="L113" s="71" t="b">
        <v>0</v>
      </c>
    </row>
    <row r="114" spans="1:12" ht="15">
      <c r="A114" s="71" t="s">
        <v>1777</v>
      </c>
      <c r="B114" s="71" t="s">
        <v>1778</v>
      </c>
      <c r="C114" s="71">
        <v>2</v>
      </c>
      <c r="D114" s="100">
        <v>0.0021358482102525034</v>
      </c>
      <c r="E114" s="100">
        <v>2.864807629026147</v>
      </c>
      <c r="F114" s="71" t="s">
        <v>1788</v>
      </c>
      <c r="G114" s="71" t="b">
        <v>0</v>
      </c>
      <c r="H114" s="71" t="b">
        <v>0</v>
      </c>
      <c r="I114" s="71" t="b">
        <v>0</v>
      </c>
      <c r="J114" s="71" t="b">
        <v>0</v>
      </c>
      <c r="K114" s="71" t="b">
        <v>0</v>
      </c>
      <c r="L114" s="71" t="b">
        <v>0</v>
      </c>
    </row>
    <row r="115" spans="1:12" ht="15">
      <c r="A115" s="71" t="s">
        <v>1778</v>
      </c>
      <c r="B115" s="71" t="s">
        <v>1779</v>
      </c>
      <c r="C115" s="71">
        <v>2</v>
      </c>
      <c r="D115" s="100">
        <v>0.0021358482102525034</v>
      </c>
      <c r="E115" s="100">
        <v>2.864807629026147</v>
      </c>
      <c r="F115" s="71" t="s">
        <v>1788</v>
      </c>
      <c r="G115" s="71" t="b">
        <v>0</v>
      </c>
      <c r="H115" s="71" t="b">
        <v>0</v>
      </c>
      <c r="I115" s="71" t="b">
        <v>0</v>
      </c>
      <c r="J115" s="71" t="b">
        <v>0</v>
      </c>
      <c r="K115" s="71" t="b">
        <v>0</v>
      </c>
      <c r="L115" s="71" t="b">
        <v>0</v>
      </c>
    </row>
    <row r="116" spans="1:12" ht="15">
      <c r="A116" s="71" t="s">
        <v>1779</v>
      </c>
      <c r="B116" s="71" t="s">
        <v>1780</v>
      </c>
      <c r="C116" s="71">
        <v>2</v>
      </c>
      <c r="D116" s="100">
        <v>0.0021358482102525034</v>
      </c>
      <c r="E116" s="100">
        <v>2.864807629026147</v>
      </c>
      <c r="F116" s="71" t="s">
        <v>1788</v>
      </c>
      <c r="G116" s="71" t="b">
        <v>0</v>
      </c>
      <c r="H116" s="71" t="b">
        <v>0</v>
      </c>
      <c r="I116" s="71" t="b">
        <v>0</v>
      </c>
      <c r="J116" s="71" t="b">
        <v>0</v>
      </c>
      <c r="K116" s="71" t="b">
        <v>0</v>
      </c>
      <c r="L116" s="71" t="b">
        <v>0</v>
      </c>
    </row>
    <row r="117" spans="1:12" ht="15">
      <c r="A117" s="71" t="s">
        <v>1780</v>
      </c>
      <c r="B117" s="71" t="s">
        <v>1528</v>
      </c>
      <c r="C117" s="71">
        <v>2</v>
      </c>
      <c r="D117" s="100">
        <v>0.0021358482102525034</v>
      </c>
      <c r="E117" s="100">
        <v>1.9617176420342035</v>
      </c>
      <c r="F117" s="71" t="s">
        <v>1788</v>
      </c>
      <c r="G117" s="71" t="b">
        <v>0</v>
      </c>
      <c r="H117" s="71" t="b">
        <v>0</v>
      </c>
      <c r="I117" s="71" t="b">
        <v>0</v>
      </c>
      <c r="J117" s="71" t="b">
        <v>1</v>
      </c>
      <c r="K117" s="71" t="b">
        <v>0</v>
      </c>
      <c r="L117" s="71" t="b">
        <v>0</v>
      </c>
    </row>
    <row r="118" spans="1:12" ht="15">
      <c r="A118" s="71" t="s">
        <v>1528</v>
      </c>
      <c r="B118" s="71" t="s">
        <v>309</v>
      </c>
      <c r="C118" s="71">
        <v>2</v>
      </c>
      <c r="D118" s="100">
        <v>0.0021358482102525034</v>
      </c>
      <c r="E118" s="100">
        <v>1.9617176420342035</v>
      </c>
      <c r="F118" s="71" t="s">
        <v>1788</v>
      </c>
      <c r="G118" s="71" t="b">
        <v>1</v>
      </c>
      <c r="H118" s="71" t="b">
        <v>0</v>
      </c>
      <c r="I118" s="71" t="b">
        <v>0</v>
      </c>
      <c r="J118" s="71" t="b">
        <v>0</v>
      </c>
      <c r="K118" s="71" t="b">
        <v>0</v>
      </c>
      <c r="L118" s="71" t="b">
        <v>0</v>
      </c>
    </row>
    <row r="119" spans="1:12" ht="15">
      <c r="A119" s="71" t="s">
        <v>309</v>
      </c>
      <c r="B119" s="71" t="s">
        <v>1493</v>
      </c>
      <c r="C119" s="71">
        <v>2</v>
      </c>
      <c r="D119" s="100">
        <v>0.0021358482102525034</v>
      </c>
      <c r="E119" s="100">
        <v>1.5976359006231333</v>
      </c>
      <c r="F119" s="71" t="s">
        <v>1788</v>
      </c>
      <c r="G119" s="71" t="b">
        <v>0</v>
      </c>
      <c r="H119" s="71" t="b">
        <v>0</v>
      </c>
      <c r="I119" s="71" t="b">
        <v>0</v>
      </c>
      <c r="J119" s="71" t="b">
        <v>0</v>
      </c>
      <c r="K119" s="71" t="b">
        <v>0</v>
      </c>
      <c r="L119" s="71" t="b">
        <v>0</v>
      </c>
    </row>
    <row r="120" spans="1:12" ht="15">
      <c r="A120" s="71" t="s">
        <v>1493</v>
      </c>
      <c r="B120" s="71" t="s">
        <v>1454</v>
      </c>
      <c r="C120" s="71">
        <v>2</v>
      </c>
      <c r="D120" s="100">
        <v>0.0021358482102525034</v>
      </c>
      <c r="E120" s="100">
        <v>-0.06512193105844079</v>
      </c>
      <c r="F120" s="71" t="s">
        <v>1788</v>
      </c>
      <c r="G120" s="71" t="b">
        <v>0</v>
      </c>
      <c r="H120" s="71" t="b">
        <v>0</v>
      </c>
      <c r="I120" s="71" t="b">
        <v>0</v>
      </c>
      <c r="J120" s="71" t="b">
        <v>0</v>
      </c>
      <c r="K120" s="71" t="b">
        <v>0</v>
      </c>
      <c r="L120" s="71" t="b">
        <v>0</v>
      </c>
    </row>
    <row r="121" spans="1:12" ht="15">
      <c r="A121" s="71" t="s">
        <v>1453</v>
      </c>
      <c r="B121" s="71" t="s">
        <v>1460</v>
      </c>
      <c r="C121" s="71">
        <v>2</v>
      </c>
      <c r="D121" s="100">
        <v>0.0021358482102525034</v>
      </c>
      <c r="E121" s="100">
        <v>0.9671805377357057</v>
      </c>
      <c r="F121" s="71" t="s">
        <v>1788</v>
      </c>
      <c r="G121" s="71" t="b">
        <v>0</v>
      </c>
      <c r="H121" s="71" t="b">
        <v>0</v>
      </c>
      <c r="I121" s="71" t="b">
        <v>0</v>
      </c>
      <c r="J121" s="71" t="b">
        <v>0</v>
      </c>
      <c r="K121" s="71" t="b">
        <v>0</v>
      </c>
      <c r="L121" s="71" t="b">
        <v>0</v>
      </c>
    </row>
    <row r="122" spans="1:12" ht="15">
      <c r="A122" s="71" t="s">
        <v>1460</v>
      </c>
      <c r="B122" s="71" t="s">
        <v>1781</v>
      </c>
      <c r="C122" s="71">
        <v>2</v>
      </c>
      <c r="D122" s="100">
        <v>0.0021358482102525034</v>
      </c>
      <c r="E122" s="100">
        <v>2.563777633362166</v>
      </c>
      <c r="F122" s="71" t="s">
        <v>1788</v>
      </c>
      <c r="G122" s="71" t="b">
        <v>0</v>
      </c>
      <c r="H122" s="71" t="b">
        <v>0</v>
      </c>
      <c r="I122" s="71" t="b">
        <v>0</v>
      </c>
      <c r="J122" s="71" t="b">
        <v>0</v>
      </c>
      <c r="K122" s="71" t="b">
        <v>0</v>
      </c>
      <c r="L122" s="71" t="b">
        <v>0</v>
      </c>
    </row>
    <row r="123" spans="1:12" ht="15">
      <c r="A123" s="71" t="s">
        <v>1781</v>
      </c>
      <c r="B123" s="71" t="s">
        <v>1782</v>
      </c>
      <c r="C123" s="71">
        <v>2</v>
      </c>
      <c r="D123" s="100">
        <v>0.0021358482102525034</v>
      </c>
      <c r="E123" s="100">
        <v>2.864807629026147</v>
      </c>
      <c r="F123" s="71" t="s">
        <v>1788</v>
      </c>
      <c r="G123" s="71" t="b">
        <v>0</v>
      </c>
      <c r="H123" s="71" t="b">
        <v>0</v>
      </c>
      <c r="I123" s="71" t="b">
        <v>0</v>
      </c>
      <c r="J123" s="71" t="b">
        <v>0</v>
      </c>
      <c r="K123" s="71" t="b">
        <v>0</v>
      </c>
      <c r="L123" s="71" t="b">
        <v>0</v>
      </c>
    </row>
    <row r="124" spans="1:12" ht="15">
      <c r="A124" s="71" t="s">
        <v>1782</v>
      </c>
      <c r="B124" s="71" t="s">
        <v>332</v>
      </c>
      <c r="C124" s="71">
        <v>2</v>
      </c>
      <c r="D124" s="100">
        <v>0.0021358482102525034</v>
      </c>
      <c r="E124" s="100">
        <v>1.9617176420342035</v>
      </c>
      <c r="F124" s="71" t="s">
        <v>1788</v>
      </c>
      <c r="G124" s="71" t="b">
        <v>0</v>
      </c>
      <c r="H124" s="71" t="b">
        <v>0</v>
      </c>
      <c r="I124" s="71" t="b">
        <v>0</v>
      </c>
      <c r="J124" s="71" t="b">
        <v>0</v>
      </c>
      <c r="K124" s="71" t="b">
        <v>0</v>
      </c>
      <c r="L124" s="71" t="b">
        <v>0</v>
      </c>
    </row>
    <row r="125" spans="1:12" ht="15">
      <c r="A125" s="71" t="s">
        <v>332</v>
      </c>
      <c r="B125" s="71" t="s">
        <v>349</v>
      </c>
      <c r="C125" s="71">
        <v>2</v>
      </c>
      <c r="D125" s="100">
        <v>0.0021358482102525034</v>
      </c>
      <c r="E125" s="100">
        <v>1.9617176420342035</v>
      </c>
      <c r="F125" s="71" t="s">
        <v>1788</v>
      </c>
      <c r="G125" s="71" t="b">
        <v>0</v>
      </c>
      <c r="H125" s="71" t="b">
        <v>0</v>
      </c>
      <c r="I125" s="71" t="b">
        <v>0</v>
      </c>
      <c r="J125" s="71" t="b">
        <v>0</v>
      </c>
      <c r="K125" s="71" t="b">
        <v>0</v>
      </c>
      <c r="L125" s="71" t="b">
        <v>0</v>
      </c>
    </row>
    <row r="126" spans="1:12" ht="15">
      <c r="A126" s="71" t="s">
        <v>1783</v>
      </c>
      <c r="B126" s="71" t="s">
        <v>1784</v>
      </c>
      <c r="C126" s="71">
        <v>2</v>
      </c>
      <c r="D126" s="100">
        <v>0.0021358482102525034</v>
      </c>
      <c r="E126" s="100">
        <v>2.864807629026147</v>
      </c>
      <c r="F126" s="71" t="s">
        <v>1788</v>
      </c>
      <c r="G126" s="71" t="b">
        <v>0</v>
      </c>
      <c r="H126" s="71" t="b">
        <v>0</v>
      </c>
      <c r="I126" s="71" t="b">
        <v>0</v>
      </c>
      <c r="J126" s="71" t="b">
        <v>0</v>
      </c>
      <c r="K126" s="71" t="b">
        <v>0</v>
      </c>
      <c r="L126" s="71" t="b">
        <v>0</v>
      </c>
    </row>
    <row r="127" spans="1:12" ht="15">
      <c r="A127" s="71" t="s">
        <v>1784</v>
      </c>
      <c r="B127" s="71" t="s">
        <v>332</v>
      </c>
      <c r="C127" s="71">
        <v>2</v>
      </c>
      <c r="D127" s="100">
        <v>0.0021358482102525034</v>
      </c>
      <c r="E127" s="100">
        <v>1.9617176420342035</v>
      </c>
      <c r="F127" s="71" t="s">
        <v>1788</v>
      </c>
      <c r="G127" s="71" t="b">
        <v>0</v>
      </c>
      <c r="H127" s="71" t="b">
        <v>0</v>
      </c>
      <c r="I127" s="71" t="b">
        <v>0</v>
      </c>
      <c r="J127" s="71" t="b">
        <v>0</v>
      </c>
      <c r="K127" s="71" t="b">
        <v>0</v>
      </c>
      <c r="L127" s="71" t="b">
        <v>0</v>
      </c>
    </row>
    <row r="128" spans="1:12" ht="15">
      <c r="A128" s="71" t="s">
        <v>332</v>
      </c>
      <c r="B128" s="71" t="s">
        <v>1454</v>
      </c>
      <c r="C128" s="71">
        <v>2</v>
      </c>
      <c r="D128" s="100">
        <v>0.0021358482102525034</v>
      </c>
      <c r="E128" s="100">
        <v>0.2989598103526294</v>
      </c>
      <c r="F128" s="71" t="s">
        <v>1788</v>
      </c>
      <c r="G128" s="71" t="b">
        <v>0</v>
      </c>
      <c r="H128" s="71" t="b">
        <v>0</v>
      </c>
      <c r="I128" s="71" t="b">
        <v>0</v>
      </c>
      <c r="J128" s="71" t="b">
        <v>0</v>
      </c>
      <c r="K128" s="71" t="b">
        <v>0</v>
      </c>
      <c r="L128" s="71" t="b">
        <v>0</v>
      </c>
    </row>
    <row r="129" spans="1:12" ht="15">
      <c r="A129" s="71" t="s">
        <v>1453</v>
      </c>
      <c r="B129" s="71" t="s">
        <v>1463</v>
      </c>
      <c r="C129" s="71">
        <v>2</v>
      </c>
      <c r="D129" s="100">
        <v>0.0021358482102525034</v>
      </c>
      <c r="E129" s="100">
        <v>1.268210533399687</v>
      </c>
      <c r="F129" s="71" t="s">
        <v>1788</v>
      </c>
      <c r="G129" s="71" t="b">
        <v>0</v>
      </c>
      <c r="H129" s="71" t="b">
        <v>0</v>
      </c>
      <c r="I129" s="71" t="b">
        <v>0</v>
      </c>
      <c r="J129" s="71" t="b">
        <v>0</v>
      </c>
      <c r="K129" s="71" t="b">
        <v>0</v>
      </c>
      <c r="L129" s="71" t="b">
        <v>0</v>
      </c>
    </row>
    <row r="130" spans="1:12" ht="15">
      <c r="A130" s="71" t="s">
        <v>1463</v>
      </c>
      <c r="B130" s="71" t="s">
        <v>1464</v>
      </c>
      <c r="C130" s="71">
        <v>2</v>
      </c>
      <c r="D130" s="100">
        <v>0.0021358482102525034</v>
      </c>
      <c r="E130" s="100">
        <v>2.864807629026147</v>
      </c>
      <c r="F130" s="71" t="s">
        <v>1788</v>
      </c>
      <c r="G130" s="71" t="b">
        <v>0</v>
      </c>
      <c r="H130" s="71" t="b">
        <v>0</v>
      </c>
      <c r="I130" s="71" t="b">
        <v>0</v>
      </c>
      <c r="J130" s="71" t="b">
        <v>0</v>
      </c>
      <c r="K130" s="71" t="b">
        <v>0</v>
      </c>
      <c r="L130" s="71" t="b">
        <v>0</v>
      </c>
    </row>
    <row r="131" spans="1:12" ht="15">
      <c r="A131" s="71" t="s">
        <v>1464</v>
      </c>
      <c r="B131" s="71" t="s">
        <v>1785</v>
      </c>
      <c r="C131" s="71">
        <v>2</v>
      </c>
      <c r="D131" s="100">
        <v>0.0021358482102525034</v>
      </c>
      <c r="E131" s="100">
        <v>2.864807629026147</v>
      </c>
      <c r="F131" s="71" t="s">
        <v>1788</v>
      </c>
      <c r="G131" s="71" t="b">
        <v>0</v>
      </c>
      <c r="H131" s="71" t="b">
        <v>0</v>
      </c>
      <c r="I131" s="71" t="b">
        <v>0</v>
      </c>
      <c r="J131" s="71" t="b">
        <v>0</v>
      </c>
      <c r="K131" s="71" t="b">
        <v>0</v>
      </c>
      <c r="L131" s="71" t="b">
        <v>0</v>
      </c>
    </row>
    <row r="132" spans="1:12" ht="15">
      <c r="A132" s="71" t="s">
        <v>1785</v>
      </c>
      <c r="B132" s="71" t="s">
        <v>348</v>
      </c>
      <c r="C132" s="71">
        <v>2</v>
      </c>
      <c r="D132" s="100">
        <v>0.0021358482102525034</v>
      </c>
      <c r="E132" s="100">
        <v>2.864807629026147</v>
      </c>
      <c r="F132" s="71" t="s">
        <v>1788</v>
      </c>
      <c r="G132" s="71" t="b">
        <v>0</v>
      </c>
      <c r="H132" s="71" t="b">
        <v>0</v>
      </c>
      <c r="I132" s="71" t="b">
        <v>0</v>
      </c>
      <c r="J132" s="71" t="b">
        <v>0</v>
      </c>
      <c r="K132" s="71" t="b">
        <v>0</v>
      </c>
      <c r="L132" s="71" t="b">
        <v>0</v>
      </c>
    </row>
    <row r="133" spans="1:12" ht="15">
      <c r="A133" s="71" t="s">
        <v>348</v>
      </c>
      <c r="B133" s="71" t="s">
        <v>347</v>
      </c>
      <c r="C133" s="71">
        <v>2</v>
      </c>
      <c r="D133" s="100">
        <v>0.0021358482102525034</v>
      </c>
      <c r="E133" s="100">
        <v>2.864807629026147</v>
      </c>
      <c r="F133" s="71" t="s">
        <v>1788</v>
      </c>
      <c r="G133" s="71" t="b">
        <v>0</v>
      </c>
      <c r="H133" s="71" t="b">
        <v>0</v>
      </c>
      <c r="I133" s="71" t="b">
        <v>0</v>
      </c>
      <c r="J133" s="71" t="b">
        <v>0</v>
      </c>
      <c r="K133" s="71" t="b">
        <v>0</v>
      </c>
      <c r="L133" s="71" t="b">
        <v>0</v>
      </c>
    </row>
    <row r="134" spans="1:12" ht="15">
      <c r="A134" s="71" t="s">
        <v>347</v>
      </c>
      <c r="B134" s="71" t="s">
        <v>346</v>
      </c>
      <c r="C134" s="71">
        <v>2</v>
      </c>
      <c r="D134" s="100">
        <v>0.0021358482102525034</v>
      </c>
      <c r="E134" s="100">
        <v>2.864807629026147</v>
      </c>
      <c r="F134" s="71" t="s">
        <v>1788</v>
      </c>
      <c r="G134" s="71" t="b">
        <v>0</v>
      </c>
      <c r="H134" s="71" t="b">
        <v>0</v>
      </c>
      <c r="I134" s="71" t="b">
        <v>0</v>
      </c>
      <c r="J134" s="71" t="b">
        <v>0</v>
      </c>
      <c r="K134" s="71" t="b">
        <v>0</v>
      </c>
      <c r="L134" s="71" t="b">
        <v>0</v>
      </c>
    </row>
    <row r="135" spans="1:12" ht="15">
      <c r="A135" s="71" t="s">
        <v>346</v>
      </c>
      <c r="B135" s="71" t="s">
        <v>310</v>
      </c>
      <c r="C135" s="71">
        <v>2</v>
      </c>
      <c r="D135" s="100">
        <v>0.0021358482102525034</v>
      </c>
      <c r="E135" s="100">
        <v>2.6887163699704657</v>
      </c>
      <c r="F135" s="71" t="s">
        <v>1788</v>
      </c>
      <c r="G135" s="71" t="b">
        <v>0</v>
      </c>
      <c r="H135" s="71" t="b">
        <v>0</v>
      </c>
      <c r="I135" s="71" t="b">
        <v>0</v>
      </c>
      <c r="J135" s="71" t="b">
        <v>0</v>
      </c>
      <c r="K135" s="71" t="b">
        <v>0</v>
      </c>
      <c r="L135" s="71" t="b">
        <v>0</v>
      </c>
    </row>
    <row r="136" spans="1:12" ht="15">
      <c r="A136" s="71" t="s">
        <v>1469</v>
      </c>
      <c r="B136" s="71" t="s">
        <v>1470</v>
      </c>
      <c r="C136" s="71">
        <v>2</v>
      </c>
      <c r="D136" s="100">
        <v>0.0021358482102525034</v>
      </c>
      <c r="E136" s="100">
        <v>2.864807629026147</v>
      </c>
      <c r="F136" s="71" t="s">
        <v>1788</v>
      </c>
      <c r="G136" s="71" t="b">
        <v>0</v>
      </c>
      <c r="H136" s="71" t="b">
        <v>0</v>
      </c>
      <c r="I136" s="71" t="b">
        <v>0</v>
      </c>
      <c r="J136" s="71" t="b">
        <v>0</v>
      </c>
      <c r="K136" s="71" t="b">
        <v>0</v>
      </c>
      <c r="L136" s="71" t="b">
        <v>0</v>
      </c>
    </row>
    <row r="137" spans="1:12" ht="15">
      <c r="A137" s="71" t="s">
        <v>1470</v>
      </c>
      <c r="B137" s="71" t="s">
        <v>1524</v>
      </c>
      <c r="C137" s="71">
        <v>2</v>
      </c>
      <c r="D137" s="100">
        <v>0.0021358482102525034</v>
      </c>
      <c r="E137" s="100">
        <v>2.864807629026147</v>
      </c>
      <c r="F137" s="71" t="s">
        <v>1788</v>
      </c>
      <c r="G137" s="71" t="b">
        <v>0</v>
      </c>
      <c r="H137" s="71" t="b">
        <v>0</v>
      </c>
      <c r="I137" s="71" t="b">
        <v>0</v>
      </c>
      <c r="J137" s="71" t="b">
        <v>0</v>
      </c>
      <c r="K137" s="71" t="b">
        <v>0</v>
      </c>
      <c r="L137" s="71" t="b">
        <v>0</v>
      </c>
    </row>
    <row r="138" spans="1:12" ht="15">
      <c r="A138" s="71" t="s">
        <v>1524</v>
      </c>
      <c r="B138" s="71" t="s">
        <v>1525</v>
      </c>
      <c r="C138" s="71">
        <v>2</v>
      </c>
      <c r="D138" s="100">
        <v>0.0021358482102525034</v>
      </c>
      <c r="E138" s="100">
        <v>2.864807629026147</v>
      </c>
      <c r="F138" s="71" t="s">
        <v>1788</v>
      </c>
      <c r="G138" s="71" t="b">
        <v>0</v>
      </c>
      <c r="H138" s="71" t="b">
        <v>0</v>
      </c>
      <c r="I138" s="71" t="b">
        <v>0</v>
      </c>
      <c r="J138" s="71" t="b">
        <v>0</v>
      </c>
      <c r="K138" s="71" t="b">
        <v>0</v>
      </c>
      <c r="L138" s="71" t="b">
        <v>0</v>
      </c>
    </row>
    <row r="139" spans="1:12" ht="15">
      <c r="A139" s="71" t="s">
        <v>1525</v>
      </c>
      <c r="B139" s="71" t="s">
        <v>1454</v>
      </c>
      <c r="C139" s="71">
        <v>2</v>
      </c>
      <c r="D139" s="100">
        <v>0.0021358482102525034</v>
      </c>
      <c r="E139" s="100">
        <v>1.202049797344573</v>
      </c>
      <c r="F139" s="71" t="s">
        <v>1788</v>
      </c>
      <c r="G139" s="71" t="b">
        <v>0</v>
      </c>
      <c r="H139" s="71" t="b">
        <v>0</v>
      </c>
      <c r="I139" s="71" t="b">
        <v>0</v>
      </c>
      <c r="J139" s="71" t="b">
        <v>0</v>
      </c>
      <c r="K139" s="71" t="b">
        <v>0</v>
      </c>
      <c r="L139" s="71" t="b">
        <v>0</v>
      </c>
    </row>
    <row r="140" spans="1:12" ht="15">
      <c r="A140" s="71" t="s">
        <v>1453</v>
      </c>
      <c r="B140" s="71" t="s">
        <v>1471</v>
      </c>
      <c r="C140" s="71">
        <v>2</v>
      </c>
      <c r="D140" s="100">
        <v>0.0021358482102525034</v>
      </c>
      <c r="E140" s="100">
        <v>1.268210533399687</v>
      </c>
      <c r="F140" s="71" t="s">
        <v>1788</v>
      </c>
      <c r="G140" s="71" t="b">
        <v>0</v>
      </c>
      <c r="H140" s="71" t="b">
        <v>0</v>
      </c>
      <c r="I140" s="71" t="b">
        <v>0</v>
      </c>
      <c r="J140" s="71" t="b">
        <v>0</v>
      </c>
      <c r="K140" s="71" t="b">
        <v>0</v>
      </c>
      <c r="L140" s="71" t="b">
        <v>0</v>
      </c>
    </row>
    <row r="141" spans="1:12" ht="15">
      <c r="A141" s="71" t="s">
        <v>1471</v>
      </c>
      <c r="B141" s="71" t="s">
        <v>1472</v>
      </c>
      <c r="C141" s="71">
        <v>2</v>
      </c>
      <c r="D141" s="100">
        <v>0.0021358482102525034</v>
      </c>
      <c r="E141" s="100">
        <v>2.864807629026147</v>
      </c>
      <c r="F141" s="71" t="s">
        <v>1788</v>
      </c>
      <c r="G141" s="71" t="b">
        <v>0</v>
      </c>
      <c r="H141" s="71" t="b">
        <v>0</v>
      </c>
      <c r="I141" s="71" t="b">
        <v>0</v>
      </c>
      <c r="J141" s="71" t="b">
        <v>0</v>
      </c>
      <c r="K141" s="71" t="b">
        <v>0</v>
      </c>
      <c r="L141" s="71" t="b">
        <v>0</v>
      </c>
    </row>
    <row r="142" spans="1:12" ht="15">
      <c r="A142" s="71" t="s">
        <v>1472</v>
      </c>
      <c r="B142" s="71" t="s">
        <v>1473</v>
      </c>
      <c r="C142" s="71">
        <v>2</v>
      </c>
      <c r="D142" s="100">
        <v>0.0021358482102525034</v>
      </c>
      <c r="E142" s="100">
        <v>2.864807629026147</v>
      </c>
      <c r="F142" s="71" t="s">
        <v>1788</v>
      </c>
      <c r="G142" s="71" t="b">
        <v>0</v>
      </c>
      <c r="H142" s="71" t="b">
        <v>0</v>
      </c>
      <c r="I142" s="71" t="b">
        <v>0</v>
      </c>
      <c r="J142" s="71" t="b">
        <v>0</v>
      </c>
      <c r="K142" s="71" t="b">
        <v>0</v>
      </c>
      <c r="L142" s="71" t="b">
        <v>0</v>
      </c>
    </row>
    <row r="143" spans="1:12" ht="15">
      <c r="A143" s="71" t="s">
        <v>1473</v>
      </c>
      <c r="B143" s="71" t="s">
        <v>332</v>
      </c>
      <c r="C143" s="71">
        <v>2</v>
      </c>
      <c r="D143" s="100">
        <v>0.0021358482102525034</v>
      </c>
      <c r="E143" s="100">
        <v>1.9617176420342035</v>
      </c>
      <c r="F143" s="71" t="s">
        <v>1788</v>
      </c>
      <c r="G143" s="71" t="b">
        <v>0</v>
      </c>
      <c r="H143" s="71" t="b">
        <v>0</v>
      </c>
      <c r="I143" s="71" t="b">
        <v>0</v>
      </c>
      <c r="J143" s="71" t="b">
        <v>0</v>
      </c>
      <c r="K143" s="71" t="b">
        <v>0</v>
      </c>
      <c r="L143" s="71" t="b">
        <v>0</v>
      </c>
    </row>
    <row r="144" spans="1:12" ht="15">
      <c r="A144" s="71" t="s">
        <v>332</v>
      </c>
      <c r="B144" s="71" t="s">
        <v>1455</v>
      </c>
      <c r="C144" s="71">
        <v>2</v>
      </c>
      <c r="D144" s="100">
        <v>0.0021358482102525034</v>
      </c>
      <c r="E144" s="100">
        <v>1.0866563786425034</v>
      </c>
      <c r="F144" s="71" t="s">
        <v>1788</v>
      </c>
      <c r="G144" s="71" t="b">
        <v>0</v>
      </c>
      <c r="H144" s="71" t="b">
        <v>0</v>
      </c>
      <c r="I144" s="71" t="b">
        <v>0</v>
      </c>
      <c r="J144" s="71" t="b">
        <v>0</v>
      </c>
      <c r="K144" s="71" t="b">
        <v>0</v>
      </c>
      <c r="L144" s="71" t="b">
        <v>0</v>
      </c>
    </row>
    <row r="145" spans="1:12" ht="15">
      <c r="A145" s="71" t="s">
        <v>1455</v>
      </c>
      <c r="B145" s="71" t="s">
        <v>345</v>
      </c>
      <c r="C145" s="71">
        <v>2</v>
      </c>
      <c r="D145" s="100">
        <v>0.0021358482102525034</v>
      </c>
      <c r="E145" s="100">
        <v>2.864807629026147</v>
      </c>
      <c r="F145" s="71" t="s">
        <v>1788</v>
      </c>
      <c r="G145" s="71" t="b">
        <v>0</v>
      </c>
      <c r="H145" s="71" t="b">
        <v>0</v>
      </c>
      <c r="I145" s="71" t="b">
        <v>0</v>
      </c>
      <c r="J145" s="71" t="b">
        <v>0</v>
      </c>
      <c r="K145" s="71" t="b">
        <v>0</v>
      </c>
      <c r="L145" s="71" t="b">
        <v>0</v>
      </c>
    </row>
    <row r="146" spans="1:12" ht="15">
      <c r="A146" s="71" t="s">
        <v>345</v>
      </c>
      <c r="B146" s="71" t="s">
        <v>344</v>
      </c>
      <c r="C146" s="71">
        <v>2</v>
      </c>
      <c r="D146" s="100">
        <v>0.0021358482102525034</v>
      </c>
      <c r="E146" s="100">
        <v>2.864807629026147</v>
      </c>
      <c r="F146" s="71" t="s">
        <v>1788</v>
      </c>
      <c r="G146" s="71" t="b">
        <v>0</v>
      </c>
      <c r="H146" s="71" t="b">
        <v>0</v>
      </c>
      <c r="I146" s="71" t="b">
        <v>0</v>
      </c>
      <c r="J146" s="71" t="b">
        <v>0</v>
      </c>
      <c r="K146" s="71" t="b">
        <v>0</v>
      </c>
      <c r="L146" s="71" t="b">
        <v>0</v>
      </c>
    </row>
    <row r="147" spans="1:12" ht="15">
      <c r="A147" s="71" t="s">
        <v>344</v>
      </c>
      <c r="B147" s="71" t="s">
        <v>343</v>
      </c>
      <c r="C147" s="71">
        <v>2</v>
      </c>
      <c r="D147" s="100">
        <v>0.0021358482102525034</v>
      </c>
      <c r="E147" s="100">
        <v>2.563777633362166</v>
      </c>
      <c r="F147" s="71" t="s">
        <v>1788</v>
      </c>
      <c r="G147" s="71" t="b">
        <v>0</v>
      </c>
      <c r="H147" s="71" t="b">
        <v>0</v>
      </c>
      <c r="I147" s="71" t="b">
        <v>0</v>
      </c>
      <c r="J147" s="71" t="b">
        <v>0</v>
      </c>
      <c r="K147" s="71" t="b">
        <v>0</v>
      </c>
      <c r="L147" s="71" t="b">
        <v>0</v>
      </c>
    </row>
    <row r="148" spans="1:12" ht="15">
      <c r="A148" s="71" t="s">
        <v>343</v>
      </c>
      <c r="B148" s="71" t="s">
        <v>342</v>
      </c>
      <c r="C148" s="71">
        <v>2</v>
      </c>
      <c r="D148" s="100">
        <v>0.0021358482102525034</v>
      </c>
      <c r="E148" s="100">
        <v>2.563777633362166</v>
      </c>
      <c r="F148" s="71" t="s">
        <v>1788</v>
      </c>
      <c r="G148" s="71" t="b">
        <v>0</v>
      </c>
      <c r="H148" s="71" t="b">
        <v>0</v>
      </c>
      <c r="I148" s="71" t="b">
        <v>0</v>
      </c>
      <c r="J148" s="71" t="b">
        <v>0</v>
      </c>
      <c r="K148" s="71" t="b">
        <v>0</v>
      </c>
      <c r="L148" s="71" t="b">
        <v>0</v>
      </c>
    </row>
    <row r="149" spans="1:12" ht="15">
      <c r="A149" s="71" t="s">
        <v>342</v>
      </c>
      <c r="B149" s="71" t="s">
        <v>341</v>
      </c>
      <c r="C149" s="71">
        <v>2</v>
      </c>
      <c r="D149" s="100">
        <v>0.0021358482102525034</v>
      </c>
      <c r="E149" s="100">
        <v>2.864807629026147</v>
      </c>
      <c r="F149" s="71" t="s">
        <v>1788</v>
      </c>
      <c r="G149" s="71" t="b">
        <v>0</v>
      </c>
      <c r="H149" s="71" t="b">
        <v>0</v>
      </c>
      <c r="I149" s="71" t="b">
        <v>0</v>
      </c>
      <c r="J149" s="71" t="b">
        <v>0</v>
      </c>
      <c r="K149" s="71" t="b">
        <v>0</v>
      </c>
      <c r="L149" s="71" t="b">
        <v>0</v>
      </c>
    </row>
    <row r="150" spans="1:12" ht="15">
      <c r="A150" s="71" t="s">
        <v>341</v>
      </c>
      <c r="B150" s="71" t="s">
        <v>340</v>
      </c>
      <c r="C150" s="71">
        <v>2</v>
      </c>
      <c r="D150" s="100">
        <v>0.0021358482102525034</v>
      </c>
      <c r="E150" s="100">
        <v>2.864807629026147</v>
      </c>
      <c r="F150" s="71" t="s">
        <v>1788</v>
      </c>
      <c r="G150" s="71" t="b">
        <v>0</v>
      </c>
      <c r="H150" s="71" t="b">
        <v>0</v>
      </c>
      <c r="I150" s="71" t="b">
        <v>0</v>
      </c>
      <c r="J150" s="71" t="b">
        <v>0</v>
      </c>
      <c r="K150" s="71" t="b">
        <v>0</v>
      </c>
      <c r="L150" s="71" t="b">
        <v>0</v>
      </c>
    </row>
    <row r="151" spans="1:12" ht="15">
      <c r="A151" s="71" t="s">
        <v>340</v>
      </c>
      <c r="B151" s="71" t="s">
        <v>343</v>
      </c>
      <c r="C151" s="71">
        <v>2</v>
      </c>
      <c r="D151" s="100">
        <v>0.0021358482102525034</v>
      </c>
      <c r="E151" s="100">
        <v>2.563777633362166</v>
      </c>
      <c r="F151" s="71" t="s">
        <v>1788</v>
      </c>
      <c r="G151" s="71" t="b">
        <v>0</v>
      </c>
      <c r="H151" s="71" t="b">
        <v>0</v>
      </c>
      <c r="I151" s="71" t="b">
        <v>0</v>
      </c>
      <c r="J151" s="71" t="b">
        <v>0</v>
      </c>
      <c r="K151" s="71" t="b">
        <v>0</v>
      </c>
      <c r="L151" s="71" t="b">
        <v>0</v>
      </c>
    </row>
    <row r="152" spans="1:12" ht="15">
      <c r="A152" s="71" t="s">
        <v>343</v>
      </c>
      <c r="B152" s="71" t="s">
        <v>339</v>
      </c>
      <c r="C152" s="71">
        <v>2</v>
      </c>
      <c r="D152" s="100">
        <v>0.0021358482102525034</v>
      </c>
      <c r="E152" s="100">
        <v>2.563777633362166</v>
      </c>
      <c r="F152" s="71" t="s">
        <v>1788</v>
      </c>
      <c r="G152" s="71" t="b">
        <v>0</v>
      </c>
      <c r="H152" s="71" t="b">
        <v>0</v>
      </c>
      <c r="I152" s="71" t="b">
        <v>0</v>
      </c>
      <c r="J152" s="71" t="b">
        <v>0</v>
      </c>
      <c r="K152" s="71" t="b">
        <v>0</v>
      </c>
      <c r="L152" s="71" t="b">
        <v>0</v>
      </c>
    </row>
    <row r="153" spans="1:12" ht="15">
      <c r="A153" s="71" t="s">
        <v>339</v>
      </c>
      <c r="B153" s="71" t="s">
        <v>338</v>
      </c>
      <c r="C153" s="71">
        <v>2</v>
      </c>
      <c r="D153" s="100">
        <v>0.0021358482102525034</v>
      </c>
      <c r="E153" s="100">
        <v>2.864807629026147</v>
      </c>
      <c r="F153" s="71" t="s">
        <v>1788</v>
      </c>
      <c r="G153" s="71" t="b">
        <v>0</v>
      </c>
      <c r="H153" s="71" t="b">
        <v>0</v>
      </c>
      <c r="I153" s="71" t="b">
        <v>0</v>
      </c>
      <c r="J153" s="71" t="b">
        <v>0</v>
      </c>
      <c r="K153" s="71" t="b">
        <v>0</v>
      </c>
      <c r="L153" s="71" t="b">
        <v>0</v>
      </c>
    </row>
    <row r="154" spans="1:12" ht="15">
      <c r="A154" s="71" t="s">
        <v>338</v>
      </c>
      <c r="B154" s="71" t="s">
        <v>302</v>
      </c>
      <c r="C154" s="71">
        <v>2</v>
      </c>
      <c r="D154" s="100">
        <v>0.0021358482102525034</v>
      </c>
      <c r="E154" s="100">
        <v>2.864807629026147</v>
      </c>
      <c r="F154" s="71" t="s">
        <v>1788</v>
      </c>
      <c r="G154" s="71" t="b">
        <v>0</v>
      </c>
      <c r="H154" s="71" t="b">
        <v>0</v>
      </c>
      <c r="I154" s="71" t="b">
        <v>0</v>
      </c>
      <c r="J154" s="71" t="b">
        <v>0</v>
      </c>
      <c r="K154" s="71" t="b">
        <v>0</v>
      </c>
      <c r="L154" s="71" t="b">
        <v>0</v>
      </c>
    </row>
    <row r="155" spans="1:12" ht="15">
      <c r="A155" s="71" t="s">
        <v>302</v>
      </c>
      <c r="B155" s="71" t="s">
        <v>1474</v>
      </c>
      <c r="C155" s="71">
        <v>2</v>
      </c>
      <c r="D155" s="100">
        <v>0.0021358482102525034</v>
      </c>
      <c r="E155" s="100">
        <v>2.864807629026147</v>
      </c>
      <c r="F155" s="71" t="s">
        <v>1788</v>
      </c>
      <c r="G155" s="71" t="b">
        <v>0</v>
      </c>
      <c r="H155" s="71" t="b">
        <v>0</v>
      </c>
      <c r="I155" s="71" t="b">
        <v>0</v>
      </c>
      <c r="J155" s="71" t="b">
        <v>0</v>
      </c>
      <c r="K155" s="71" t="b">
        <v>0</v>
      </c>
      <c r="L155" s="71" t="b">
        <v>0</v>
      </c>
    </row>
    <row r="156" spans="1:12" ht="15">
      <c r="A156" s="71" t="s">
        <v>1537</v>
      </c>
      <c r="B156" s="71" t="s">
        <v>1538</v>
      </c>
      <c r="C156" s="71">
        <v>2</v>
      </c>
      <c r="D156" s="100">
        <v>0.002522527716564618</v>
      </c>
      <c r="E156" s="100">
        <v>2.864807629026147</v>
      </c>
      <c r="F156" s="71" t="s">
        <v>1788</v>
      </c>
      <c r="G156" s="71" t="b">
        <v>0</v>
      </c>
      <c r="H156" s="71" t="b">
        <v>0</v>
      </c>
      <c r="I156" s="71" t="b">
        <v>0</v>
      </c>
      <c r="J156" s="71" t="b">
        <v>0</v>
      </c>
      <c r="K156" s="71" t="b">
        <v>0</v>
      </c>
      <c r="L156" s="71" t="b">
        <v>0</v>
      </c>
    </row>
    <row r="157" spans="1:12" ht="15">
      <c r="A157" s="71" t="s">
        <v>1453</v>
      </c>
      <c r="B157" s="71" t="s">
        <v>1454</v>
      </c>
      <c r="C157" s="71">
        <v>30</v>
      </c>
      <c r="D157" s="100">
        <v>0.000687943918580207</v>
      </c>
      <c r="E157" s="100">
        <v>1.2794903178078716</v>
      </c>
      <c r="F157" s="71" t="s">
        <v>1385</v>
      </c>
      <c r="G157" s="71" t="b">
        <v>0</v>
      </c>
      <c r="H157" s="71" t="b">
        <v>0</v>
      </c>
      <c r="I157" s="71" t="b">
        <v>0</v>
      </c>
      <c r="J157" s="71" t="b">
        <v>0</v>
      </c>
      <c r="K157" s="71" t="b">
        <v>0</v>
      </c>
      <c r="L157" s="71" t="b">
        <v>0</v>
      </c>
    </row>
    <row r="158" spans="1:12" ht="15">
      <c r="A158" s="71" t="s">
        <v>1495</v>
      </c>
      <c r="B158" s="71" t="s">
        <v>1493</v>
      </c>
      <c r="C158" s="71">
        <v>29</v>
      </c>
      <c r="D158" s="100">
        <v>0.0013525719518907894</v>
      </c>
      <c r="E158" s="100">
        <v>1.3084540137431881</v>
      </c>
      <c r="F158" s="71" t="s">
        <v>1385</v>
      </c>
      <c r="G158" s="71" t="b">
        <v>0</v>
      </c>
      <c r="H158" s="71" t="b">
        <v>0</v>
      </c>
      <c r="I158" s="71" t="b">
        <v>0</v>
      </c>
      <c r="J158" s="71" t="b">
        <v>0</v>
      </c>
      <c r="K158" s="71" t="b">
        <v>0</v>
      </c>
      <c r="L158" s="71" t="b">
        <v>0</v>
      </c>
    </row>
    <row r="159" spans="1:12" ht="15">
      <c r="A159" s="71" t="s">
        <v>1493</v>
      </c>
      <c r="B159" s="71" t="s">
        <v>1496</v>
      </c>
      <c r="C159" s="71">
        <v>29</v>
      </c>
      <c r="D159" s="100">
        <v>0.0013525719518907894</v>
      </c>
      <c r="E159" s="100">
        <v>1.3084540137431881</v>
      </c>
      <c r="F159" s="71" t="s">
        <v>1385</v>
      </c>
      <c r="G159" s="71" t="b">
        <v>0</v>
      </c>
      <c r="H159" s="71" t="b">
        <v>0</v>
      </c>
      <c r="I159" s="71" t="b">
        <v>0</v>
      </c>
      <c r="J159" s="71" t="b">
        <v>0</v>
      </c>
      <c r="K159" s="71" t="b">
        <v>0</v>
      </c>
      <c r="L159" s="71" t="b">
        <v>0</v>
      </c>
    </row>
    <row r="160" spans="1:12" ht="15">
      <c r="A160" s="71" t="s">
        <v>1496</v>
      </c>
      <c r="B160" s="71" t="s">
        <v>1459</v>
      </c>
      <c r="C160" s="71">
        <v>29</v>
      </c>
      <c r="D160" s="100">
        <v>0.0013525719518907894</v>
      </c>
      <c r="E160" s="100">
        <v>1.3084540137431881</v>
      </c>
      <c r="F160" s="71" t="s">
        <v>1385</v>
      </c>
      <c r="G160" s="71" t="b">
        <v>0</v>
      </c>
      <c r="H160" s="71" t="b">
        <v>0</v>
      </c>
      <c r="I160" s="71" t="b">
        <v>0</v>
      </c>
      <c r="J160" s="71" t="b">
        <v>0</v>
      </c>
      <c r="K160" s="71" t="b">
        <v>0</v>
      </c>
      <c r="L160" s="71" t="b">
        <v>0</v>
      </c>
    </row>
    <row r="161" spans="1:12" ht="15">
      <c r="A161" s="71" t="s">
        <v>1459</v>
      </c>
      <c r="B161" s="71" t="s">
        <v>1497</v>
      </c>
      <c r="C161" s="71">
        <v>29</v>
      </c>
      <c r="D161" s="100">
        <v>0.0013525719518907894</v>
      </c>
      <c r="E161" s="100">
        <v>1.3084540137431881</v>
      </c>
      <c r="F161" s="71" t="s">
        <v>1385</v>
      </c>
      <c r="G161" s="71" t="b">
        <v>0</v>
      </c>
      <c r="H161" s="71" t="b">
        <v>0</v>
      </c>
      <c r="I161" s="71" t="b">
        <v>0</v>
      </c>
      <c r="J161" s="71" t="b">
        <v>0</v>
      </c>
      <c r="K161" s="71" t="b">
        <v>0</v>
      </c>
      <c r="L161" s="71" t="b">
        <v>0</v>
      </c>
    </row>
    <row r="162" spans="1:12" ht="15">
      <c r="A162" s="71" t="s">
        <v>1497</v>
      </c>
      <c r="B162" s="71" t="s">
        <v>1498</v>
      </c>
      <c r="C162" s="71">
        <v>29</v>
      </c>
      <c r="D162" s="100">
        <v>0.0013525719518907894</v>
      </c>
      <c r="E162" s="100">
        <v>1.3084540137431881</v>
      </c>
      <c r="F162" s="71" t="s">
        <v>1385</v>
      </c>
      <c r="G162" s="71" t="b">
        <v>0</v>
      </c>
      <c r="H162" s="71" t="b">
        <v>0</v>
      </c>
      <c r="I162" s="71" t="b">
        <v>0</v>
      </c>
      <c r="J162" s="71" t="b">
        <v>0</v>
      </c>
      <c r="K162" s="71" t="b">
        <v>0</v>
      </c>
      <c r="L162" s="71" t="b">
        <v>0</v>
      </c>
    </row>
    <row r="163" spans="1:12" ht="15">
      <c r="A163" s="71" t="s">
        <v>1498</v>
      </c>
      <c r="B163" s="71" t="s">
        <v>1453</v>
      </c>
      <c r="C163" s="71">
        <v>29</v>
      </c>
      <c r="D163" s="100">
        <v>0.0013525719518907894</v>
      </c>
      <c r="E163" s="100">
        <v>1.2794903178078716</v>
      </c>
      <c r="F163" s="71" t="s">
        <v>1385</v>
      </c>
      <c r="G163" s="71" t="b">
        <v>0</v>
      </c>
      <c r="H163" s="71" t="b">
        <v>0</v>
      </c>
      <c r="I163" s="71" t="b">
        <v>0</v>
      </c>
      <c r="J163" s="71" t="b">
        <v>0</v>
      </c>
      <c r="K163" s="71" t="b">
        <v>0</v>
      </c>
      <c r="L163" s="71" t="b">
        <v>0</v>
      </c>
    </row>
    <row r="164" spans="1:12" ht="15">
      <c r="A164" s="71" t="s">
        <v>1454</v>
      </c>
      <c r="B164" s="71" t="s">
        <v>1499</v>
      </c>
      <c r="C164" s="71">
        <v>29</v>
      </c>
      <c r="D164" s="100">
        <v>0.0013525719518907894</v>
      </c>
      <c r="E164" s="100">
        <v>1.2937307569224816</v>
      </c>
      <c r="F164" s="71" t="s">
        <v>1385</v>
      </c>
      <c r="G164" s="71" t="b">
        <v>0</v>
      </c>
      <c r="H164" s="71" t="b">
        <v>0</v>
      </c>
      <c r="I164" s="71" t="b">
        <v>0</v>
      </c>
      <c r="J164" s="71" t="b">
        <v>0</v>
      </c>
      <c r="K164" s="71" t="b">
        <v>0</v>
      </c>
      <c r="L164" s="71" t="b">
        <v>0</v>
      </c>
    </row>
    <row r="165" spans="1:12" ht="15">
      <c r="A165" s="71" t="s">
        <v>1499</v>
      </c>
      <c r="B165" s="71" t="s">
        <v>1500</v>
      </c>
      <c r="C165" s="71">
        <v>29</v>
      </c>
      <c r="D165" s="100">
        <v>0.0013525719518907894</v>
      </c>
      <c r="E165" s="100">
        <v>1.3084540137431881</v>
      </c>
      <c r="F165" s="71" t="s">
        <v>1385</v>
      </c>
      <c r="G165" s="71" t="b">
        <v>0</v>
      </c>
      <c r="H165" s="71" t="b">
        <v>0</v>
      </c>
      <c r="I165" s="71" t="b">
        <v>0</v>
      </c>
      <c r="J165" s="71" t="b">
        <v>0</v>
      </c>
      <c r="K165" s="71" t="b">
        <v>0</v>
      </c>
      <c r="L165" s="71" t="b">
        <v>0</v>
      </c>
    </row>
    <row r="166" spans="1:12" ht="15">
      <c r="A166" s="71" t="s">
        <v>1500</v>
      </c>
      <c r="B166" s="71" t="s">
        <v>1738</v>
      </c>
      <c r="C166" s="71">
        <v>29</v>
      </c>
      <c r="D166" s="100">
        <v>0.0013525719518907894</v>
      </c>
      <c r="E166" s="100">
        <v>1.3084540137431881</v>
      </c>
      <c r="F166" s="71" t="s">
        <v>1385</v>
      </c>
      <c r="G166" s="71" t="b">
        <v>0</v>
      </c>
      <c r="H166" s="71" t="b">
        <v>0</v>
      </c>
      <c r="I166" s="71" t="b">
        <v>0</v>
      </c>
      <c r="J166" s="71" t="b">
        <v>0</v>
      </c>
      <c r="K166" s="71" t="b">
        <v>0</v>
      </c>
      <c r="L166" s="71" t="b">
        <v>0</v>
      </c>
    </row>
    <row r="167" spans="1:12" ht="15">
      <c r="A167" s="71" t="s">
        <v>1738</v>
      </c>
      <c r="B167" s="71" t="s">
        <v>1739</v>
      </c>
      <c r="C167" s="71">
        <v>29</v>
      </c>
      <c r="D167" s="100">
        <v>0.0013525719518907894</v>
      </c>
      <c r="E167" s="100">
        <v>1.3084540137431881</v>
      </c>
      <c r="F167" s="71" t="s">
        <v>1385</v>
      </c>
      <c r="G167" s="71" t="b">
        <v>0</v>
      </c>
      <c r="H167" s="71" t="b">
        <v>0</v>
      </c>
      <c r="I167" s="71" t="b">
        <v>0</v>
      </c>
      <c r="J167" s="71" t="b">
        <v>0</v>
      </c>
      <c r="K167" s="71" t="b">
        <v>0</v>
      </c>
      <c r="L167" s="71" t="b">
        <v>0</v>
      </c>
    </row>
    <row r="168" spans="1:12" ht="15">
      <c r="A168" s="71" t="s">
        <v>1739</v>
      </c>
      <c r="B168" s="71" t="s">
        <v>1491</v>
      </c>
      <c r="C168" s="71">
        <v>29</v>
      </c>
      <c r="D168" s="100">
        <v>0.0013525719518907894</v>
      </c>
      <c r="E168" s="100">
        <v>1.3084540137431881</v>
      </c>
      <c r="F168" s="71" t="s">
        <v>1385</v>
      </c>
      <c r="G168" s="71" t="b">
        <v>0</v>
      </c>
      <c r="H168" s="71" t="b">
        <v>0</v>
      </c>
      <c r="I168" s="71" t="b">
        <v>0</v>
      </c>
      <c r="J168" s="71" t="b">
        <v>0</v>
      </c>
      <c r="K168" s="71" t="b">
        <v>0</v>
      </c>
      <c r="L168" s="71" t="b">
        <v>0</v>
      </c>
    </row>
    <row r="169" spans="1:12" ht="15">
      <c r="A169" s="71" t="s">
        <v>1491</v>
      </c>
      <c r="B169" s="71" t="s">
        <v>1740</v>
      </c>
      <c r="C169" s="71">
        <v>29</v>
      </c>
      <c r="D169" s="100">
        <v>0.0013525719518907894</v>
      </c>
      <c r="E169" s="100">
        <v>1.3084540137431881</v>
      </c>
      <c r="F169" s="71" t="s">
        <v>1385</v>
      </c>
      <c r="G169" s="71" t="b">
        <v>0</v>
      </c>
      <c r="H169" s="71" t="b">
        <v>0</v>
      </c>
      <c r="I169" s="71" t="b">
        <v>0</v>
      </c>
      <c r="J169" s="71" t="b">
        <v>0</v>
      </c>
      <c r="K169" s="71" t="b">
        <v>0</v>
      </c>
      <c r="L169" s="71" t="b">
        <v>0</v>
      </c>
    </row>
    <row r="170" spans="1:12" ht="15">
      <c r="A170" s="71" t="s">
        <v>1740</v>
      </c>
      <c r="B170" s="71" t="s">
        <v>1741</v>
      </c>
      <c r="C170" s="71">
        <v>29</v>
      </c>
      <c r="D170" s="100">
        <v>0.0013525719518907894</v>
      </c>
      <c r="E170" s="100">
        <v>1.3084540137431881</v>
      </c>
      <c r="F170" s="71" t="s">
        <v>1385</v>
      </c>
      <c r="G170" s="71" t="b">
        <v>0</v>
      </c>
      <c r="H170" s="71" t="b">
        <v>0</v>
      </c>
      <c r="I170" s="71" t="b">
        <v>0</v>
      </c>
      <c r="J170" s="71" t="b">
        <v>0</v>
      </c>
      <c r="K170" s="71" t="b">
        <v>0</v>
      </c>
      <c r="L170" s="71" t="b">
        <v>0</v>
      </c>
    </row>
    <row r="171" spans="1:12" ht="15">
      <c r="A171" s="71" t="s">
        <v>1741</v>
      </c>
      <c r="B171" s="71" t="s">
        <v>1492</v>
      </c>
      <c r="C171" s="71">
        <v>29</v>
      </c>
      <c r="D171" s="100">
        <v>0.0013525719518907894</v>
      </c>
      <c r="E171" s="100">
        <v>1.3084540137431881</v>
      </c>
      <c r="F171" s="71" t="s">
        <v>1385</v>
      </c>
      <c r="G171" s="71" t="b">
        <v>0</v>
      </c>
      <c r="H171" s="71" t="b">
        <v>0</v>
      </c>
      <c r="I171" s="71" t="b">
        <v>0</v>
      </c>
      <c r="J171" s="71" t="b">
        <v>0</v>
      </c>
      <c r="K171" s="71" t="b">
        <v>0</v>
      </c>
      <c r="L171" s="71" t="b">
        <v>0</v>
      </c>
    </row>
    <row r="172" spans="1:12" ht="15">
      <c r="A172" s="71" t="s">
        <v>1492</v>
      </c>
      <c r="B172" s="71" t="s">
        <v>1742</v>
      </c>
      <c r="C172" s="71">
        <v>29</v>
      </c>
      <c r="D172" s="100">
        <v>0.0013525719518907894</v>
      </c>
      <c r="E172" s="100">
        <v>1.3084540137431881</v>
      </c>
      <c r="F172" s="71" t="s">
        <v>1385</v>
      </c>
      <c r="G172" s="71" t="b">
        <v>0</v>
      </c>
      <c r="H172" s="71" t="b">
        <v>0</v>
      </c>
      <c r="I172" s="71" t="b">
        <v>0</v>
      </c>
      <c r="J172" s="71" t="b">
        <v>1</v>
      </c>
      <c r="K172" s="71" t="b">
        <v>0</v>
      </c>
      <c r="L172" s="71" t="b">
        <v>0</v>
      </c>
    </row>
    <row r="173" spans="1:12" ht="15">
      <c r="A173" s="71" t="s">
        <v>1742</v>
      </c>
      <c r="B173" s="71" t="s">
        <v>1743</v>
      </c>
      <c r="C173" s="71">
        <v>29</v>
      </c>
      <c r="D173" s="100">
        <v>0.0013525719518907894</v>
      </c>
      <c r="E173" s="100">
        <v>1.3084540137431881</v>
      </c>
      <c r="F173" s="71" t="s">
        <v>1385</v>
      </c>
      <c r="G173" s="71" t="b">
        <v>1</v>
      </c>
      <c r="H173" s="71" t="b">
        <v>0</v>
      </c>
      <c r="I173" s="71" t="b">
        <v>0</v>
      </c>
      <c r="J173" s="71" t="b">
        <v>0</v>
      </c>
      <c r="K173" s="71" t="b">
        <v>0</v>
      </c>
      <c r="L173" s="71" t="b">
        <v>0</v>
      </c>
    </row>
    <row r="174" spans="1:12" ht="15">
      <c r="A174" s="71" t="s">
        <v>1743</v>
      </c>
      <c r="B174" s="71" t="s">
        <v>1744</v>
      </c>
      <c r="C174" s="71">
        <v>29</v>
      </c>
      <c r="D174" s="100">
        <v>0.0013525719518907894</v>
      </c>
      <c r="E174" s="100">
        <v>1.3084540137431881</v>
      </c>
      <c r="F174" s="71" t="s">
        <v>1385</v>
      </c>
      <c r="G174" s="71" t="b">
        <v>0</v>
      </c>
      <c r="H174" s="71" t="b">
        <v>0</v>
      </c>
      <c r="I174" s="71" t="b">
        <v>0</v>
      </c>
      <c r="J174" s="71" t="b">
        <v>0</v>
      </c>
      <c r="K174" s="71" t="b">
        <v>0</v>
      </c>
      <c r="L174" s="71" t="b">
        <v>0</v>
      </c>
    </row>
    <row r="175" spans="1:12" ht="15">
      <c r="A175" s="71" t="s">
        <v>1744</v>
      </c>
      <c r="B175" s="71" t="s">
        <v>1745</v>
      </c>
      <c r="C175" s="71">
        <v>29</v>
      </c>
      <c r="D175" s="100">
        <v>0.0013525719518907894</v>
      </c>
      <c r="E175" s="100">
        <v>1.3084540137431881</v>
      </c>
      <c r="F175" s="71" t="s">
        <v>1385</v>
      </c>
      <c r="G175" s="71" t="b">
        <v>0</v>
      </c>
      <c r="H175" s="71" t="b">
        <v>0</v>
      </c>
      <c r="I175" s="71" t="b">
        <v>0</v>
      </c>
      <c r="J175" s="71" t="b">
        <v>0</v>
      </c>
      <c r="K175" s="71" t="b">
        <v>0</v>
      </c>
      <c r="L175" s="71" t="b">
        <v>0</v>
      </c>
    </row>
    <row r="176" spans="1:12" ht="15">
      <c r="A176" s="71" t="s">
        <v>1745</v>
      </c>
      <c r="B176" s="71" t="s">
        <v>1457</v>
      </c>
      <c r="C176" s="71">
        <v>29</v>
      </c>
      <c r="D176" s="100">
        <v>0.0013525719518907894</v>
      </c>
      <c r="E176" s="100">
        <v>1.3084540137431881</v>
      </c>
      <c r="F176" s="71" t="s">
        <v>1385</v>
      </c>
      <c r="G176" s="71" t="b">
        <v>0</v>
      </c>
      <c r="H176" s="71" t="b">
        <v>0</v>
      </c>
      <c r="I176" s="71" t="b">
        <v>0</v>
      </c>
      <c r="J176" s="71" t="b">
        <v>0</v>
      </c>
      <c r="K176" s="71" t="b">
        <v>0</v>
      </c>
      <c r="L176" s="71" t="b">
        <v>0</v>
      </c>
    </row>
    <row r="177" spans="1:12" ht="15">
      <c r="A177" s="71" t="s">
        <v>1454</v>
      </c>
      <c r="B177" s="71" t="s">
        <v>1453</v>
      </c>
      <c r="C177" s="71">
        <v>7</v>
      </c>
      <c r="D177" s="100">
        <v>0.011830948112053156</v>
      </c>
      <c r="E177" s="100">
        <v>0.7348115912777508</v>
      </c>
      <c r="F177" s="71" t="s">
        <v>1386</v>
      </c>
      <c r="G177" s="71" t="b">
        <v>0</v>
      </c>
      <c r="H177" s="71" t="b">
        <v>0</v>
      </c>
      <c r="I177" s="71" t="b">
        <v>0</v>
      </c>
      <c r="J177" s="71" t="b">
        <v>0</v>
      </c>
      <c r="K177" s="71" t="b">
        <v>0</v>
      </c>
      <c r="L177" s="71" t="b">
        <v>0</v>
      </c>
    </row>
    <row r="178" spans="1:12" ht="15">
      <c r="A178" s="71" t="s">
        <v>1453</v>
      </c>
      <c r="B178" s="71" t="s">
        <v>1454</v>
      </c>
      <c r="C178" s="71">
        <v>5</v>
      </c>
      <c r="D178" s="100">
        <v>0.011655239408821384</v>
      </c>
      <c r="E178" s="100">
        <v>0.6466755025771994</v>
      </c>
      <c r="F178" s="71" t="s">
        <v>1386</v>
      </c>
      <c r="G178" s="71" t="b">
        <v>0</v>
      </c>
      <c r="H178" s="71" t="b">
        <v>0</v>
      </c>
      <c r="I178" s="71" t="b">
        <v>0</v>
      </c>
      <c r="J178" s="71" t="b">
        <v>0</v>
      </c>
      <c r="K178" s="71" t="b">
        <v>0</v>
      </c>
      <c r="L178" s="71" t="b">
        <v>0</v>
      </c>
    </row>
    <row r="179" spans="1:12" ht="15">
      <c r="A179" s="71" t="s">
        <v>1502</v>
      </c>
      <c r="B179" s="71" t="s">
        <v>1503</v>
      </c>
      <c r="C179" s="71">
        <v>4</v>
      </c>
      <c r="D179" s="100">
        <v>0.011024367193865113</v>
      </c>
      <c r="E179" s="100">
        <v>1.72222246396973</v>
      </c>
      <c r="F179" s="71" t="s">
        <v>1386</v>
      </c>
      <c r="G179" s="71" t="b">
        <v>0</v>
      </c>
      <c r="H179" s="71" t="b">
        <v>0</v>
      </c>
      <c r="I179" s="71" t="b">
        <v>0</v>
      </c>
      <c r="J179" s="71" t="b">
        <v>0</v>
      </c>
      <c r="K179" s="71" t="b">
        <v>0</v>
      </c>
      <c r="L179" s="71" t="b">
        <v>0</v>
      </c>
    </row>
    <row r="180" spans="1:12" ht="15">
      <c r="A180" s="71" t="s">
        <v>1503</v>
      </c>
      <c r="B180" s="71" t="s">
        <v>1504</v>
      </c>
      <c r="C180" s="71">
        <v>4</v>
      </c>
      <c r="D180" s="100">
        <v>0.011024367193865113</v>
      </c>
      <c r="E180" s="100">
        <v>1.72222246396973</v>
      </c>
      <c r="F180" s="71" t="s">
        <v>1386</v>
      </c>
      <c r="G180" s="71" t="b">
        <v>0</v>
      </c>
      <c r="H180" s="71" t="b">
        <v>0</v>
      </c>
      <c r="I180" s="71" t="b">
        <v>0</v>
      </c>
      <c r="J180" s="71" t="b">
        <v>0</v>
      </c>
      <c r="K180" s="71" t="b">
        <v>0</v>
      </c>
      <c r="L180" s="71" t="b">
        <v>0</v>
      </c>
    </row>
    <row r="181" spans="1:12" ht="15">
      <c r="A181" s="71" t="s">
        <v>1504</v>
      </c>
      <c r="B181" s="71" t="s">
        <v>1505</v>
      </c>
      <c r="C181" s="71">
        <v>4</v>
      </c>
      <c r="D181" s="100">
        <v>0.011024367193865113</v>
      </c>
      <c r="E181" s="100">
        <v>1.72222246396973</v>
      </c>
      <c r="F181" s="71" t="s">
        <v>1386</v>
      </c>
      <c r="G181" s="71" t="b">
        <v>0</v>
      </c>
      <c r="H181" s="71" t="b">
        <v>0</v>
      </c>
      <c r="I181" s="71" t="b">
        <v>0</v>
      </c>
      <c r="J181" s="71" t="b">
        <v>0</v>
      </c>
      <c r="K181" s="71" t="b">
        <v>0</v>
      </c>
      <c r="L181" s="71" t="b">
        <v>0</v>
      </c>
    </row>
    <row r="182" spans="1:12" ht="15">
      <c r="A182" s="71" t="s">
        <v>1505</v>
      </c>
      <c r="B182" s="71" t="s">
        <v>1506</v>
      </c>
      <c r="C182" s="71">
        <v>4</v>
      </c>
      <c r="D182" s="100">
        <v>0.011024367193865113</v>
      </c>
      <c r="E182" s="100">
        <v>1.72222246396973</v>
      </c>
      <c r="F182" s="71" t="s">
        <v>1386</v>
      </c>
      <c r="G182" s="71" t="b">
        <v>0</v>
      </c>
      <c r="H182" s="71" t="b">
        <v>0</v>
      </c>
      <c r="I182" s="71" t="b">
        <v>0</v>
      </c>
      <c r="J182" s="71" t="b">
        <v>0</v>
      </c>
      <c r="K182" s="71" t="b">
        <v>0</v>
      </c>
      <c r="L182" s="71" t="b">
        <v>0</v>
      </c>
    </row>
    <row r="183" spans="1:12" ht="15">
      <c r="A183" s="71" t="s">
        <v>1506</v>
      </c>
      <c r="B183" s="71" t="s">
        <v>1507</v>
      </c>
      <c r="C183" s="71">
        <v>4</v>
      </c>
      <c r="D183" s="100">
        <v>0.011024367193865113</v>
      </c>
      <c r="E183" s="100">
        <v>1.72222246396973</v>
      </c>
      <c r="F183" s="71" t="s">
        <v>1386</v>
      </c>
      <c r="G183" s="71" t="b">
        <v>0</v>
      </c>
      <c r="H183" s="71" t="b">
        <v>0</v>
      </c>
      <c r="I183" s="71" t="b">
        <v>0</v>
      </c>
      <c r="J183" s="71" t="b">
        <v>1</v>
      </c>
      <c r="K183" s="71" t="b">
        <v>0</v>
      </c>
      <c r="L183" s="71" t="b">
        <v>0</v>
      </c>
    </row>
    <row r="184" spans="1:12" ht="15">
      <c r="A184" s="71" t="s">
        <v>1507</v>
      </c>
      <c r="B184" s="71" t="s">
        <v>1508</v>
      </c>
      <c r="C184" s="71">
        <v>4</v>
      </c>
      <c r="D184" s="100">
        <v>0.011024367193865113</v>
      </c>
      <c r="E184" s="100">
        <v>1.72222246396973</v>
      </c>
      <c r="F184" s="71" t="s">
        <v>1386</v>
      </c>
      <c r="G184" s="71" t="b">
        <v>1</v>
      </c>
      <c r="H184" s="71" t="b">
        <v>0</v>
      </c>
      <c r="I184" s="71" t="b">
        <v>0</v>
      </c>
      <c r="J184" s="71" t="b">
        <v>0</v>
      </c>
      <c r="K184" s="71" t="b">
        <v>0</v>
      </c>
      <c r="L184" s="71" t="b">
        <v>0</v>
      </c>
    </row>
    <row r="185" spans="1:12" ht="15">
      <c r="A185" s="71" t="s">
        <v>1508</v>
      </c>
      <c r="B185" s="71" t="s">
        <v>1509</v>
      </c>
      <c r="C185" s="71">
        <v>4</v>
      </c>
      <c r="D185" s="100">
        <v>0.011024367193865113</v>
      </c>
      <c r="E185" s="100">
        <v>1.72222246396973</v>
      </c>
      <c r="F185" s="71" t="s">
        <v>1386</v>
      </c>
      <c r="G185" s="71" t="b">
        <v>0</v>
      </c>
      <c r="H185" s="71" t="b">
        <v>0</v>
      </c>
      <c r="I185" s="71" t="b">
        <v>0</v>
      </c>
      <c r="J185" s="71" t="b">
        <v>0</v>
      </c>
      <c r="K185" s="71" t="b">
        <v>0</v>
      </c>
      <c r="L185" s="71" t="b">
        <v>0</v>
      </c>
    </row>
    <row r="186" spans="1:12" ht="15">
      <c r="A186" s="71" t="s">
        <v>1509</v>
      </c>
      <c r="B186" s="71" t="s">
        <v>1761</v>
      </c>
      <c r="C186" s="71">
        <v>4</v>
      </c>
      <c r="D186" s="100">
        <v>0.011024367193865113</v>
      </c>
      <c r="E186" s="100">
        <v>1.72222246396973</v>
      </c>
      <c r="F186" s="71" t="s">
        <v>1386</v>
      </c>
      <c r="G186" s="71" t="b">
        <v>0</v>
      </c>
      <c r="H186" s="71" t="b">
        <v>0</v>
      </c>
      <c r="I186" s="71" t="b">
        <v>0</v>
      </c>
      <c r="J186" s="71" t="b">
        <v>0</v>
      </c>
      <c r="K186" s="71" t="b">
        <v>0</v>
      </c>
      <c r="L186" s="71" t="b">
        <v>0</v>
      </c>
    </row>
    <row r="187" spans="1:12" ht="15">
      <c r="A187" s="71" t="s">
        <v>1761</v>
      </c>
      <c r="B187" s="71" t="s">
        <v>1762</v>
      </c>
      <c r="C187" s="71">
        <v>4</v>
      </c>
      <c r="D187" s="100">
        <v>0.011024367193865113</v>
      </c>
      <c r="E187" s="100">
        <v>1.72222246396973</v>
      </c>
      <c r="F187" s="71" t="s">
        <v>1386</v>
      </c>
      <c r="G187" s="71" t="b">
        <v>0</v>
      </c>
      <c r="H187" s="71" t="b">
        <v>0</v>
      </c>
      <c r="I187" s="71" t="b">
        <v>0</v>
      </c>
      <c r="J187" s="71" t="b">
        <v>0</v>
      </c>
      <c r="K187" s="71" t="b">
        <v>0</v>
      </c>
      <c r="L187" s="71" t="b">
        <v>0</v>
      </c>
    </row>
    <row r="188" spans="1:12" ht="15">
      <c r="A188" s="71" t="s">
        <v>1762</v>
      </c>
      <c r="B188" s="71" t="s">
        <v>1763</v>
      </c>
      <c r="C188" s="71">
        <v>4</v>
      </c>
      <c r="D188" s="100">
        <v>0.011024367193865113</v>
      </c>
      <c r="E188" s="100">
        <v>1.72222246396973</v>
      </c>
      <c r="F188" s="71" t="s">
        <v>1386</v>
      </c>
      <c r="G188" s="71" t="b">
        <v>0</v>
      </c>
      <c r="H188" s="71" t="b">
        <v>0</v>
      </c>
      <c r="I188" s="71" t="b">
        <v>0</v>
      </c>
      <c r="J188" s="71" t="b">
        <v>0</v>
      </c>
      <c r="K188" s="71" t="b">
        <v>0</v>
      </c>
      <c r="L188" s="71" t="b">
        <v>0</v>
      </c>
    </row>
    <row r="189" spans="1:12" ht="15">
      <c r="A189" s="71" t="s">
        <v>1763</v>
      </c>
      <c r="B189" s="71" t="s">
        <v>1764</v>
      </c>
      <c r="C189" s="71">
        <v>4</v>
      </c>
      <c r="D189" s="100">
        <v>0.011024367193865113</v>
      </c>
      <c r="E189" s="100">
        <v>1.72222246396973</v>
      </c>
      <c r="F189" s="71" t="s">
        <v>1386</v>
      </c>
      <c r="G189" s="71" t="b">
        <v>0</v>
      </c>
      <c r="H189" s="71" t="b">
        <v>0</v>
      </c>
      <c r="I189" s="71" t="b">
        <v>0</v>
      </c>
      <c r="J189" s="71" t="b">
        <v>0</v>
      </c>
      <c r="K189" s="71" t="b">
        <v>0</v>
      </c>
      <c r="L189" s="71" t="b">
        <v>0</v>
      </c>
    </row>
    <row r="190" spans="1:12" ht="15">
      <c r="A190" s="71" t="s">
        <v>1764</v>
      </c>
      <c r="B190" s="71" t="s">
        <v>399</v>
      </c>
      <c r="C190" s="71">
        <v>4</v>
      </c>
      <c r="D190" s="100">
        <v>0.011024367193865113</v>
      </c>
      <c r="E190" s="100">
        <v>1.72222246396973</v>
      </c>
      <c r="F190" s="71" t="s">
        <v>1386</v>
      </c>
      <c r="G190" s="71" t="b">
        <v>0</v>
      </c>
      <c r="H190" s="71" t="b">
        <v>0</v>
      </c>
      <c r="I190" s="71" t="b">
        <v>0</v>
      </c>
      <c r="J190" s="71" t="b">
        <v>0</v>
      </c>
      <c r="K190" s="71" t="b">
        <v>0</v>
      </c>
      <c r="L190" s="71" t="b">
        <v>0</v>
      </c>
    </row>
    <row r="191" spans="1:12" ht="15">
      <c r="A191" s="71" t="s">
        <v>399</v>
      </c>
      <c r="B191" s="71" t="s">
        <v>1765</v>
      </c>
      <c r="C191" s="71">
        <v>4</v>
      </c>
      <c r="D191" s="100">
        <v>0.011024367193865113</v>
      </c>
      <c r="E191" s="100">
        <v>1.72222246396973</v>
      </c>
      <c r="F191" s="71" t="s">
        <v>1386</v>
      </c>
      <c r="G191" s="71" t="b">
        <v>0</v>
      </c>
      <c r="H191" s="71" t="b">
        <v>0</v>
      </c>
      <c r="I191" s="71" t="b">
        <v>0</v>
      </c>
      <c r="J191" s="71" t="b">
        <v>0</v>
      </c>
      <c r="K191" s="71" t="b">
        <v>0</v>
      </c>
      <c r="L191" s="71" t="b">
        <v>0</v>
      </c>
    </row>
    <row r="192" spans="1:12" ht="15">
      <c r="A192" s="71" t="s">
        <v>1765</v>
      </c>
      <c r="B192" s="71" t="s">
        <v>1453</v>
      </c>
      <c r="C192" s="71">
        <v>4</v>
      </c>
      <c r="D192" s="100">
        <v>0.011024367193865113</v>
      </c>
      <c r="E192" s="100">
        <v>1.0938335339194187</v>
      </c>
      <c r="F192" s="71" t="s">
        <v>1386</v>
      </c>
      <c r="G192" s="71" t="b">
        <v>0</v>
      </c>
      <c r="H192" s="71" t="b">
        <v>0</v>
      </c>
      <c r="I192" s="71" t="b">
        <v>0</v>
      </c>
      <c r="J192" s="71" t="b">
        <v>0</v>
      </c>
      <c r="K192" s="71" t="b">
        <v>0</v>
      </c>
      <c r="L192" s="71" t="b">
        <v>0</v>
      </c>
    </row>
    <row r="193" spans="1:12" ht="15">
      <c r="A193" s="71" t="s">
        <v>1453</v>
      </c>
      <c r="B193" s="71" t="s">
        <v>1465</v>
      </c>
      <c r="C193" s="71">
        <v>4</v>
      </c>
      <c r="D193" s="100">
        <v>0.011024367193865113</v>
      </c>
      <c r="E193" s="100">
        <v>1.1781544196194547</v>
      </c>
      <c r="F193" s="71" t="s">
        <v>1386</v>
      </c>
      <c r="G193" s="71" t="b">
        <v>0</v>
      </c>
      <c r="H193" s="71" t="b">
        <v>0</v>
      </c>
      <c r="I193" s="71" t="b">
        <v>0</v>
      </c>
      <c r="J193" s="71" t="b">
        <v>0</v>
      </c>
      <c r="K193" s="71" t="b">
        <v>0</v>
      </c>
      <c r="L193" s="71" t="b">
        <v>0</v>
      </c>
    </row>
    <row r="194" spans="1:12" ht="15">
      <c r="A194" s="71" t="s">
        <v>1465</v>
      </c>
      <c r="B194" s="71" t="s">
        <v>1454</v>
      </c>
      <c r="C194" s="71">
        <v>4</v>
      </c>
      <c r="D194" s="100">
        <v>0.011024367193865113</v>
      </c>
      <c r="E194" s="100">
        <v>1.0938335339194187</v>
      </c>
      <c r="F194" s="71" t="s">
        <v>1386</v>
      </c>
      <c r="G194" s="71" t="b">
        <v>0</v>
      </c>
      <c r="H194" s="71" t="b">
        <v>0</v>
      </c>
      <c r="I194" s="71" t="b">
        <v>0</v>
      </c>
      <c r="J194" s="71" t="b">
        <v>0</v>
      </c>
      <c r="K194" s="71" t="b">
        <v>0</v>
      </c>
      <c r="L194" s="71" t="b">
        <v>0</v>
      </c>
    </row>
    <row r="195" spans="1:12" ht="15">
      <c r="A195" s="71" t="s">
        <v>1454</v>
      </c>
      <c r="B195" s="71" t="s">
        <v>317</v>
      </c>
      <c r="C195" s="71">
        <v>4</v>
      </c>
      <c r="D195" s="100">
        <v>0.011024367193865113</v>
      </c>
      <c r="E195" s="100">
        <v>1.1201624726417678</v>
      </c>
      <c r="F195" s="71" t="s">
        <v>1386</v>
      </c>
      <c r="G195" s="71" t="b">
        <v>0</v>
      </c>
      <c r="H195" s="71" t="b">
        <v>0</v>
      </c>
      <c r="I195" s="71" t="b">
        <v>0</v>
      </c>
      <c r="J195" s="71" t="b">
        <v>0</v>
      </c>
      <c r="K195" s="71" t="b">
        <v>0</v>
      </c>
      <c r="L195" s="71" t="b">
        <v>0</v>
      </c>
    </row>
    <row r="196" spans="1:12" ht="15">
      <c r="A196" s="71" t="s">
        <v>317</v>
      </c>
      <c r="B196" s="71" t="s">
        <v>355</v>
      </c>
      <c r="C196" s="71">
        <v>4</v>
      </c>
      <c r="D196" s="100">
        <v>0.011024367193865113</v>
      </c>
      <c r="E196" s="100">
        <v>1.72222246396973</v>
      </c>
      <c r="F196" s="71" t="s">
        <v>1386</v>
      </c>
      <c r="G196" s="71" t="b">
        <v>0</v>
      </c>
      <c r="H196" s="71" t="b">
        <v>0</v>
      </c>
      <c r="I196" s="71" t="b">
        <v>0</v>
      </c>
      <c r="J196" s="71" t="b">
        <v>0</v>
      </c>
      <c r="K196" s="71" t="b">
        <v>0</v>
      </c>
      <c r="L196" s="71" t="b">
        <v>0</v>
      </c>
    </row>
    <row r="197" spans="1:12" ht="15">
      <c r="A197" s="71" t="s">
        <v>1760</v>
      </c>
      <c r="B197" s="71" t="s">
        <v>1454</v>
      </c>
      <c r="C197" s="71">
        <v>3</v>
      </c>
      <c r="D197" s="100">
        <v>0.009912206140244888</v>
      </c>
      <c r="E197" s="100">
        <v>1.0938335339194187</v>
      </c>
      <c r="F197" s="71" t="s">
        <v>1386</v>
      </c>
      <c r="G197" s="71" t="b">
        <v>0</v>
      </c>
      <c r="H197" s="71" t="b">
        <v>0</v>
      </c>
      <c r="I197" s="71" t="b">
        <v>0</v>
      </c>
      <c r="J197" s="71" t="b">
        <v>0</v>
      </c>
      <c r="K197" s="71" t="b">
        <v>0</v>
      </c>
      <c r="L197" s="71" t="b">
        <v>0</v>
      </c>
    </row>
    <row r="198" spans="1:12" ht="15">
      <c r="A198" s="71" t="s">
        <v>1520</v>
      </c>
      <c r="B198" s="71" t="s">
        <v>1491</v>
      </c>
      <c r="C198" s="71">
        <v>2</v>
      </c>
      <c r="D198" s="100">
        <v>0.008152797593985024</v>
      </c>
      <c r="E198" s="100">
        <v>1.8471612005780302</v>
      </c>
      <c r="F198" s="71" t="s">
        <v>1386</v>
      </c>
      <c r="G198" s="71" t="b">
        <v>0</v>
      </c>
      <c r="H198" s="71" t="b">
        <v>0</v>
      </c>
      <c r="I198" s="71" t="b">
        <v>0</v>
      </c>
      <c r="J198" s="71" t="b">
        <v>0</v>
      </c>
      <c r="K198" s="71" t="b">
        <v>0</v>
      </c>
      <c r="L198" s="71" t="b">
        <v>0</v>
      </c>
    </row>
    <row r="199" spans="1:12" ht="15">
      <c r="A199" s="71" t="s">
        <v>1783</v>
      </c>
      <c r="B199" s="71" t="s">
        <v>1784</v>
      </c>
      <c r="C199" s="71">
        <v>2</v>
      </c>
      <c r="D199" s="100">
        <v>0.008152797593985024</v>
      </c>
      <c r="E199" s="100">
        <v>2.0232524596337114</v>
      </c>
      <c r="F199" s="71" t="s">
        <v>1386</v>
      </c>
      <c r="G199" s="71" t="b">
        <v>0</v>
      </c>
      <c r="H199" s="71" t="b">
        <v>0</v>
      </c>
      <c r="I199" s="71" t="b">
        <v>0</v>
      </c>
      <c r="J199" s="71" t="b">
        <v>0</v>
      </c>
      <c r="K199" s="71" t="b">
        <v>0</v>
      </c>
      <c r="L199" s="71" t="b">
        <v>0</v>
      </c>
    </row>
    <row r="200" spans="1:12" ht="15">
      <c r="A200" s="71" t="s">
        <v>1784</v>
      </c>
      <c r="B200" s="71" t="s">
        <v>332</v>
      </c>
      <c r="C200" s="71">
        <v>2</v>
      </c>
      <c r="D200" s="100">
        <v>0.008152797593985024</v>
      </c>
      <c r="E200" s="100">
        <v>1.72222246396973</v>
      </c>
      <c r="F200" s="71" t="s">
        <v>1386</v>
      </c>
      <c r="G200" s="71" t="b">
        <v>0</v>
      </c>
      <c r="H200" s="71" t="b">
        <v>0</v>
      </c>
      <c r="I200" s="71" t="b">
        <v>0</v>
      </c>
      <c r="J200" s="71" t="b">
        <v>0</v>
      </c>
      <c r="K200" s="71" t="b">
        <v>0</v>
      </c>
      <c r="L200" s="71" t="b">
        <v>0</v>
      </c>
    </row>
    <row r="201" spans="1:12" ht="15">
      <c r="A201" s="71" t="s">
        <v>332</v>
      </c>
      <c r="B201" s="71" t="s">
        <v>1454</v>
      </c>
      <c r="C201" s="71">
        <v>2</v>
      </c>
      <c r="D201" s="100">
        <v>0.008152797593985024</v>
      </c>
      <c r="E201" s="100">
        <v>0.7928035382554376</v>
      </c>
      <c r="F201" s="71" t="s">
        <v>1386</v>
      </c>
      <c r="G201" s="71" t="b">
        <v>0</v>
      </c>
      <c r="H201" s="71" t="b">
        <v>0</v>
      </c>
      <c r="I201" s="71" t="b">
        <v>0</v>
      </c>
      <c r="J201" s="71" t="b">
        <v>0</v>
      </c>
      <c r="K201" s="71" t="b">
        <v>0</v>
      </c>
      <c r="L201" s="71" t="b">
        <v>0</v>
      </c>
    </row>
    <row r="202" spans="1:12" ht="15">
      <c r="A202" s="71" t="s">
        <v>1453</v>
      </c>
      <c r="B202" s="71" t="s">
        <v>1463</v>
      </c>
      <c r="C202" s="71">
        <v>2</v>
      </c>
      <c r="D202" s="100">
        <v>0.008152797593985024</v>
      </c>
      <c r="E202" s="100">
        <v>1.1781544196194547</v>
      </c>
      <c r="F202" s="71" t="s">
        <v>1386</v>
      </c>
      <c r="G202" s="71" t="b">
        <v>0</v>
      </c>
      <c r="H202" s="71" t="b">
        <v>0</v>
      </c>
      <c r="I202" s="71" t="b">
        <v>0</v>
      </c>
      <c r="J202" s="71" t="b">
        <v>0</v>
      </c>
      <c r="K202" s="71" t="b">
        <v>0</v>
      </c>
      <c r="L202" s="71" t="b">
        <v>0</v>
      </c>
    </row>
    <row r="203" spans="1:12" ht="15">
      <c r="A203" s="71" t="s">
        <v>1463</v>
      </c>
      <c r="B203" s="71" t="s">
        <v>1464</v>
      </c>
      <c r="C203" s="71">
        <v>2</v>
      </c>
      <c r="D203" s="100">
        <v>0.008152797593985024</v>
      </c>
      <c r="E203" s="100">
        <v>2.0232524596337114</v>
      </c>
      <c r="F203" s="71" t="s">
        <v>1386</v>
      </c>
      <c r="G203" s="71" t="b">
        <v>0</v>
      </c>
      <c r="H203" s="71" t="b">
        <v>0</v>
      </c>
      <c r="I203" s="71" t="b">
        <v>0</v>
      </c>
      <c r="J203" s="71" t="b">
        <v>0</v>
      </c>
      <c r="K203" s="71" t="b">
        <v>0</v>
      </c>
      <c r="L203" s="71" t="b">
        <v>0</v>
      </c>
    </row>
    <row r="204" spans="1:12" ht="15">
      <c r="A204" s="71" t="s">
        <v>1464</v>
      </c>
      <c r="B204" s="71" t="s">
        <v>1785</v>
      </c>
      <c r="C204" s="71">
        <v>2</v>
      </c>
      <c r="D204" s="100">
        <v>0.008152797593985024</v>
      </c>
      <c r="E204" s="100">
        <v>2.0232524596337114</v>
      </c>
      <c r="F204" s="71" t="s">
        <v>1386</v>
      </c>
      <c r="G204" s="71" t="b">
        <v>0</v>
      </c>
      <c r="H204" s="71" t="b">
        <v>0</v>
      </c>
      <c r="I204" s="71" t="b">
        <v>0</v>
      </c>
      <c r="J204" s="71" t="b">
        <v>0</v>
      </c>
      <c r="K204" s="71" t="b">
        <v>0</v>
      </c>
      <c r="L204" s="71" t="b">
        <v>0</v>
      </c>
    </row>
    <row r="205" spans="1:12" ht="15">
      <c r="A205" s="71" t="s">
        <v>1785</v>
      </c>
      <c r="B205" s="71" t="s">
        <v>348</v>
      </c>
      <c r="C205" s="71">
        <v>2</v>
      </c>
      <c r="D205" s="100">
        <v>0.008152797593985024</v>
      </c>
      <c r="E205" s="100">
        <v>2.0232524596337114</v>
      </c>
      <c r="F205" s="71" t="s">
        <v>1386</v>
      </c>
      <c r="G205" s="71" t="b">
        <v>0</v>
      </c>
      <c r="H205" s="71" t="b">
        <v>0</v>
      </c>
      <c r="I205" s="71" t="b">
        <v>0</v>
      </c>
      <c r="J205" s="71" t="b">
        <v>0</v>
      </c>
      <c r="K205" s="71" t="b">
        <v>0</v>
      </c>
      <c r="L205" s="71" t="b">
        <v>0</v>
      </c>
    </row>
    <row r="206" spans="1:12" ht="15">
      <c r="A206" s="71" t="s">
        <v>348</v>
      </c>
      <c r="B206" s="71" t="s">
        <v>347</v>
      </c>
      <c r="C206" s="71">
        <v>2</v>
      </c>
      <c r="D206" s="100">
        <v>0.008152797593985024</v>
      </c>
      <c r="E206" s="100">
        <v>2.0232524596337114</v>
      </c>
      <c r="F206" s="71" t="s">
        <v>1386</v>
      </c>
      <c r="G206" s="71" t="b">
        <v>0</v>
      </c>
      <c r="H206" s="71" t="b">
        <v>0</v>
      </c>
      <c r="I206" s="71" t="b">
        <v>0</v>
      </c>
      <c r="J206" s="71" t="b">
        <v>0</v>
      </c>
      <c r="K206" s="71" t="b">
        <v>0</v>
      </c>
      <c r="L206" s="71" t="b">
        <v>0</v>
      </c>
    </row>
    <row r="207" spans="1:12" ht="15">
      <c r="A207" s="71" t="s">
        <v>347</v>
      </c>
      <c r="B207" s="71" t="s">
        <v>346</v>
      </c>
      <c r="C207" s="71">
        <v>2</v>
      </c>
      <c r="D207" s="100">
        <v>0.008152797593985024</v>
      </c>
      <c r="E207" s="100">
        <v>2.0232524596337114</v>
      </c>
      <c r="F207" s="71" t="s">
        <v>1386</v>
      </c>
      <c r="G207" s="71" t="b">
        <v>0</v>
      </c>
      <c r="H207" s="71" t="b">
        <v>0</v>
      </c>
      <c r="I207" s="71" t="b">
        <v>0</v>
      </c>
      <c r="J207" s="71" t="b">
        <v>0</v>
      </c>
      <c r="K207" s="71" t="b">
        <v>0</v>
      </c>
      <c r="L207" s="71" t="b">
        <v>0</v>
      </c>
    </row>
    <row r="208" spans="1:12" ht="15">
      <c r="A208" s="71" t="s">
        <v>346</v>
      </c>
      <c r="B208" s="71" t="s">
        <v>310</v>
      </c>
      <c r="C208" s="71">
        <v>2</v>
      </c>
      <c r="D208" s="100">
        <v>0.008152797593985024</v>
      </c>
      <c r="E208" s="100">
        <v>1.8471612005780302</v>
      </c>
      <c r="F208" s="71" t="s">
        <v>1386</v>
      </c>
      <c r="G208" s="71" t="b">
        <v>0</v>
      </c>
      <c r="H208" s="71" t="b">
        <v>0</v>
      </c>
      <c r="I208" s="71" t="b">
        <v>0</v>
      </c>
      <c r="J208" s="71" t="b">
        <v>0</v>
      </c>
      <c r="K208" s="71" t="b">
        <v>0</v>
      </c>
      <c r="L208" s="71" t="b">
        <v>0</v>
      </c>
    </row>
    <row r="209" spans="1:12" ht="15">
      <c r="A209" s="71" t="s">
        <v>1776</v>
      </c>
      <c r="B209" s="71" t="s">
        <v>1459</v>
      </c>
      <c r="C209" s="71">
        <v>2</v>
      </c>
      <c r="D209" s="100">
        <v>0.008152797593985024</v>
      </c>
      <c r="E209" s="100">
        <v>1.8471612005780302</v>
      </c>
      <c r="F209" s="71" t="s">
        <v>1386</v>
      </c>
      <c r="G209" s="71" t="b">
        <v>0</v>
      </c>
      <c r="H209" s="71" t="b">
        <v>0</v>
      </c>
      <c r="I209" s="71" t="b">
        <v>0</v>
      </c>
      <c r="J209" s="71" t="b">
        <v>0</v>
      </c>
      <c r="K209" s="71" t="b">
        <v>0</v>
      </c>
      <c r="L209" s="71" t="b">
        <v>0</v>
      </c>
    </row>
    <row r="210" spans="1:12" ht="15">
      <c r="A210" s="71" t="s">
        <v>1459</v>
      </c>
      <c r="B210" s="71" t="s">
        <v>1519</v>
      </c>
      <c r="C210" s="71">
        <v>2</v>
      </c>
      <c r="D210" s="100">
        <v>0.008152797593985024</v>
      </c>
      <c r="E210" s="100">
        <v>1.8471612005780302</v>
      </c>
      <c r="F210" s="71" t="s">
        <v>1386</v>
      </c>
      <c r="G210" s="71" t="b">
        <v>0</v>
      </c>
      <c r="H210" s="71" t="b">
        <v>0</v>
      </c>
      <c r="I210" s="71" t="b">
        <v>0</v>
      </c>
      <c r="J210" s="71" t="b">
        <v>0</v>
      </c>
      <c r="K210" s="71" t="b">
        <v>0</v>
      </c>
      <c r="L210" s="71" t="b">
        <v>0</v>
      </c>
    </row>
    <row r="211" spans="1:12" ht="15">
      <c r="A211" s="71" t="s">
        <v>1519</v>
      </c>
      <c r="B211" s="71" t="s">
        <v>1460</v>
      </c>
      <c r="C211" s="71">
        <v>2</v>
      </c>
      <c r="D211" s="100">
        <v>0.008152797593985024</v>
      </c>
      <c r="E211" s="100">
        <v>1.546131204914049</v>
      </c>
      <c r="F211" s="71" t="s">
        <v>1386</v>
      </c>
      <c r="G211" s="71" t="b">
        <v>0</v>
      </c>
      <c r="H211" s="71" t="b">
        <v>0</v>
      </c>
      <c r="I211" s="71" t="b">
        <v>0</v>
      </c>
      <c r="J211" s="71" t="b">
        <v>0</v>
      </c>
      <c r="K211" s="71" t="b">
        <v>0</v>
      </c>
      <c r="L211" s="71" t="b">
        <v>0</v>
      </c>
    </row>
    <row r="212" spans="1:12" ht="15">
      <c r="A212" s="71" t="s">
        <v>1460</v>
      </c>
      <c r="B212" s="71" t="s">
        <v>1777</v>
      </c>
      <c r="C212" s="71">
        <v>2</v>
      </c>
      <c r="D212" s="100">
        <v>0.008152797593985024</v>
      </c>
      <c r="E212" s="100">
        <v>1.72222246396973</v>
      </c>
      <c r="F212" s="71" t="s">
        <v>1386</v>
      </c>
      <c r="G212" s="71" t="b">
        <v>0</v>
      </c>
      <c r="H212" s="71" t="b">
        <v>0</v>
      </c>
      <c r="I212" s="71" t="b">
        <v>0</v>
      </c>
      <c r="J212" s="71" t="b">
        <v>0</v>
      </c>
      <c r="K212" s="71" t="b">
        <v>0</v>
      </c>
      <c r="L212" s="71" t="b">
        <v>0</v>
      </c>
    </row>
    <row r="213" spans="1:12" ht="15">
      <c r="A213" s="71" t="s">
        <v>1777</v>
      </c>
      <c r="B213" s="71" t="s">
        <v>1778</v>
      </c>
      <c r="C213" s="71">
        <v>2</v>
      </c>
      <c r="D213" s="100">
        <v>0.008152797593985024</v>
      </c>
      <c r="E213" s="100">
        <v>2.0232524596337114</v>
      </c>
      <c r="F213" s="71" t="s">
        <v>1386</v>
      </c>
      <c r="G213" s="71" t="b">
        <v>0</v>
      </c>
      <c r="H213" s="71" t="b">
        <v>0</v>
      </c>
      <c r="I213" s="71" t="b">
        <v>0</v>
      </c>
      <c r="J213" s="71" t="b">
        <v>0</v>
      </c>
      <c r="K213" s="71" t="b">
        <v>0</v>
      </c>
      <c r="L213" s="71" t="b">
        <v>0</v>
      </c>
    </row>
    <row r="214" spans="1:12" ht="15">
      <c r="A214" s="71" t="s">
        <v>1778</v>
      </c>
      <c r="B214" s="71" t="s">
        <v>1779</v>
      </c>
      <c r="C214" s="71">
        <v>2</v>
      </c>
      <c r="D214" s="100">
        <v>0.008152797593985024</v>
      </c>
      <c r="E214" s="100">
        <v>2.0232524596337114</v>
      </c>
      <c r="F214" s="71" t="s">
        <v>1386</v>
      </c>
      <c r="G214" s="71" t="b">
        <v>0</v>
      </c>
      <c r="H214" s="71" t="b">
        <v>0</v>
      </c>
      <c r="I214" s="71" t="b">
        <v>0</v>
      </c>
      <c r="J214" s="71" t="b">
        <v>0</v>
      </c>
      <c r="K214" s="71" t="b">
        <v>0</v>
      </c>
      <c r="L214" s="71" t="b">
        <v>0</v>
      </c>
    </row>
    <row r="215" spans="1:12" ht="15">
      <c r="A215" s="71" t="s">
        <v>1779</v>
      </c>
      <c r="B215" s="71" t="s">
        <v>1780</v>
      </c>
      <c r="C215" s="71">
        <v>2</v>
      </c>
      <c r="D215" s="100">
        <v>0.008152797593985024</v>
      </c>
      <c r="E215" s="100">
        <v>2.0232524596337114</v>
      </c>
      <c r="F215" s="71" t="s">
        <v>1386</v>
      </c>
      <c r="G215" s="71" t="b">
        <v>0</v>
      </c>
      <c r="H215" s="71" t="b">
        <v>0</v>
      </c>
      <c r="I215" s="71" t="b">
        <v>0</v>
      </c>
      <c r="J215" s="71" t="b">
        <v>0</v>
      </c>
      <c r="K215" s="71" t="b">
        <v>0</v>
      </c>
      <c r="L215" s="71" t="b">
        <v>0</v>
      </c>
    </row>
    <row r="216" spans="1:12" ht="15">
      <c r="A216" s="71" t="s">
        <v>1780</v>
      </c>
      <c r="B216" s="71" t="s">
        <v>1528</v>
      </c>
      <c r="C216" s="71">
        <v>2</v>
      </c>
      <c r="D216" s="100">
        <v>0.008152797593985024</v>
      </c>
      <c r="E216" s="100">
        <v>2.0232524596337114</v>
      </c>
      <c r="F216" s="71" t="s">
        <v>1386</v>
      </c>
      <c r="G216" s="71" t="b">
        <v>0</v>
      </c>
      <c r="H216" s="71" t="b">
        <v>0</v>
      </c>
      <c r="I216" s="71" t="b">
        <v>0</v>
      </c>
      <c r="J216" s="71" t="b">
        <v>1</v>
      </c>
      <c r="K216" s="71" t="b">
        <v>0</v>
      </c>
      <c r="L216" s="71" t="b">
        <v>0</v>
      </c>
    </row>
    <row r="217" spans="1:12" ht="15">
      <c r="A217" s="71" t="s">
        <v>1528</v>
      </c>
      <c r="B217" s="71" t="s">
        <v>309</v>
      </c>
      <c r="C217" s="71">
        <v>2</v>
      </c>
      <c r="D217" s="100">
        <v>0.008152797593985024</v>
      </c>
      <c r="E217" s="100">
        <v>2.0232524596337114</v>
      </c>
      <c r="F217" s="71" t="s">
        <v>1386</v>
      </c>
      <c r="G217" s="71" t="b">
        <v>1</v>
      </c>
      <c r="H217" s="71" t="b">
        <v>0</v>
      </c>
      <c r="I217" s="71" t="b">
        <v>0</v>
      </c>
      <c r="J217" s="71" t="b">
        <v>0</v>
      </c>
      <c r="K217" s="71" t="b">
        <v>0</v>
      </c>
      <c r="L217" s="71" t="b">
        <v>0</v>
      </c>
    </row>
    <row r="218" spans="1:12" ht="15">
      <c r="A218" s="71" t="s">
        <v>309</v>
      </c>
      <c r="B218" s="71" t="s">
        <v>1493</v>
      </c>
      <c r="C218" s="71">
        <v>2</v>
      </c>
      <c r="D218" s="100">
        <v>0.008152797593985024</v>
      </c>
      <c r="E218" s="100">
        <v>1.8471612005780302</v>
      </c>
      <c r="F218" s="71" t="s">
        <v>1386</v>
      </c>
      <c r="G218" s="71" t="b">
        <v>0</v>
      </c>
      <c r="H218" s="71" t="b">
        <v>0</v>
      </c>
      <c r="I218" s="71" t="b">
        <v>0</v>
      </c>
      <c r="J218" s="71" t="b">
        <v>0</v>
      </c>
      <c r="K218" s="71" t="b">
        <v>0</v>
      </c>
      <c r="L218" s="71" t="b">
        <v>0</v>
      </c>
    </row>
    <row r="219" spans="1:12" ht="15">
      <c r="A219" s="71" t="s">
        <v>1493</v>
      </c>
      <c r="B219" s="71" t="s">
        <v>1454</v>
      </c>
      <c r="C219" s="71">
        <v>2</v>
      </c>
      <c r="D219" s="100">
        <v>0.008152797593985024</v>
      </c>
      <c r="E219" s="100">
        <v>0.9177422748637375</v>
      </c>
      <c r="F219" s="71" t="s">
        <v>1386</v>
      </c>
      <c r="G219" s="71" t="b">
        <v>0</v>
      </c>
      <c r="H219" s="71" t="b">
        <v>0</v>
      </c>
      <c r="I219" s="71" t="b">
        <v>0</v>
      </c>
      <c r="J219" s="71" t="b">
        <v>0</v>
      </c>
      <c r="K219" s="71" t="b">
        <v>0</v>
      </c>
      <c r="L219" s="71" t="b">
        <v>0</v>
      </c>
    </row>
    <row r="220" spans="1:12" ht="15">
      <c r="A220" s="71" t="s">
        <v>1453</v>
      </c>
      <c r="B220" s="71" t="s">
        <v>1460</v>
      </c>
      <c r="C220" s="71">
        <v>2</v>
      </c>
      <c r="D220" s="100">
        <v>0.008152797593985024</v>
      </c>
      <c r="E220" s="100">
        <v>0.8771244239554734</v>
      </c>
      <c r="F220" s="71" t="s">
        <v>1386</v>
      </c>
      <c r="G220" s="71" t="b">
        <v>0</v>
      </c>
      <c r="H220" s="71" t="b">
        <v>0</v>
      </c>
      <c r="I220" s="71" t="b">
        <v>0</v>
      </c>
      <c r="J220" s="71" t="b">
        <v>0</v>
      </c>
      <c r="K220" s="71" t="b">
        <v>0</v>
      </c>
      <c r="L220" s="71" t="b">
        <v>0</v>
      </c>
    </row>
    <row r="221" spans="1:12" ht="15">
      <c r="A221" s="71" t="s">
        <v>1460</v>
      </c>
      <c r="B221" s="71" t="s">
        <v>1781</v>
      </c>
      <c r="C221" s="71">
        <v>2</v>
      </c>
      <c r="D221" s="100">
        <v>0.008152797593985024</v>
      </c>
      <c r="E221" s="100">
        <v>1.72222246396973</v>
      </c>
      <c r="F221" s="71" t="s">
        <v>1386</v>
      </c>
      <c r="G221" s="71" t="b">
        <v>0</v>
      </c>
      <c r="H221" s="71" t="b">
        <v>0</v>
      </c>
      <c r="I221" s="71" t="b">
        <v>0</v>
      </c>
      <c r="J221" s="71" t="b">
        <v>0</v>
      </c>
      <c r="K221" s="71" t="b">
        <v>0</v>
      </c>
      <c r="L221" s="71" t="b">
        <v>0</v>
      </c>
    </row>
    <row r="222" spans="1:12" ht="15">
      <c r="A222" s="71" t="s">
        <v>1781</v>
      </c>
      <c r="B222" s="71" t="s">
        <v>1782</v>
      </c>
      <c r="C222" s="71">
        <v>2</v>
      </c>
      <c r="D222" s="100">
        <v>0.008152797593985024</v>
      </c>
      <c r="E222" s="100">
        <v>2.0232524596337114</v>
      </c>
      <c r="F222" s="71" t="s">
        <v>1386</v>
      </c>
      <c r="G222" s="71" t="b">
        <v>0</v>
      </c>
      <c r="H222" s="71" t="b">
        <v>0</v>
      </c>
      <c r="I222" s="71" t="b">
        <v>0</v>
      </c>
      <c r="J222" s="71" t="b">
        <v>0</v>
      </c>
      <c r="K222" s="71" t="b">
        <v>0</v>
      </c>
      <c r="L222" s="71" t="b">
        <v>0</v>
      </c>
    </row>
    <row r="223" spans="1:12" ht="15">
      <c r="A223" s="71" t="s">
        <v>1782</v>
      </c>
      <c r="B223" s="71" t="s">
        <v>332</v>
      </c>
      <c r="C223" s="71">
        <v>2</v>
      </c>
      <c r="D223" s="100">
        <v>0.008152797593985024</v>
      </c>
      <c r="E223" s="100">
        <v>1.72222246396973</v>
      </c>
      <c r="F223" s="71" t="s">
        <v>1386</v>
      </c>
      <c r="G223" s="71" t="b">
        <v>0</v>
      </c>
      <c r="H223" s="71" t="b">
        <v>0</v>
      </c>
      <c r="I223" s="71" t="b">
        <v>0</v>
      </c>
      <c r="J223" s="71" t="b">
        <v>0</v>
      </c>
      <c r="K223" s="71" t="b">
        <v>0</v>
      </c>
      <c r="L223" s="71" t="b">
        <v>0</v>
      </c>
    </row>
    <row r="224" spans="1:12" ht="15">
      <c r="A224" s="71" t="s">
        <v>332</v>
      </c>
      <c r="B224" s="71" t="s">
        <v>349</v>
      </c>
      <c r="C224" s="71">
        <v>2</v>
      </c>
      <c r="D224" s="100">
        <v>0.008152797593985024</v>
      </c>
      <c r="E224" s="100">
        <v>1.72222246396973</v>
      </c>
      <c r="F224" s="71" t="s">
        <v>1386</v>
      </c>
      <c r="G224" s="71" t="b">
        <v>0</v>
      </c>
      <c r="H224" s="71" t="b">
        <v>0</v>
      </c>
      <c r="I224" s="71" t="b">
        <v>0</v>
      </c>
      <c r="J224" s="71" t="b">
        <v>0</v>
      </c>
      <c r="K224" s="71" t="b">
        <v>0</v>
      </c>
      <c r="L224" s="71" t="b">
        <v>0</v>
      </c>
    </row>
    <row r="225" spans="1:12" ht="15">
      <c r="A225" s="71" t="s">
        <v>1766</v>
      </c>
      <c r="B225" s="71" t="s">
        <v>1767</v>
      </c>
      <c r="C225" s="71">
        <v>2</v>
      </c>
      <c r="D225" s="100">
        <v>0.008152797593985024</v>
      </c>
      <c r="E225" s="100">
        <v>2.0232524596337114</v>
      </c>
      <c r="F225" s="71" t="s">
        <v>1386</v>
      </c>
      <c r="G225" s="71" t="b">
        <v>0</v>
      </c>
      <c r="H225" s="71" t="b">
        <v>0</v>
      </c>
      <c r="I225" s="71" t="b">
        <v>0</v>
      </c>
      <c r="J225" s="71" t="b">
        <v>0</v>
      </c>
      <c r="K225" s="71" t="b">
        <v>0</v>
      </c>
      <c r="L225" s="71" t="b">
        <v>0</v>
      </c>
    </row>
    <row r="226" spans="1:12" ht="15">
      <c r="A226" s="71" t="s">
        <v>1767</v>
      </c>
      <c r="B226" s="71" t="s">
        <v>1768</v>
      </c>
      <c r="C226" s="71">
        <v>2</v>
      </c>
      <c r="D226" s="100">
        <v>0.008152797593985024</v>
      </c>
      <c r="E226" s="100">
        <v>2.0232524596337114</v>
      </c>
      <c r="F226" s="71" t="s">
        <v>1386</v>
      </c>
      <c r="G226" s="71" t="b">
        <v>0</v>
      </c>
      <c r="H226" s="71" t="b">
        <v>0</v>
      </c>
      <c r="I226" s="71" t="b">
        <v>0</v>
      </c>
      <c r="J226" s="71" t="b">
        <v>0</v>
      </c>
      <c r="K226" s="71" t="b">
        <v>0</v>
      </c>
      <c r="L226" s="71" t="b">
        <v>0</v>
      </c>
    </row>
    <row r="227" spans="1:12" ht="15">
      <c r="A227" s="71" t="s">
        <v>1768</v>
      </c>
      <c r="B227" s="71" t="s">
        <v>1769</v>
      </c>
      <c r="C227" s="71">
        <v>2</v>
      </c>
      <c r="D227" s="100">
        <v>0.008152797593985024</v>
      </c>
      <c r="E227" s="100">
        <v>2.0232524596337114</v>
      </c>
      <c r="F227" s="71" t="s">
        <v>1386</v>
      </c>
      <c r="G227" s="71" t="b">
        <v>0</v>
      </c>
      <c r="H227" s="71" t="b">
        <v>0</v>
      </c>
      <c r="I227" s="71" t="b">
        <v>0</v>
      </c>
      <c r="J227" s="71" t="b">
        <v>0</v>
      </c>
      <c r="K227" s="71" t="b">
        <v>0</v>
      </c>
      <c r="L227" s="71" t="b">
        <v>0</v>
      </c>
    </row>
    <row r="228" spans="1:12" ht="15">
      <c r="A228" s="71" t="s">
        <v>1769</v>
      </c>
      <c r="B228" s="71" t="s">
        <v>1770</v>
      </c>
      <c r="C228" s="71">
        <v>2</v>
      </c>
      <c r="D228" s="100">
        <v>0.008152797593985024</v>
      </c>
      <c r="E228" s="100">
        <v>2.0232524596337114</v>
      </c>
      <c r="F228" s="71" t="s">
        <v>1386</v>
      </c>
      <c r="G228" s="71" t="b">
        <v>0</v>
      </c>
      <c r="H228" s="71" t="b">
        <v>0</v>
      </c>
      <c r="I228" s="71" t="b">
        <v>0</v>
      </c>
      <c r="J228" s="71" t="b">
        <v>0</v>
      </c>
      <c r="K228" s="71" t="b">
        <v>0</v>
      </c>
      <c r="L228" s="71" t="b">
        <v>0</v>
      </c>
    </row>
    <row r="229" spans="1:12" ht="15">
      <c r="A229" s="71" t="s">
        <v>1770</v>
      </c>
      <c r="B229" s="71" t="s">
        <v>354</v>
      </c>
      <c r="C229" s="71">
        <v>2</v>
      </c>
      <c r="D229" s="100">
        <v>0.008152797593985024</v>
      </c>
      <c r="E229" s="100">
        <v>2.0232524596337114</v>
      </c>
      <c r="F229" s="71" t="s">
        <v>1386</v>
      </c>
      <c r="G229" s="71" t="b">
        <v>0</v>
      </c>
      <c r="H229" s="71" t="b">
        <v>0</v>
      </c>
      <c r="I229" s="71" t="b">
        <v>0</v>
      </c>
      <c r="J229" s="71" t="b">
        <v>0</v>
      </c>
      <c r="K229" s="71" t="b">
        <v>0</v>
      </c>
      <c r="L229" s="71" t="b">
        <v>0</v>
      </c>
    </row>
    <row r="230" spans="1:12" ht="15">
      <c r="A230" s="71" t="s">
        <v>354</v>
      </c>
      <c r="B230" s="71" t="s">
        <v>353</v>
      </c>
      <c r="C230" s="71">
        <v>2</v>
      </c>
      <c r="D230" s="100">
        <v>0.008152797593985024</v>
      </c>
      <c r="E230" s="100">
        <v>2.0232524596337114</v>
      </c>
      <c r="F230" s="71" t="s">
        <v>1386</v>
      </c>
      <c r="G230" s="71" t="b">
        <v>0</v>
      </c>
      <c r="H230" s="71" t="b">
        <v>0</v>
      </c>
      <c r="I230" s="71" t="b">
        <v>0</v>
      </c>
      <c r="J230" s="71" t="b">
        <v>0</v>
      </c>
      <c r="K230" s="71" t="b">
        <v>0</v>
      </c>
      <c r="L230" s="71" t="b">
        <v>0</v>
      </c>
    </row>
    <row r="231" spans="1:12" ht="15">
      <c r="A231" s="71" t="s">
        <v>353</v>
      </c>
      <c r="B231" s="71" t="s">
        <v>352</v>
      </c>
      <c r="C231" s="71">
        <v>2</v>
      </c>
      <c r="D231" s="100">
        <v>0.008152797593985024</v>
      </c>
      <c r="E231" s="100">
        <v>2.0232524596337114</v>
      </c>
      <c r="F231" s="71" t="s">
        <v>1386</v>
      </c>
      <c r="G231" s="71" t="b">
        <v>0</v>
      </c>
      <c r="H231" s="71" t="b">
        <v>0</v>
      </c>
      <c r="I231" s="71" t="b">
        <v>0</v>
      </c>
      <c r="J231" s="71" t="b">
        <v>0</v>
      </c>
      <c r="K231" s="71" t="b">
        <v>0</v>
      </c>
      <c r="L231" s="71" t="b">
        <v>0</v>
      </c>
    </row>
    <row r="232" spans="1:12" ht="15">
      <c r="A232" s="71" t="s">
        <v>352</v>
      </c>
      <c r="B232" s="71" t="s">
        <v>351</v>
      </c>
      <c r="C232" s="71">
        <v>2</v>
      </c>
      <c r="D232" s="100">
        <v>0.008152797593985024</v>
      </c>
      <c r="E232" s="100">
        <v>2.0232524596337114</v>
      </c>
      <c r="F232" s="71" t="s">
        <v>1386</v>
      </c>
      <c r="G232" s="71" t="b">
        <v>0</v>
      </c>
      <c r="H232" s="71" t="b">
        <v>0</v>
      </c>
      <c r="I232" s="71" t="b">
        <v>0</v>
      </c>
      <c r="J232" s="71" t="b">
        <v>0</v>
      </c>
      <c r="K232" s="71" t="b">
        <v>0</v>
      </c>
      <c r="L232" s="71" t="b">
        <v>0</v>
      </c>
    </row>
    <row r="233" spans="1:12" ht="15">
      <c r="A233" s="71" t="s">
        <v>351</v>
      </c>
      <c r="B233" s="71" t="s">
        <v>1771</v>
      </c>
      <c r="C233" s="71">
        <v>2</v>
      </c>
      <c r="D233" s="100">
        <v>0.008152797593985024</v>
      </c>
      <c r="E233" s="100">
        <v>2.0232524596337114</v>
      </c>
      <c r="F233" s="71" t="s">
        <v>1386</v>
      </c>
      <c r="G233" s="71" t="b">
        <v>0</v>
      </c>
      <c r="H233" s="71" t="b">
        <v>0</v>
      </c>
      <c r="I233" s="71" t="b">
        <v>0</v>
      </c>
      <c r="J233" s="71" t="b">
        <v>0</v>
      </c>
      <c r="K233" s="71" t="b">
        <v>0</v>
      </c>
      <c r="L233" s="71" t="b">
        <v>0</v>
      </c>
    </row>
    <row r="234" spans="1:12" ht="15">
      <c r="A234" s="71" t="s">
        <v>1771</v>
      </c>
      <c r="B234" s="71" t="s">
        <v>1772</v>
      </c>
      <c r="C234" s="71">
        <v>2</v>
      </c>
      <c r="D234" s="100">
        <v>0.008152797593985024</v>
      </c>
      <c r="E234" s="100">
        <v>2.0232524596337114</v>
      </c>
      <c r="F234" s="71" t="s">
        <v>1386</v>
      </c>
      <c r="G234" s="71" t="b">
        <v>0</v>
      </c>
      <c r="H234" s="71" t="b">
        <v>0</v>
      </c>
      <c r="I234" s="71" t="b">
        <v>0</v>
      </c>
      <c r="J234" s="71" t="b">
        <v>0</v>
      </c>
      <c r="K234" s="71" t="b">
        <v>0</v>
      </c>
      <c r="L234" s="71" t="b">
        <v>0</v>
      </c>
    </row>
    <row r="235" spans="1:12" ht="15">
      <c r="A235" s="71" t="s">
        <v>1772</v>
      </c>
      <c r="B235" s="71" t="s">
        <v>1773</v>
      </c>
      <c r="C235" s="71">
        <v>2</v>
      </c>
      <c r="D235" s="100">
        <v>0.008152797593985024</v>
      </c>
      <c r="E235" s="100">
        <v>2.0232524596337114</v>
      </c>
      <c r="F235" s="71" t="s">
        <v>1386</v>
      </c>
      <c r="G235" s="71" t="b">
        <v>0</v>
      </c>
      <c r="H235" s="71" t="b">
        <v>0</v>
      </c>
      <c r="I235" s="71" t="b">
        <v>0</v>
      </c>
      <c r="J235" s="71" t="b">
        <v>0</v>
      </c>
      <c r="K235" s="71" t="b">
        <v>0</v>
      </c>
      <c r="L235" s="71" t="b">
        <v>0</v>
      </c>
    </row>
    <row r="236" spans="1:12" ht="15">
      <c r="A236" s="71" t="s">
        <v>1773</v>
      </c>
      <c r="B236" s="71" t="s">
        <v>1774</v>
      </c>
      <c r="C236" s="71">
        <v>2</v>
      </c>
      <c r="D236" s="100">
        <v>0.008152797593985024</v>
      </c>
      <c r="E236" s="100">
        <v>2.0232524596337114</v>
      </c>
      <c r="F236" s="71" t="s">
        <v>1386</v>
      </c>
      <c r="G236" s="71" t="b">
        <v>0</v>
      </c>
      <c r="H236" s="71" t="b">
        <v>0</v>
      </c>
      <c r="I236" s="71" t="b">
        <v>0</v>
      </c>
      <c r="J236" s="71" t="b">
        <v>0</v>
      </c>
      <c r="K236" s="71" t="b">
        <v>0</v>
      </c>
      <c r="L236" s="71" t="b">
        <v>0</v>
      </c>
    </row>
    <row r="237" spans="1:12" ht="15">
      <c r="A237" s="71" t="s">
        <v>1774</v>
      </c>
      <c r="B237" s="71" t="s">
        <v>1453</v>
      </c>
      <c r="C237" s="71">
        <v>2</v>
      </c>
      <c r="D237" s="100">
        <v>0.008152797593985024</v>
      </c>
      <c r="E237" s="100">
        <v>1.0938335339194187</v>
      </c>
      <c r="F237" s="71" t="s">
        <v>1386</v>
      </c>
      <c r="G237" s="71" t="b">
        <v>0</v>
      </c>
      <c r="H237" s="71" t="b">
        <v>0</v>
      </c>
      <c r="I237" s="71" t="b">
        <v>0</v>
      </c>
      <c r="J237" s="71" t="b">
        <v>0</v>
      </c>
      <c r="K237" s="71" t="b">
        <v>0</v>
      </c>
      <c r="L237" s="71" t="b">
        <v>0</v>
      </c>
    </row>
    <row r="238" spans="1:12" ht="15">
      <c r="A238" s="71" t="s">
        <v>1454</v>
      </c>
      <c r="B238" s="71" t="s">
        <v>1775</v>
      </c>
      <c r="C238" s="71">
        <v>2</v>
      </c>
      <c r="D238" s="100">
        <v>0.008152797593985024</v>
      </c>
      <c r="E238" s="100">
        <v>1.1201624726417678</v>
      </c>
      <c r="F238" s="71" t="s">
        <v>1386</v>
      </c>
      <c r="G238" s="71" t="b">
        <v>0</v>
      </c>
      <c r="H238" s="71" t="b">
        <v>0</v>
      </c>
      <c r="I238" s="71" t="b">
        <v>0</v>
      </c>
      <c r="J238" s="71" t="b">
        <v>0</v>
      </c>
      <c r="K238" s="71" t="b">
        <v>0</v>
      </c>
      <c r="L238" s="71" t="b">
        <v>0</v>
      </c>
    </row>
    <row r="239" spans="1:12" ht="15">
      <c r="A239" s="71" t="s">
        <v>1775</v>
      </c>
      <c r="B239" s="71" t="s">
        <v>350</v>
      </c>
      <c r="C239" s="71">
        <v>2</v>
      </c>
      <c r="D239" s="100">
        <v>0.008152797593985024</v>
      </c>
      <c r="E239" s="100">
        <v>2.0232524596337114</v>
      </c>
      <c r="F239" s="71" t="s">
        <v>1386</v>
      </c>
      <c r="G239" s="71" t="b">
        <v>0</v>
      </c>
      <c r="H239" s="71" t="b">
        <v>0</v>
      </c>
      <c r="I239" s="71" t="b">
        <v>0</v>
      </c>
      <c r="J239" s="71" t="b">
        <v>0</v>
      </c>
      <c r="K239" s="71" t="b">
        <v>0</v>
      </c>
      <c r="L239" s="71" t="b">
        <v>0</v>
      </c>
    </row>
    <row r="240" spans="1:12" ht="15">
      <c r="A240" s="71" t="s">
        <v>1511</v>
      </c>
      <c r="B240" s="71" t="s">
        <v>1512</v>
      </c>
      <c r="C240" s="71">
        <v>10</v>
      </c>
      <c r="D240" s="100">
        <v>0.002807845604525703</v>
      </c>
      <c r="E240" s="100">
        <v>1.4313637641589874</v>
      </c>
      <c r="F240" s="71" t="s">
        <v>1387</v>
      </c>
      <c r="G240" s="71" t="b">
        <v>1</v>
      </c>
      <c r="H240" s="71" t="b">
        <v>0</v>
      </c>
      <c r="I240" s="71" t="b">
        <v>0</v>
      </c>
      <c r="J240" s="71" t="b">
        <v>0</v>
      </c>
      <c r="K240" s="71" t="b">
        <v>0</v>
      </c>
      <c r="L240" s="71" t="b">
        <v>0</v>
      </c>
    </row>
    <row r="241" spans="1:12" ht="15">
      <c r="A241" s="71" t="s">
        <v>1512</v>
      </c>
      <c r="B241" s="71" t="s">
        <v>1513</v>
      </c>
      <c r="C241" s="71">
        <v>10</v>
      </c>
      <c r="D241" s="100">
        <v>0.002807845604525703</v>
      </c>
      <c r="E241" s="100">
        <v>1.4313637641589874</v>
      </c>
      <c r="F241" s="71" t="s">
        <v>1387</v>
      </c>
      <c r="G241" s="71" t="b">
        <v>0</v>
      </c>
      <c r="H241" s="71" t="b">
        <v>0</v>
      </c>
      <c r="I241" s="71" t="b">
        <v>0</v>
      </c>
      <c r="J241" s="71" t="b">
        <v>0</v>
      </c>
      <c r="K241" s="71" t="b">
        <v>0</v>
      </c>
      <c r="L241" s="71" t="b">
        <v>0</v>
      </c>
    </row>
    <row r="242" spans="1:12" ht="15">
      <c r="A242" s="71" t="s">
        <v>1513</v>
      </c>
      <c r="B242" s="71" t="s">
        <v>1514</v>
      </c>
      <c r="C242" s="71">
        <v>10</v>
      </c>
      <c r="D242" s="100">
        <v>0.002807845604525703</v>
      </c>
      <c r="E242" s="100">
        <v>1.4313637641589874</v>
      </c>
      <c r="F242" s="71" t="s">
        <v>1387</v>
      </c>
      <c r="G242" s="71" t="b">
        <v>0</v>
      </c>
      <c r="H242" s="71" t="b">
        <v>0</v>
      </c>
      <c r="I242" s="71" t="b">
        <v>0</v>
      </c>
      <c r="J242" s="71" t="b">
        <v>0</v>
      </c>
      <c r="K242" s="71" t="b">
        <v>0</v>
      </c>
      <c r="L242" s="71" t="b">
        <v>0</v>
      </c>
    </row>
    <row r="243" spans="1:12" ht="15">
      <c r="A243" s="71" t="s">
        <v>1514</v>
      </c>
      <c r="B243" s="71" t="s">
        <v>1515</v>
      </c>
      <c r="C243" s="71">
        <v>10</v>
      </c>
      <c r="D243" s="100">
        <v>0.002807845604525703</v>
      </c>
      <c r="E243" s="100">
        <v>1.4313637641589874</v>
      </c>
      <c r="F243" s="71" t="s">
        <v>1387</v>
      </c>
      <c r="G243" s="71" t="b">
        <v>0</v>
      </c>
      <c r="H243" s="71" t="b">
        <v>0</v>
      </c>
      <c r="I243" s="71" t="b">
        <v>0</v>
      </c>
      <c r="J243" s="71" t="b">
        <v>0</v>
      </c>
      <c r="K243" s="71" t="b">
        <v>0</v>
      </c>
      <c r="L243" s="71" t="b">
        <v>0</v>
      </c>
    </row>
    <row r="244" spans="1:12" ht="15">
      <c r="A244" s="71" t="s">
        <v>1515</v>
      </c>
      <c r="B244" s="71" t="s">
        <v>1516</v>
      </c>
      <c r="C244" s="71">
        <v>10</v>
      </c>
      <c r="D244" s="100">
        <v>0.002807845604525703</v>
      </c>
      <c r="E244" s="100">
        <v>1.4313637641589874</v>
      </c>
      <c r="F244" s="71" t="s">
        <v>1387</v>
      </c>
      <c r="G244" s="71" t="b">
        <v>0</v>
      </c>
      <c r="H244" s="71" t="b">
        <v>0</v>
      </c>
      <c r="I244" s="71" t="b">
        <v>0</v>
      </c>
      <c r="J244" s="71" t="b">
        <v>0</v>
      </c>
      <c r="K244" s="71" t="b">
        <v>0</v>
      </c>
      <c r="L244" s="71" t="b">
        <v>0</v>
      </c>
    </row>
    <row r="245" spans="1:12" ht="15">
      <c r="A245" s="71" t="s">
        <v>1516</v>
      </c>
      <c r="B245" s="71" t="s">
        <v>392</v>
      </c>
      <c r="C245" s="71">
        <v>10</v>
      </c>
      <c r="D245" s="100">
        <v>0.002807845604525703</v>
      </c>
      <c r="E245" s="100">
        <v>1.4313637641589874</v>
      </c>
      <c r="F245" s="71" t="s">
        <v>1387</v>
      </c>
      <c r="G245" s="71" t="b">
        <v>0</v>
      </c>
      <c r="H245" s="71" t="b">
        <v>0</v>
      </c>
      <c r="I245" s="71" t="b">
        <v>0</v>
      </c>
      <c r="J245" s="71" t="b">
        <v>0</v>
      </c>
      <c r="K245" s="71" t="b">
        <v>0</v>
      </c>
      <c r="L245" s="71" t="b">
        <v>0</v>
      </c>
    </row>
    <row r="246" spans="1:12" ht="15">
      <c r="A246" s="71" t="s">
        <v>392</v>
      </c>
      <c r="B246" s="71" t="s">
        <v>1517</v>
      </c>
      <c r="C246" s="71">
        <v>10</v>
      </c>
      <c r="D246" s="100">
        <v>0.002807845604525703</v>
      </c>
      <c r="E246" s="100">
        <v>1.4313637641589874</v>
      </c>
      <c r="F246" s="71" t="s">
        <v>1387</v>
      </c>
      <c r="G246" s="71" t="b">
        <v>0</v>
      </c>
      <c r="H246" s="71" t="b">
        <v>0</v>
      </c>
      <c r="I246" s="71" t="b">
        <v>0</v>
      </c>
      <c r="J246" s="71" t="b">
        <v>1</v>
      </c>
      <c r="K246" s="71" t="b">
        <v>0</v>
      </c>
      <c r="L246" s="71" t="b">
        <v>0</v>
      </c>
    </row>
    <row r="247" spans="1:12" ht="15">
      <c r="A247" s="71" t="s">
        <v>1517</v>
      </c>
      <c r="B247" s="71" t="s">
        <v>1746</v>
      </c>
      <c r="C247" s="71">
        <v>10</v>
      </c>
      <c r="D247" s="100">
        <v>0.002807845604525703</v>
      </c>
      <c r="E247" s="100">
        <v>1.4313637641589874</v>
      </c>
      <c r="F247" s="71" t="s">
        <v>1387</v>
      </c>
      <c r="G247" s="71" t="b">
        <v>1</v>
      </c>
      <c r="H247" s="71" t="b">
        <v>0</v>
      </c>
      <c r="I247" s="71" t="b">
        <v>0</v>
      </c>
      <c r="J247" s="71" t="b">
        <v>0</v>
      </c>
      <c r="K247" s="71" t="b">
        <v>0</v>
      </c>
      <c r="L247" s="71" t="b">
        <v>0</v>
      </c>
    </row>
    <row r="248" spans="1:12" ht="15">
      <c r="A248" s="71" t="s">
        <v>1746</v>
      </c>
      <c r="B248" s="71" t="s">
        <v>1747</v>
      </c>
      <c r="C248" s="71">
        <v>10</v>
      </c>
      <c r="D248" s="100">
        <v>0.002807845604525703</v>
      </c>
      <c r="E248" s="100">
        <v>1.4313637641589874</v>
      </c>
      <c r="F248" s="71" t="s">
        <v>1387</v>
      </c>
      <c r="G248" s="71" t="b">
        <v>0</v>
      </c>
      <c r="H248" s="71" t="b">
        <v>0</v>
      </c>
      <c r="I248" s="71" t="b">
        <v>0</v>
      </c>
      <c r="J248" s="71" t="b">
        <v>0</v>
      </c>
      <c r="K248" s="71" t="b">
        <v>0</v>
      </c>
      <c r="L248" s="71" t="b">
        <v>0</v>
      </c>
    </row>
    <row r="249" spans="1:12" ht="15">
      <c r="A249" s="71" t="s">
        <v>1747</v>
      </c>
      <c r="B249" s="71" t="s">
        <v>328</v>
      </c>
      <c r="C249" s="71">
        <v>10</v>
      </c>
      <c r="D249" s="100">
        <v>0.002807845604525703</v>
      </c>
      <c r="E249" s="100">
        <v>1.4313637641589874</v>
      </c>
      <c r="F249" s="71" t="s">
        <v>1387</v>
      </c>
      <c r="G249" s="71" t="b">
        <v>0</v>
      </c>
      <c r="H249" s="71" t="b">
        <v>0</v>
      </c>
      <c r="I249" s="71" t="b">
        <v>0</v>
      </c>
      <c r="J249" s="71" t="b">
        <v>0</v>
      </c>
      <c r="K249" s="71" t="b">
        <v>0</v>
      </c>
      <c r="L249" s="71" t="b">
        <v>0</v>
      </c>
    </row>
    <row r="250" spans="1:12" ht="15">
      <c r="A250" s="71" t="s">
        <v>328</v>
      </c>
      <c r="B250" s="71" t="s">
        <v>334</v>
      </c>
      <c r="C250" s="71">
        <v>10</v>
      </c>
      <c r="D250" s="100">
        <v>0.002807845604525703</v>
      </c>
      <c r="E250" s="100">
        <v>1.4313637641589874</v>
      </c>
      <c r="F250" s="71" t="s">
        <v>1387</v>
      </c>
      <c r="G250" s="71" t="b">
        <v>0</v>
      </c>
      <c r="H250" s="71" t="b">
        <v>0</v>
      </c>
      <c r="I250" s="71" t="b">
        <v>0</v>
      </c>
      <c r="J250" s="71" t="b">
        <v>0</v>
      </c>
      <c r="K250" s="71" t="b">
        <v>0</v>
      </c>
      <c r="L250" s="71" t="b">
        <v>0</v>
      </c>
    </row>
    <row r="251" spans="1:12" ht="15">
      <c r="A251" s="71" t="s">
        <v>334</v>
      </c>
      <c r="B251" s="71" t="s">
        <v>1748</v>
      </c>
      <c r="C251" s="71">
        <v>10</v>
      </c>
      <c r="D251" s="100">
        <v>0.002807845604525703</v>
      </c>
      <c r="E251" s="100">
        <v>1.4313637641589874</v>
      </c>
      <c r="F251" s="71" t="s">
        <v>1387</v>
      </c>
      <c r="G251" s="71" t="b">
        <v>0</v>
      </c>
      <c r="H251" s="71" t="b">
        <v>0</v>
      </c>
      <c r="I251" s="71" t="b">
        <v>0</v>
      </c>
      <c r="J251" s="71" t="b">
        <v>0</v>
      </c>
      <c r="K251" s="71" t="b">
        <v>0</v>
      </c>
      <c r="L251" s="71" t="b">
        <v>0</v>
      </c>
    </row>
    <row r="252" spans="1:12" ht="15">
      <c r="A252" s="71" t="s">
        <v>1748</v>
      </c>
      <c r="B252" s="71" t="s">
        <v>1749</v>
      </c>
      <c r="C252" s="71">
        <v>10</v>
      </c>
      <c r="D252" s="100">
        <v>0.002807845604525703</v>
      </c>
      <c r="E252" s="100">
        <v>1.4313637641589874</v>
      </c>
      <c r="F252" s="71" t="s">
        <v>1387</v>
      </c>
      <c r="G252" s="71" t="b">
        <v>0</v>
      </c>
      <c r="H252" s="71" t="b">
        <v>0</v>
      </c>
      <c r="I252" s="71" t="b">
        <v>0</v>
      </c>
      <c r="J252" s="71" t="b">
        <v>0</v>
      </c>
      <c r="K252" s="71" t="b">
        <v>0</v>
      </c>
      <c r="L252" s="71" t="b">
        <v>0</v>
      </c>
    </row>
    <row r="253" spans="1:12" ht="15">
      <c r="A253" s="71" t="s">
        <v>1749</v>
      </c>
      <c r="B253" s="71" t="s">
        <v>1750</v>
      </c>
      <c r="C253" s="71">
        <v>10</v>
      </c>
      <c r="D253" s="100">
        <v>0.002807845604525703</v>
      </c>
      <c r="E253" s="100">
        <v>1.4313637641589874</v>
      </c>
      <c r="F253" s="71" t="s">
        <v>1387</v>
      </c>
      <c r="G253" s="71" t="b">
        <v>0</v>
      </c>
      <c r="H253" s="71" t="b">
        <v>0</v>
      </c>
      <c r="I253" s="71" t="b">
        <v>0</v>
      </c>
      <c r="J253" s="71" t="b">
        <v>0</v>
      </c>
      <c r="K253" s="71" t="b">
        <v>0</v>
      </c>
      <c r="L253" s="71" t="b">
        <v>0</v>
      </c>
    </row>
    <row r="254" spans="1:12" ht="15">
      <c r="A254" s="71" t="s">
        <v>1750</v>
      </c>
      <c r="B254" s="71" t="s">
        <v>1751</v>
      </c>
      <c r="C254" s="71">
        <v>10</v>
      </c>
      <c r="D254" s="100">
        <v>0.002807845604525703</v>
      </c>
      <c r="E254" s="100">
        <v>1.4313637641589874</v>
      </c>
      <c r="F254" s="71" t="s">
        <v>1387</v>
      </c>
      <c r="G254" s="71" t="b">
        <v>0</v>
      </c>
      <c r="H254" s="71" t="b">
        <v>0</v>
      </c>
      <c r="I254" s="71" t="b">
        <v>0</v>
      </c>
      <c r="J254" s="71" t="b">
        <v>0</v>
      </c>
      <c r="K254" s="71" t="b">
        <v>0</v>
      </c>
      <c r="L254" s="71" t="b">
        <v>0</v>
      </c>
    </row>
    <row r="255" spans="1:12" ht="15">
      <c r="A255" s="71" t="s">
        <v>1751</v>
      </c>
      <c r="B255" s="71" t="s">
        <v>1752</v>
      </c>
      <c r="C255" s="71">
        <v>10</v>
      </c>
      <c r="D255" s="100">
        <v>0.002807845604525703</v>
      </c>
      <c r="E255" s="100">
        <v>1.4313637641589874</v>
      </c>
      <c r="F255" s="71" t="s">
        <v>1387</v>
      </c>
      <c r="G255" s="71" t="b">
        <v>0</v>
      </c>
      <c r="H255" s="71" t="b">
        <v>0</v>
      </c>
      <c r="I255" s="71" t="b">
        <v>0</v>
      </c>
      <c r="J255" s="71" t="b">
        <v>0</v>
      </c>
      <c r="K255" s="71" t="b">
        <v>0</v>
      </c>
      <c r="L255" s="71" t="b">
        <v>0</v>
      </c>
    </row>
    <row r="256" spans="1:12" ht="15">
      <c r="A256" s="71" t="s">
        <v>1752</v>
      </c>
      <c r="B256" s="71" t="s">
        <v>1753</v>
      </c>
      <c r="C256" s="71">
        <v>10</v>
      </c>
      <c r="D256" s="100">
        <v>0.002807845604525703</v>
      </c>
      <c r="E256" s="100">
        <v>1.4313637641589874</v>
      </c>
      <c r="F256" s="71" t="s">
        <v>1387</v>
      </c>
      <c r="G256" s="71" t="b">
        <v>0</v>
      </c>
      <c r="H256" s="71" t="b">
        <v>0</v>
      </c>
      <c r="I256" s="71" t="b">
        <v>0</v>
      </c>
      <c r="J256" s="71" t="b">
        <v>0</v>
      </c>
      <c r="K256" s="71" t="b">
        <v>0</v>
      </c>
      <c r="L256" s="71" t="b">
        <v>0</v>
      </c>
    </row>
    <row r="257" spans="1:12" ht="15">
      <c r="A257" s="71" t="s">
        <v>1753</v>
      </c>
      <c r="B257" s="71" t="s">
        <v>333</v>
      </c>
      <c r="C257" s="71">
        <v>10</v>
      </c>
      <c r="D257" s="100">
        <v>0.002807845604525703</v>
      </c>
      <c r="E257" s="100">
        <v>1.4313637641589874</v>
      </c>
      <c r="F257" s="71" t="s">
        <v>1387</v>
      </c>
      <c r="G257" s="71" t="b">
        <v>0</v>
      </c>
      <c r="H257" s="71" t="b">
        <v>0</v>
      </c>
      <c r="I257" s="71" t="b">
        <v>0</v>
      </c>
      <c r="J257" s="71" t="b">
        <v>0</v>
      </c>
      <c r="K257" s="71" t="b">
        <v>0</v>
      </c>
      <c r="L257" s="71" t="b">
        <v>0</v>
      </c>
    </row>
    <row r="258" spans="1:12" ht="15">
      <c r="A258" s="71" t="s">
        <v>333</v>
      </c>
      <c r="B258" s="71" t="s">
        <v>1454</v>
      </c>
      <c r="C258" s="71">
        <v>10</v>
      </c>
      <c r="D258" s="100">
        <v>0.002807845604525703</v>
      </c>
      <c r="E258" s="100">
        <v>1.3521825181113625</v>
      </c>
      <c r="F258" s="71" t="s">
        <v>1387</v>
      </c>
      <c r="G258" s="71" t="b">
        <v>0</v>
      </c>
      <c r="H258" s="71" t="b">
        <v>0</v>
      </c>
      <c r="I258" s="71" t="b">
        <v>0</v>
      </c>
      <c r="J258" s="71" t="b">
        <v>0</v>
      </c>
      <c r="K258" s="71" t="b">
        <v>0</v>
      </c>
      <c r="L258" s="71" t="b">
        <v>0</v>
      </c>
    </row>
    <row r="259" spans="1:12" ht="15">
      <c r="A259" s="71" t="s">
        <v>1454</v>
      </c>
      <c r="B259" s="71" t="s">
        <v>1453</v>
      </c>
      <c r="C259" s="71">
        <v>10</v>
      </c>
      <c r="D259" s="100">
        <v>0.002807845604525703</v>
      </c>
      <c r="E259" s="100">
        <v>1.2730012720637376</v>
      </c>
      <c r="F259" s="71" t="s">
        <v>1387</v>
      </c>
      <c r="G259" s="71" t="b">
        <v>0</v>
      </c>
      <c r="H259" s="71" t="b">
        <v>0</v>
      </c>
      <c r="I259" s="71" t="b">
        <v>0</v>
      </c>
      <c r="J259" s="71" t="b">
        <v>0</v>
      </c>
      <c r="K259" s="71" t="b">
        <v>0</v>
      </c>
      <c r="L259" s="71" t="b">
        <v>0</v>
      </c>
    </row>
    <row r="260" spans="1:12" ht="15">
      <c r="A260" s="71" t="s">
        <v>1453</v>
      </c>
      <c r="B260" s="71" t="s">
        <v>332</v>
      </c>
      <c r="C260" s="71">
        <v>10</v>
      </c>
      <c r="D260" s="100">
        <v>0.002807845604525703</v>
      </c>
      <c r="E260" s="100">
        <v>1.3521825181113625</v>
      </c>
      <c r="F260" s="71" t="s">
        <v>1387</v>
      </c>
      <c r="G260" s="71" t="b">
        <v>0</v>
      </c>
      <c r="H260" s="71" t="b">
        <v>0</v>
      </c>
      <c r="I260" s="71" t="b">
        <v>0</v>
      </c>
      <c r="J260" s="71" t="b">
        <v>0</v>
      </c>
      <c r="K260" s="71" t="b">
        <v>0</v>
      </c>
      <c r="L260" s="71" t="b">
        <v>0</v>
      </c>
    </row>
    <row r="261" spans="1:12" ht="15">
      <c r="A261" s="71" t="s">
        <v>332</v>
      </c>
      <c r="B261" s="71" t="s">
        <v>331</v>
      </c>
      <c r="C261" s="71">
        <v>10</v>
      </c>
      <c r="D261" s="100">
        <v>0.002807845604525703</v>
      </c>
      <c r="E261" s="100">
        <v>1.4313637641589874</v>
      </c>
      <c r="F261" s="71" t="s">
        <v>1387</v>
      </c>
      <c r="G261" s="71" t="b">
        <v>0</v>
      </c>
      <c r="H261" s="71" t="b">
        <v>0</v>
      </c>
      <c r="I261" s="71" t="b">
        <v>0</v>
      </c>
      <c r="J261" s="71" t="b">
        <v>0</v>
      </c>
      <c r="K261" s="71" t="b">
        <v>0</v>
      </c>
      <c r="L261" s="71" t="b">
        <v>0</v>
      </c>
    </row>
    <row r="262" spans="1:12" ht="15">
      <c r="A262" s="71" t="s">
        <v>331</v>
      </c>
      <c r="B262" s="71" t="s">
        <v>327</v>
      </c>
      <c r="C262" s="71">
        <v>10</v>
      </c>
      <c r="D262" s="100">
        <v>0.002807845604525703</v>
      </c>
      <c r="E262" s="100">
        <v>1.4313637641589874</v>
      </c>
      <c r="F262" s="71" t="s">
        <v>1387</v>
      </c>
      <c r="G262" s="71" t="b">
        <v>0</v>
      </c>
      <c r="H262" s="71" t="b">
        <v>0</v>
      </c>
      <c r="I262" s="71" t="b">
        <v>0</v>
      </c>
      <c r="J262" s="71" t="b">
        <v>0</v>
      </c>
      <c r="K262" s="71" t="b">
        <v>0</v>
      </c>
      <c r="L262" s="71" t="b">
        <v>0</v>
      </c>
    </row>
    <row r="263" spans="1:12" ht="15">
      <c r="A263" s="71" t="s">
        <v>1495</v>
      </c>
      <c r="B263" s="71" t="s">
        <v>1493</v>
      </c>
      <c r="C263" s="71">
        <v>2</v>
      </c>
      <c r="D263" s="100">
        <v>0.005518803194210238</v>
      </c>
      <c r="E263" s="100">
        <v>2.130333768495006</v>
      </c>
      <c r="F263" s="71" t="s">
        <v>1387</v>
      </c>
      <c r="G263" s="71" t="b">
        <v>0</v>
      </c>
      <c r="H263" s="71" t="b">
        <v>0</v>
      </c>
      <c r="I263" s="71" t="b">
        <v>0</v>
      </c>
      <c r="J263" s="71" t="b">
        <v>0</v>
      </c>
      <c r="K263" s="71" t="b">
        <v>0</v>
      </c>
      <c r="L263" s="71" t="b">
        <v>0</v>
      </c>
    </row>
    <row r="264" spans="1:12" ht="15">
      <c r="A264" s="71" t="s">
        <v>1493</v>
      </c>
      <c r="B264" s="71" t="s">
        <v>1496</v>
      </c>
      <c r="C264" s="71">
        <v>2</v>
      </c>
      <c r="D264" s="100">
        <v>0.005518803194210238</v>
      </c>
      <c r="E264" s="100">
        <v>2.130333768495006</v>
      </c>
      <c r="F264" s="71" t="s">
        <v>1387</v>
      </c>
      <c r="G264" s="71" t="b">
        <v>0</v>
      </c>
      <c r="H264" s="71" t="b">
        <v>0</v>
      </c>
      <c r="I264" s="71" t="b">
        <v>0</v>
      </c>
      <c r="J264" s="71" t="b">
        <v>0</v>
      </c>
      <c r="K264" s="71" t="b">
        <v>0</v>
      </c>
      <c r="L264" s="71" t="b">
        <v>0</v>
      </c>
    </row>
    <row r="265" spans="1:12" ht="15">
      <c r="A265" s="71" t="s">
        <v>1496</v>
      </c>
      <c r="B265" s="71" t="s">
        <v>1459</v>
      </c>
      <c r="C265" s="71">
        <v>2</v>
      </c>
      <c r="D265" s="100">
        <v>0.005518803194210238</v>
      </c>
      <c r="E265" s="100">
        <v>2.130333768495006</v>
      </c>
      <c r="F265" s="71" t="s">
        <v>1387</v>
      </c>
      <c r="G265" s="71" t="b">
        <v>0</v>
      </c>
      <c r="H265" s="71" t="b">
        <v>0</v>
      </c>
      <c r="I265" s="71" t="b">
        <v>0</v>
      </c>
      <c r="J265" s="71" t="b">
        <v>0</v>
      </c>
      <c r="K265" s="71" t="b">
        <v>0</v>
      </c>
      <c r="L265" s="71" t="b">
        <v>0</v>
      </c>
    </row>
    <row r="266" spans="1:12" ht="15">
      <c r="A266" s="71" t="s">
        <v>1459</v>
      </c>
      <c r="B266" s="71" t="s">
        <v>1497</v>
      </c>
      <c r="C266" s="71">
        <v>2</v>
      </c>
      <c r="D266" s="100">
        <v>0.005518803194210238</v>
      </c>
      <c r="E266" s="100">
        <v>2.130333768495006</v>
      </c>
      <c r="F266" s="71" t="s">
        <v>1387</v>
      </c>
      <c r="G266" s="71" t="b">
        <v>0</v>
      </c>
      <c r="H266" s="71" t="b">
        <v>0</v>
      </c>
      <c r="I266" s="71" t="b">
        <v>0</v>
      </c>
      <c r="J266" s="71" t="b">
        <v>0</v>
      </c>
      <c r="K266" s="71" t="b">
        <v>0</v>
      </c>
      <c r="L266" s="71" t="b">
        <v>0</v>
      </c>
    </row>
    <row r="267" spans="1:12" ht="15">
      <c r="A267" s="71" t="s">
        <v>1497</v>
      </c>
      <c r="B267" s="71" t="s">
        <v>1498</v>
      </c>
      <c r="C267" s="71">
        <v>2</v>
      </c>
      <c r="D267" s="100">
        <v>0.005518803194210238</v>
      </c>
      <c r="E267" s="100">
        <v>2.130333768495006</v>
      </c>
      <c r="F267" s="71" t="s">
        <v>1387</v>
      </c>
      <c r="G267" s="71" t="b">
        <v>0</v>
      </c>
      <c r="H267" s="71" t="b">
        <v>0</v>
      </c>
      <c r="I267" s="71" t="b">
        <v>0</v>
      </c>
      <c r="J267" s="71" t="b">
        <v>0</v>
      </c>
      <c r="K267" s="71" t="b">
        <v>0</v>
      </c>
      <c r="L267" s="71" t="b">
        <v>0</v>
      </c>
    </row>
    <row r="268" spans="1:12" ht="15">
      <c r="A268" s="71" t="s">
        <v>1498</v>
      </c>
      <c r="B268" s="71" t="s">
        <v>1453</v>
      </c>
      <c r="C268" s="71">
        <v>2</v>
      </c>
      <c r="D268" s="100">
        <v>0.005518803194210238</v>
      </c>
      <c r="E268" s="100">
        <v>1.3521825181113625</v>
      </c>
      <c r="F268" s="71" t="s">
        <v>1387</v>
      </c>
      <c r="G268" s="71" t="b">
        <v>0</v>
      </c>
      <c r="H268" s="71" t="b">
        <v>0</v>
      </c>
      <c r="I268" s="71" t="b">
        <v>0</v>
      </c>
      <c r="J268" s="71" t="b">
        <v>0</v>
      </c>
      <c r="K268" s="71" t="b">
        <v>0</v>
      </c>
      <c r="L268" s="71" t="b">
        <v>0</v>
      </c>
    </row>
    <row r="269" spans="1:12" ht="15">
      <c r="A269" s="71" t="s">
        <v>1453</v>
      </c>
      <c r="B269" s="71" t="s">
        <v>1454</v>
      </c>
      <c r="C269" s="71">
        <v>2</v>
      </c>
      <c r="D269" s="100">
        <v>0.005518803194210238</v>
      </c>
      <c r="E269" s="100">
        <v>0.5740312677277188</v>
      </c>
      <c r="F269" s="71" t="s">
        <v>1387</v>
      </c>
      <c r="G269" s="71" t="b">
        <v>0</v>
      </c>
      <c r="H269" s="71" t="b">
        <v>0</v>
      </c>
      <c r="I269" s="71" t="b">
        <v>0</v>
      </c>
      <c r="J269" s="71" t="b">
        <v>0</v>
      </c>
      <c r="K269" s="71" t="b">
        <v>0</v>
      </c>
      <c r="L269" s="71" t="b">
        <v>0</v>
      </c>
    </row>
    <row r="270" spans="1:12" ht="15">
      <c r="A270" s="71" t="s">
        <v>1454</v>
      </c>
      <c r="B270" s="71" t="s">
        <v>1499</v>
      </c>
      <c r="C270" s="71">
        <v>2</v>
      </c>
      <c r="D270" s="100">
        <v>0.005518803194210238</v>
      </c>
      <c r="E270" s="100">
        <v>1.3521825181113625</v>
      </c>
      <c r="F270" s="71" t="s">
        <v>1387</v>
      </c>
      <c r="G270" s="71" t="b">
        <v>0</v>
      </c>
      <c r="H270" s="71" t="b">
        <v>0</v>
      </c>
      <c r="I270" s="71" t="b">
        <v>0</v>
      </c>
      <c r="J270" s="71" t="b">
        <v>0</v>
      </c>
      <c r="K270" s="71" t="b">
        <v>0</v>
      </c>
      <c r="L270" s="71" t="b">
        <v>0</v>
      </c>
    </row>
    <row r="271" spans="1:12" ht="15">
      <c r="A271" s="71" t="s">
        <v>1499</v>
      </c>
      <c r="B271" s="71" t="s">
        <v>1500</v>
      </c>
      <c r="C271" s="71">
        <v>2</v>
      </c>
      <c r="D271" s="100">
        <v>0.005518803194210238</v>
      </c>
      <c r="E271" s="100">
        <v>2.130333768495006</v>
      </c>
      <c r="F271" s="71" t="s">
        <v>1387</v>
      </c>
      <c r="G271" s="71" t="b">
        <v>0</v>
      </c>
      <c r="H271" s="71" t="b">
        <v>0</v>
      </c>
      <c r="I271" s="71" t="b">
        <v>0</v>
      </c>
      <c r="J271" s="71" t="b">
        <v>0</v>
      </c>
      <c r="K271" s="71" t="b">
        <v>0</v>
      </c>
      <c r="L271" s="71" t="b">
        <v>0</v>
      </c>
    </row>
    <row r="272" spans="1:12" ht="15">
      <c r="A272" s="71" t="s">
        <v>1500</v>
      </c>
      <c r="B272" s="71" t="s">
        <v>1738</v>
      </c>
      <c r="C272" s="71">
        <v>2</v>
      </c>
      <c r="D272" s="100">
        <v>0.005518803194210238</v>
      </c>
      <c r="E272" s="100">
        <v>2.130333768495006</v>
      </c>
      <c r="F272" s="71" t="s">
        <v>1387</v>
      </c>
      <c r="G272" s="71" t="b">
        <v>0</v>
      </c>
      <c r="H272" s="71" t="b">
        <v>0</v>
      </c>
      <c r="I272" s="71" t="b">
        <v>0</v>
      </c>
      <c r="J272" s="71" t="b">
        <v>0</v>
      </c>
      <c r="K272" s="71" t="b">
        <v>0</v>
      </c>
      <c r="L272" s="71" t="b">
        <v>0</v>
      </c>
    </row>
    <row r="273" spans="1:12" ht="15">
      <c r="A273" s="71" t="s">
        <v>1738</v>
      </c>
      <c r="B273" s="71" t="s">
        <v>1739</v>
      </c>
      <c r="C273" s="71">
        <v>2</v>
      </c>
      <c r="D273" s="100">
        <v>0.005518803194210238</v>
      </c>
      <c r="E273" s="100">
        <v>2.130333768495006</v>
      </c>
      <c r="F273" s="71" t="s">
        <v>1387</v>
      </c>
      <c r="G273" s="71" t="b">
        <v>0</v>
      </c>
      <c r="H273" s="71" t="b">
        <v>0</v>
      </c>
      <c r="I273" s="71" t="b">
        <v>0</v>
      </c>
      <c r="J273" s="71" t="b">
        <v>0</v>
      </c>
      <c r="K273" s="71" t="b">
        <v>0</v>
      </c>
      <c r="L273" s="71" t="b">
        <v>0</v>
      </c>
    </row>
    <row r="274" spans="1:12" ht="15">
      <c r="A274" s="71" t="s">
        <v>1739</v>
      </c>
      <c r="B274" s="71" t="s">
        <v>1491</v>
      </c>
      <c r="C274" s="71">
        <v>2</v>
      </c>
      <c r="D274" s="100">
        <v>0.005518803194210238</v>
      </c>
      <c r="E274" s="100">
        <v>2.130333768495006</v>
      </c>
      <c r="F274" s="71" t="s">
        <v>1387</v>
      </c>
      <c r="G274" s="71" t="b">
        <v>0</v>
      </c>
      <c r="H274" s="71" t="b">
        <v>0</v>
      </c>
      <c r="I274" s="71" t="b">
        <v>0</v>
      </c>
      <c r="J274" s="71" t="b">
        <v>0</v>
      </c>
      <c r="K274" s="71" t="b">
        <v>0</v>
      </c>
      <c r="L274" s="71" t="b">
        <v>0</v>
      </c>
    </row>
    <row r="275" spans="1:12" ht="15">
      <c r="A275" s="71" t="s">
        <v>1491</v>
      </c>
      <c r="B275" s="71" t="s">
        <v>1740</v>
      </c>
      <c r="C275" s="71">
        <v>2</v>
      </c>
      <c r="D275" s="100">
        <v>0.005518803194210238</v>
      </c>
      <c r="E275" s="100">
        <v>2.130333768495006</v>
      </c>
      <c r="F275" s="71" t="s">
        <v>1387</v>
      </c>
      <c r="G275" s="71" t="b">
        <v>0</v>
      </c>
      <c r="H275" s="71" t="b">
        <v>0</v>
      </c>
      <c r="I275" s="71" t="b">
        <v>0</v>
      </c>
      <c r="J275" s="71" t="b">
        <v>0</v>
      </c>
      <c r="K275" s="71" t="b">
        <v>0</v>
      </c>
      <c r="L275" s="71" t="b">
        <v>0</v>
      </c>
    </row>
    <row r="276" spans="1:12" ht="15">
      <c r="A276" s="71" t="s">
        <v>1740</v>
      </c>
      <c r="B276" s="71" t="s">
        <v>1741</v>
      </c>
      <c r="C276" s="71">
        <v>2</v>
      </c>
      <c r="D276" s="100">
        <v>0.005518803194210238</v>
      </c>
      <c r="E276" s="100">
        <v>2.130333768495006</v>
      </c>
      <c r="F276" s="71" t="s">
        <v>1387</v>
      </c>
      <c r="G276" s="71" t="b">
        <v>0</v>
      </c>
      <c r="H276" s="71" t="b">
        <v>0</v>
      </c>
      <c r="I276" s="71" t="b">
        <v>0</v>
      </c>
      <c r="J276" s="71" t="b">
        <v>0</v>
      </c>
      <c r="K276" s="71" t="b">
        <v>0</v>
      </c>
      <c r="L276" s="71" t="b">
        <v>0</v>
      </c>
    </row>
    <row r="277" spans="1:12" ht="15">
      <c r="A277" s="71" t="s">
        <v>1741</v>
      </c>
      <c r="B277" s="71" t="s">
        <v>1492</v>
      </c>
      <c r="C277" s="71">
        <v>2</v>
      </c>
      <c r="D277" s="100">
        <v>0.005518803194210238</v>
      </c>
      <c r="E277" s="100">
        <v>2.130333768495006</v>
      </c>
      <c r="F277" s="71" t="s">
        <v>1387</v>
      </c>
      <c r="G277" s="71" t="b">
        <v>0</v>
      </c>
      <c r="H277" s="71" t="b">
        <v>0</v>
      </c>
      <c r="I277" s="71" t="b">
        <v>0</v>
      </c>
      <c r="J277" s="71" t="b">
        <v>0</v>
      </c>
      <c r="K277" s="71" t="b">
        <v>0</v>
      </c>
      <c r="L277" s="71" t="b">
        <v>0</v>
      </c>
    </row>
    <row r="278" spans="1:12" ht="15">
      <c r="A278" s="71" t="s">
        <v>1492</v>
      </c>
      <c r="B278" s="71" t="s">
        <v>1742</v>
      </c>
      <c r="C278" s="71">
        <v>2</v>
      </c>
      <c r="D278" s="100">
        <v>0.005518803194210238</v>
      </c>
      <c r="E278" s="100">
        <v>2.130333768495006</v>
      </c>
      <c r="F278" s="71" t="s">
        <v>1387</v>
      </c>
      <c r="G278" s="71" t="b">
        <v>0</v>
      </c>
      <c r="H278" s="71" t="b">
        <v>0</v>
      </c>
      <c r="I278" s="71" t="b">
        <v>0</v>
      </c>
      <c r="J278" s="71" t="b">
        <v>1</v>
      </c>
      <c r="K278" s="71" t="b">
        <v>0</v>
      </c>
      <c r="L278" s="71" t="b">
        <v>0</v>
      </c>
    </row>
    <row r="279" spans="1:12" ht="15">
      <c r="A279" s="71" t="s">
        <v>1742</v>
      </c>
      <c r="B279" s="71" t="s">
        <v>1743</v>
      </c>
      <c r="C279" s="71">
        <v>2</v>
      </c>
      <c r="D279" s="100">
        <v>0.005518803194210238</v>
      </c>
      <c r="E279" s="100">
        <v>2.130333768495006</v>
      </c>
      <c r="F279" s="71" t="s">
        <v>1387</v>
      </c>
      <c r="G279" s="71" t="b">
        <v>1</v>
      </c>
      <c r="H279" s="71" t="b">
        <v>0</v>
      </c>
      <c r="I279" s="71" t="b">
        <v>0</v>
      </c>
      <c r="J279" s="71" t="b">
        <v>0</v>
      </c>
      <c r="K279" s="71" t="b">
        <v>0</v>
      </c>
      <c r="L279" s="71" t="b">
        <v>0</v>
      </c>
    </row>
    <row r="280" spans="1:12" ht="15">
      <c r="A280" s="71" t="s">
        <v>1743</v>
      </c>
      <c r="B280" s="71" t="s">
        <v>1744</v>
      </c>
      <c r="C280" s="71">
        <v>2</v>
      </c>
      <c r="D280" s="100">
        <v>0.005518803194210238</v>
      </c>
      <c r="E280" s="100">
        <v>2.130333768495006</v>
      </c>
      <c r="F280" s="71" t="s">
        <v>1387</v>
      </c>
      <c r="G280" s="71" t="b">
        <v>0</v>
      </c>
      <c r="H280" s="71" t="b">
        <v>0</v>
      </c>
      <c r="I280" s="71" t="b">
        <v>0</v>
      </c>
      <c r="J280" s="71" t="b">
        <v>0</v>
      </c>
      <c r="K280" s="71" t="b">
        <v>0</v>
      </c>
      <c r="L280" s="71" t="b">
        <v>0</v>
      </c>
    </row>
    <row r="281" spans="1:12" ht="15">
      <c r="A281" s="71" t="s">
        <v>1744</v>
      </c>
      <c r="B281" s="71" t="s">
        <v>1745</v>
      </c>
      <c r="C281" s="71">
        <v>2</v>
      </c>
      <c r="D281" s="100">
        <v>0.005518803194210238</v>
      </c>
      <c r="E281" s="100">
        <v>2.130333768495006</v>
      </c>
      <c r="F281" s="71" t="s">
        <v>1387</v>
      </c>
      <c r="G281" s="71" t="b">
        <v>0</v>
      </c>
      <c r="H281" s="71" t="b">
        <v>0</v>
      </c>
      <c r="I281" s="71" t="b">
        <v>0</v>
      </c>
      <c r="J281" s="71" t="b">
        <v>0</v>
      </c>
      <c r="K281" s="71" t="b">
        <v>0</v>
      </c>
      <c r="L281" s="71" t="b">
        <v>0</v>
      </c>
    </row>
    <row r="282" spans="1:12" ht="15">
      <c r="A282" s="71" t="s">
        <v>1745</v>
      </c>
      <c r="B282" s="71" t="s">
        <v>1457</v>
      </c>
      <c r="C282" s="71">
        <v>2</v>
      </c>
      <c r="D282" s="100">
        <v>0.005518803194210238</v>
      </c>
      <c r="E282" s="100">
        <v>2.130333768495006</v>
      </c>
      <c r="F282" s="71" t="s">
        <v>1387</v>
      </c>
      <c r="G282" s="71" t="b">
        <v>0</v>
      </c>
      <c r="H282" s="71" t="b">
        <v>0</v>
      </c>
      <c r="I282" s="71" t="b">
        <v>0</v>
      </c>
      <c r="J282" s="71" t="b">
        <v>0</v>
      </c>
      <c r="K282" s="71" t="b">
        <v>0</v>
      </c>
      <c r="L282" s="71" t="b">
        <v>0</v>
      </c>
    </row>
    <row r="283" spans="1:12" ht="15">
      <c r="A283" s="71" t="s">
        <v>1519</v>
      </c>
      <c r="B283" s="71" t="s">
        <v>1453</v>
      </c>
      <c r="C283" s="71">
        <v>12</v>
      </c>
      <c r="D283" s="100">
        <v>0.0029584771284435667</v>
      </c>
      <c r="E283" s="100">
        <v>0.9932666173410316</v>
      </c>
      <c r="F283" s="71" t="s">
        <v>1388</v>
      </c>
      <c r="G283" s="71" t="b">
        <v>0</v>
      </c>
      <c r="H283" s="71" t="b">
        <v>0</v>
      </c>
      <c r="I283" s="71" t="b">
        <v>0</v>
      </c>
      <c r="J283" s="71" t="b">
        <v>0</v>
      </c>
      <c r="K283" s="71" t="b">
        <v>0</v>
      </c>
      <c r="L283" s="71" t="b">
        <v>0</v>
      </c>
    </row>
    <row r="284" spans="1:12" ht="15">
      <c r="A284" s="71" t="s">
        <v>1453</v>
      </c>
      <c r="B284" s="71" t="s">
        <v>1520</v>
      </c>
      <c r="C284" s="71">
        <v>12</v>
      </c>
      <c r="D284" s="100">
        <v>0.0029584771284435667</v>
      </c>
      <c r="E284" s="100">
        <v>0.9932666173410316</v>
      </c>
      <c r="F284" s="71" t="s">
        <v>1388</v>
      </c>
      <c r="G284" s="71" t="b">
        <v>0</v>
      </c>
      <c r="H284" s="71" t="b">
        <v>0</v>
      </c>
      <c r="I284" s="71" t="b">
        <v>0</v>
      </c>
      <c r="J284" s="71" t="b">
        <v>0</v>
      </c>
      <c r="K284" s="71" t="b">
        <v>0</v>
      </c>
      <c r="L284" s="71" t="b">
        <v>0</v>
      </c>
    </row>
    <row r="285" spans="1:12" ht="15">
      <c r="A285" s="71" t="s">
        <v>1520</v>
      </c>
      <c r="B285" s="71" t="s">
        <v>1491</v>
      </c>
      <c r="C285" s="71">
        <v>12</v>
      </c>
      <c r="D285" s="100">
        <v>0.0029584771284435667</v>
      </c>
      <c r="E285" s="100">
        <v>0.9932666173410316</v>
      </c>
      <c r="F285" s="71" t="s">
        <v>1388</v>
      </c>
      <c r="G285" s="71" t="b">
        <v>0</v>
      </c>
      <c r="H285" s="71" t="b">
        <v>0</v>
      </c>
      <c r="I285" s="71" t="b">
        <v>0</v>
      </c>
      <c r="J285" s="71" t="b">
        <v>0</v>
      </c>
      <c r="K285" s="71" t="b">
        <v>0</v>
      </c>
      <c r="L285" s="71" t="b">
        <v>0</v>
      </c>
    </row>
    <row r="286" spans="1:12" ht="15">
      <c r="A286" s="71" t="s">
        <v>1491</v>
      </c>
      <c r="B286" s="71" t="s">
        <v>1521</v>
      </c>
      <c r="C286" s="71">
        <v>12</v>
      </c>
      <c r="D286" s="100">
        <v>0.0029584771284435667</v>
      </c>
      <c r="E286" s="100">
        <v>0.9932666173410316</v>
      </c>
      <c r="F286" s="71" t="s">
        <v>1388</v>
      </c>
      <c r="G286" s="71" t="b">
        <v>0</v>
      </c>
      <c r="H286" s="71" t="b">
        <v>0</v>
      </c>
      <c r="I286" s="71" t="b">
        <v>0</v>
      </c>
      <c r="J286" s="71" t="b">
        <v>0</v>
      </c>
      <c r="K286" s="71" t="b">
        <v>0</v>
      </c>
      <c r="L286" s="71" t="b">
        <v>0</v>
      </c>
    </row>
    <row r="287" spans="1:12" ht="15">
      <c r="A287" s="71" t="s">
        <v>1521</v>
      </c>
      <c r="B287" s="71" t="s">
        <v>313</v>
      </c>
      <c r="C287" s="71">
        <v>12</v>
      </c>
      <c r="D287" s="100">
        <v>0.0029584771284435667</v>
      </c>
      <c r="E287" s="100">
        <v>1.0280287236002434</v>
      </c>
      <c r="F287" s="71" t="s">
        <v>1388</v>
      </c>
      <c r="G287" s="71" t="b">
        <v>0</v>
      </c>
      <c r="H287" s="71" t="b">
        <v>0</v>
      </c>
      <c r="I287" s="71" t="b">
        <v>0</v>
      </c>
      <c r="J287" s="71" t="b">
        <v>0</v>
      </c>
      <c r="K287" s="71" t="b">
        <v>0</v>
      </c>
      <c r="L287" s="71" t="b">
        <v>0</v>
      </c>
    </row>
    <row r="288" spans="1:12" ht="15">
      <c r="A288" s="71" t="s">
        <v>313</v>
      </c>
      <c r="B288" s="71" t="s">
        <v>1522</v>
      </c>
      <c r="C288" s="71">
        <v>12</v>
      </c>
      <c r="D288" s="100">
        <v>0.0029584771284435667</v>
      </c>
      <c r="E288" s="100">
        <v>1.0280287236002434</v>
      </c>
      <c r="F288" s="71" t="s">
        <v>1388</v>
      </c>
      <c r="G288" s="71" t="b">
        <v>0</v>
      </c>
      <c r="H288" s="71" t="b">
        <v>0</v>
      </c>
      <c r="I288" s="71" t="b">
        <v>0</v>
      </c>
      <c r="J288" s="71" t="b">
        <v>0</v>
      </c>
      <c r="K288" s="71" t="b">
        <v>0</v>
      </c>
      <c r="L288" s="71" t="b">
        <v>0</v>
      </c>
    </row>
    <row r="289" spans="1:12" ht="15">
      <c r="A289" s="71" t="s">
        <v>1522</v>
      </c>
      <c r="B289" s="71" t="s">
        <v>1454</v>
      </c>
      <c r="C289" s="71">
        <v>12</v>
      </c>
      <c r="D289" s="100">
        <v>0.0029584771284435667</v>
      </c>
      <c r="E289" s="100">
        <v>0.9932666173410316</v>
      </c>
      <c r="F289" s="71" t="s">
        <v>1388</v>
      </c>
      <c r="G289" s="71" t="b">
        <v>0</v>
      </c>
      <c r="H289" s="71" t="b">
        <v>0</v>
      </c>
      <c r="I289" s="71" t="b">
        <v>0</v>
      </c>
      <c r="J289" s="71" t="b">
        <v>0</v>
      </c>
      <c r="K289" s="71" t="b">
        <v>0</v>
      </c>
      <c r="L289" s="71" t="b">
        <v>0</v>
      </c>
    </row>
    <row r="290" spans="1:12" ht="15">
      <c r="A290" s="71" t="s">
        <v>1454</v>
      </c>
      <c r="B290" s="71" t="s">
        <v>1456</v>
      </c>
      <c r="C290" s="71">
        <v>12</v>
      </c>
      <c r="D290" s="100">
        <v>0.0029584771284435667</v>
      </c>
      <c r="E290" s="100">
        <v>0.9932666173410316</v>
      </c>
      <c r="F290" s="71" t="s">
        <v>1388</v>
      </c>
      <c r="G290" s="71" t="b">
        <v>0</v>
      </c>
      <c r="H290" s="71" t="b">
        <v>0</v>
      </c>
      <c r="I290" s="71" t="b">
        <v>0</v>
      </c>
      <c r="J290" s="71" t="b">
        <v>0</v>
      </c>
      <c r="K290" s="71" t="b">
        <v>0</v>
      </c>
      <c r="L290" s="71" t="b">
        <v>0</v>
      </c>
    </row>
    <row r="291" spans="1:12" ht="15">
      <c r="A291" s="71" t="s">
        <v>1456</v>
      </c>
      <c r="B291" s="71" t="s">
        <v>1455</v>
      </c>
      <c r="C291" s="71">
        <v>12</v>
      </c>
      <c r="D291" s="100">
        <v>0.0029584771284435667</v>
      </c>
      <c r="E291" s="100">
        <v>1.0280287236002434</v>
      </c>
      <c r="F291" s="71" t="s">
        <v>1388</v>
      </c>
      <c r="G291" s="71" t="b">
        <v>0</v>
      </c>
      <c r="H291" s="71" t="b">
        <v>0</v>
      </c>
      <c r="I291" s="71" t="b">
        <v>0</v>
      </c>
      <c r="J291" s="71" t="b">
        <v>0</v>
      </c>
      <c r="K291" s="71" t="b">
        <v>0</v>
      </c>
      <c r="L291" s="71" t="b">
        <v>0</v>
      </c>
    </row>
    <row r="292" spans="1:12" ht="15">
      <c r="A292" s="71" t="s">
        <v>1469</v>
      </c>
      <c r="B292" s="71" t="s">
        <v>1470</v>
      </c>
      <c r="C292" s="71">
        <v>2</v>
      </c>
      <c r="D292" s="100">
        <v>0</v>
      </c>
      <c r="E292" s="100">
        <v>1.3222192947339193</v>
      </c>
      <c r="F292" s="71" t="s">
        <v>1389</v>
      </c>
      <c r="G292" s="71" t="b">
        <v>0</v>
      </c>
      <c r="H292" s="71" t="b">
        <v>0</v>
      </c>
      <c r="I292" s="71" t="b">
        <v>0</v>
      </c>
      <c r="J292" s="71" t="b">
        <v>0</v>
      </c>
      <c r="K292" s="71" t="b">
        <v>0</v>
      </c>
      <c r="L292" s="71" t="b">
        <v>0</v>
      </c>
    </row>
    <row r="293" spans="1:12" ht="15">
      <c r="A293" s="71" t="s">
        <v>1470</v>
      </c>
      <c r="B293" s="71" t="s">
        <v>1524</v>
      </c>
      <c r="C293" s="71">
        <v>2</v>
      </c>
      <c r="D293" s="100">
        <v>0</v>
      </c>
      <c r="E293" s="100">
        <v>1.3222192947339193</v>
      </c>
      <c r="F293" s="71" t="s">
        <v>1389</v>
      </c>
      <c r="G293" s="71" t="b">
        <v>0</v>
      </c>
      <c r="H293" s="71" t="b">
        <v>0</v>
      </c>
      <c r="I293" s="71" t="b">
        <v>0</v>
      </c>
      <c r="J293" s="71" t="b">
        <v>0</v>
      </c>
      <c r="K293" s="71" t="b">
        <v>0</v>
      </c>
      <c r="L293" s="71" t="b">
        <v>0</v>
      </c>
    </row>
    <row r="294" spans="1:12" ht="15">
      <c r="A294" s="71" t="s">
        <v>1524</v>
      </c>
      <c r="B294" s="71" t="s">
        <v>1525</v>
      </c>
      <c r="C294" s="71">
        <v>2</v>
      </c>
      <c r="D294" s="100">
        <v>0</v>
      </c>
      <c r="E294" s="100">
        <v>1.3222192947339193</v>
      </c>
      <c r="F294" s="71" t="s">
        <v>1389</v>
      </c>
      <c r="G294" s="71" t="b">
        <v>0</v>
      </c>
      <c r="H294" s="71" t="b">
        <v>0</v>
      </c>
      <c r="I294" s="71" t="b">
        <v>0</v>
      </c>
      <c r="J294" s="71" t="b">
        <v>0</v>
      </c>
      <c r="K294" s="71" t="b">
        <v>0</v>
      </c>
      <c r="L294" s="71" t="b">
        <v>0</v>
      </c>
    </row>
    <row r="295" spans="1:12" ht="15">
      <c r="A295" s="71" t="s">
        <v>1525</v>
      </c>
      <c r="B295" s="71" t="s">
        <v>1454</v>
      </c>
      <c r="C295" s="71">
        <v>2</v>
      </c>
      <c r="D295" s="100">
        <v>0</v>
      </c>
      <c r="E295" s="100">
        <v>1.3222192947339193</v>
      </c>
      <c r="F295" s="71" t="s">
        <v>1389</v>
      </c>
      <c r="G295" s="71" t="b">
        <v>0</v>
      </c>
      <c r="H295" s="71" t="b">
        <v>0</v>
      </c>
      <c r="I295" s="71" t="b">
        <v>0</v>
      </c>
      <c r="J295" s="71" t="b">
        <v>0</v>
      </c>
      <c r="K295" s="71" t="b">
        <v>0</v>
      </c>
      <c r="L295" s="71" t="b">
        <v>0</v>
      </c>
    </row>
    <row r="296" spans="1:12" ht="15">
      <c r="A296" s="71" t="s">
        <v>1454</v>
      </c>
      <c r="B296" s="71" t="s">
        <v>1453</v>
      </c>
      <c r="C296" s="71">
        <v>2</v>
      </c>
      <c r="D296" s="100">
        <v>0</v>
      </c>
      <c r="E296" s="100">
        <v>1.3222192947339193</v>
      </c>
      <c r="F296" s="71" t="s">
        <v>1389</v>
      </c>
      <c r="G296" s="71" t="b">
        <v>0</v>
      </c>
      <c r="H296" s="71" t="b">
        <v>0</v>
      </c>
      <c r="I296" s="71" t="b">
        <v>0</v>
      </c>
      <c r="J296" s="71" t="b">
        <v>0</v>
      </c>
      <c r="K296" s="71" t="b">
        <v>0</v>
      </c>
      <c r="L296" s="71" t="b">
        <v>0</v>
      </c>
    </row>
    <row r="297" spans="1:12" ht="15">
      <c r="A297" s="71" t="s">
        <v>1453</v>
      </c>
      <c r="B297" s="71" t="s">
        <v>1471</v>
      </c>
      <c r="C297" s="71">
        <v>2</v>
      </c>
      <c r="D297" s="100">
        <v>0</v>
      </c>
      <c r="E297" s="100">
        <v>1.3222192947339193</v>
      </c>
      <c r="F297" s="71" t="s">
        <v>1389</v>
      </c>
      <c r="G297" s="71" t="b">
        <v>0</v>
      </c>
      <c r="H297" s="71" t="b">
        <v>0</v>
      </c>
      <c r="I297" s="71" t="b">
        <v>0</v>
      </c>
      <c r="J297" s="71" t="b">
        <v>0</v>
      </c>
      <c r="K297" s="71" t="b">
        <v>0</v>
      </c>
      <c r="L297" s="71" t="b">
        <v>0</v>
      </c>
    </row>
    <row r="298" spans="1:12" ht="15">
      <c r="A298" s="71" t="s">
        <v>1471</v>
      </c>
      <c r="B298" s="71" t="s">
        <v>1472</v>
      </c>
      <c r="C298" s="71">
        <v>2</v>
      </c>
      <c r="D298" s="100">
        <v>0</v>
      </c>
      <c r="E298" s="100">
        <v>1.3222192947339193</v>
      </c>
      <c r="F298" s="71" t="s">
        <v>1389</v>
      </c>
      <c r="G298" s="71" t="b">
        <v>0</v>
      </c>
      <c r="H298" s="71" t="b">
        <v>0</v>
      </c>
      <c r="I298" s="71" t="b">
        <v>0</v>
      </c>
      <c r="J298" s="71" t="b">
        <v>0</v>
      </c>
      <c r="K298" s="71" t="b">
        <v>0</v>
      </c>
      <c r="L298" s="71" t="b">
        <v>0</v>
      </c>
    </row>
    <row r="299" spans="1:12" ht="15">
      <c r="A299" s="71" t="s">
        <v>1472</v>
      </c>
      <c r="B299" s="71" t="s">
        <v>1473</v>
      </c>
      <c r="C299" s="71">
        <v>2</v>
      </c>
      <c r="D299" s="100">
        <v>0</v>
      </c>
      <c r="E299" s="100">
        <v>1.3222192947339193</v>
      </c>
      <c r="F299" s="71" t="s">
        <v>1389</v>
      </c>
      <c r="G299" s="71" t="b">
        <v>0</v>
      </c>
      <c r="H299" s="71" t="b">
        <v>0</v>
      </c>
      <c r="I299" s="71" t="b">
        <v>0</v>
      </c>
      <c r="J299" s="71" t="b">
        <v>0</v>
      </c>
      <c r="K299" s="71" t="b">
        <v>0</v>
      </c>
      <c r="L299" s="71" t="b">
        <v>0</v>
      </c>
    </row>
    <row r="300" spans="1:12" ht="15">
      <c r="A300" s="71" t="s">
        <v>1473</v>
      </c>
      <c r="B300" s="71" t="s">
        <v>332</v>
      </c>
      <c r="C300" s="71">
        <v>2</v>
      </c>
      <c r="D300" s="100">
        <v>0</v>
      </c>
      <c r="E300" s="100">
        <v>1.3222192947339193</v>
      </c>
      <c r="F300" s="71" t="s">
        <v>1389</v>
      </c>
      <c r="G300" s="71" t="b">
        <v>0</v>
      </c>
      <c r="H300" s="71" t="b">
        <v>0</v>
      </c>
      <c r="I300" s="71" t="b">
        <v>0</v>
      </c>
      <c r="J300" s="71" t="b">
        <v>0</v>
      </c>
      <c r="K300" s="71" t="b">
        <v>0</v>
      </c>
      <c r="L300" s="71" t="b">
        <v>0</v>
      </c>
    </row>
    <row r="301" spans="1:12" ht="15">
      <c r="A301" s="71" t="s">
        <v>332</v>
      </c>
      <c r="B301" s="71" t="s">
        <v>1455</v>
      </c>
      <c r="C301" s="71">
        <v>2</v>
      </c>
      <c r="D301" s="100">
        <v>0</v>
      </c>
      <c r="E301" s="100">
        <v>1.3222192947339193</v>
      </c>
      <c r="F301" s="71" t="s">
        <v>1389</v>
      </c>
      <c r="G301" s="71" t="b">
        <v>0</v>
      </c>
      <c r="H301" s="71" t="b">
        <v>0</v>
      </c>
      <c r="I301" s="71" t="b">
        <v>0</v>
      </c>
      <c r="J301" s="71" t="b">
        <v>0</v>
      </c>
      <c r="K301" s="71" t="b">
        <v>0</v>
      </c>
      <c r="L301" s="71" t="b">
        <v>0</v>
      </c>
    </row>
    <row r="302" spans="1:12" ht="15">
      <c r="A302" s="71" t="s">
        <v>1455</v>
      </c>
      <c r="B302" s="71" t="s">
        <v>345</v>
      </c>
      <c r="C302" s="71">
        <v>2</v>
      </c>
      <c r="D302" s="100">
        <v>0</v>
      </c>
      <c r="E302" s="100">
        <v>1.3222192947339193</v>
      </c>
      <c r="F302" s="71" t="s">
        <v>1389</v>
      </c>
      <c r="G302" s="71" t="b">
        <v>0</v>
      </c>
      <c r="H302" s="71" t="b">
        <v>0</v>
      </c>
      <c r="I302" s="71" t="b">
        <v>0</v>
      </c>
      <c r="J302" s="71" t="b">
        <v>0</v>
      </c>
      <c r="K302" s="71" t="b">
        <v>0</v>
      </c>
      <c r="L302" s="71" t="b">
        <v>0</v>
      </c>
    </row>
    <row r="303" spans="1:12" ht="15">
      <c r="A303" s="71" t="s">
        <v>345</v>
      </c>
      <c r="B303" s="71" t="s">
        <v>344</v>
      </c>
      <c r="C303" s="71">
        <v>2</v>
      </c>
      <c r="D303" s="100">
        <v>0</v>
      </c>
      <c r="E303" s="100">
        <v>1.3222192947339193</v>
      </c>
      <c r="F303" s="71" t="s">
        <v>1389</v>
      </c>
      <c r="G303" s="71" t="b">
        <v>0</v>
      </c>
      <c r="H303" s="71" t="b">
        <v>0</v>
      </c>
      <c r="I303" s="71" t="b">
        <v>0</v>
      </c>
      <c r="J303" s="71" t="b">
        <v>0</v>
      </c>
      <c r="K303" s="71" t="b">
        <v>0</v>
      </c>
      <c r="L303" s="71" t="b">
        <v>0</v>
      </c>
    </row>
    <row r="304" spans="1:12" ht="15">
      <c r="A304" s="71" t="s">
        <v>344</v>
      </c>
      <c r="B304" s="71" t="s">
        <v>343</v>
      </c>
      <c r="C304" s="71">
        <v>2</v>
      </c>
      <c r="D304" s="100">
        <v>0</v>
      </c>
      <c r="E304" s="100">
        <v>1.021189299069938</v>
      </c>
      <c r="F304" s="71" t="s">
        <v>1389</v>
      </c>
      <c r="G304" s="71" t="b">
        <v>0</v>
      </c>
      <c r="H304" s="71" t="b">
        <v>0</v>
      </c>
      <c r="I304" s="71" t="b">
        <v>0</v>
      </c>
      <c r="J304" s="71" t="b">
        <v>0</v>
      </c>
      <c r="K304" s="71" t="b">
        <v>0</v>
      </c>
      <c r="L304" s="71" t="b">
        <v>0</v>
      </c>
    </row>
    <row r="305" spans="1:12" ht="15">
      <c r="A305" s="71" t="s">
        <v>343</v>
      </c>
      <c r="B305" s="71" t="s">
        <v>342</v>
      </c>
      <c r="C305" s="71">
        <v>2</v>
      </c>
      <c r="D305" s="100">
        <v>0</v>
      </c>
      <c r="E305" s="100">
        <v>1.021189299069938</v>
      </c>
      <c r="F305" s="71" t="s">
        <v>1389</v>
      </c>
      <c r="G305" s="71" t="b">
        <v>0</v>
      </c>
      <c r="H305" s="71" t="b">
        <v>0</v>
      </c>
      <c r="I305" s="71" t="b">
        <v>0</v>
      </c>
      <c r="J305" s="71" t="b">
        <v>0</v>
      </c>
      <c r="K305" s="71" t="b">
        <v>0</v>
      </c>
      <c r="L305" s="71" t="b">
        <v>0</v>
      </c>
    </row>
    <row r="306" spans="1:12" ht="15">
      <c r="A306" s="71" t="s">
        <v>342</v>
      </c>
      <c r="B306" s="71" t="s">
        <v>341</v>
      </c>
      <c r="C306" s="71">
        <v>2</v>
      </c>
      <c r="D306" s="100">
        <v>0</v>
      </c>
      <c r="E306" s="100">
        <v>1.3222192947339193</v>
      </c>
      <c r="F306" s="71" t="s">
        <v>1389</v>
      </c>
      <c r="G306" s="71" t="b">
        <v>0</v>
      </c>
      <c r="H306" s="71" t="b">
        <v>0</v>
      </c>
      <c r="I306" s="71" t="b">
        <v>0</v>
      </c>
      <c r="J306" s="71" t="b">
        <v>0</v>
      </c>
      <c r="K306" s="71" t="b">
        <v>0</v>
      </c>
      <c r="L306" s="71" t="b">
        <v>0</v>
      </c>
    </row>
    <row r="307" spans="1:12" ht="15">
      <c r="A307" s="71" t="s">
        <v>341</v>
      </c>
      <c r="B307" s="71" t="s">
        <v>340</v>
      </c>
      <c r="C307" s="71">
        <v>2</v>
      </c>
      <c r="D307" s="100">
        <v>0</v>
      </c>
      <c r="E307" s="100">
        <v>1.3222192947339193</v>
      </c>
      <c r="F307" s="71" t="s">
        <v>1389</v>
      </c>
      <c r="G307" s="71" t="b">
        <v>0</v>
      </c>
      <c r="H307" s="71" t="b">
        <v>0</v>
      </c>
      <c r="I307" s="71" t="b">
        <v>0</v>
      </c>
      <c r="J307" s="71" t="b">
        <v>0</v>
      </c>
      <c r="K307" s="71" t="b">
        <v>0</v>
      </c>
      <c r="L307" s="71" t="b">
        <v>0</v>
      </c>
    </row>
    <row r="308" spans="1:12" ht="15">
      <c r="A308" s="71" t="s">
        <v>340</v>
      </c>
      <c r="B308" s="71" t="s">
        <v>343</v>
      </c>
      <c r="C308" s="71">
        <v>2</v>
      </c>
      <c r="D308" s="100">
        <v>0</v>
      </c>
      <c r="E308" s="100">
        <v>1.021189299069938</v>
      </c>
      <c r="F308" s="71" t="s">
        <v>1389</v>
      </c>
      <c r="G308" s="71" t="b">
        <v>0</v>
      </c>
      <c r="H308" s="71" t="b">
        <v>0</v>
      </c>
      <c r="I308" s="71" t="b">
        <v>0</v>
      </c>
      <c r="J308" s="71" t="b">
        <v>0</v>
      </c>
      <c r="K308" s="71" t="b">
        <v>0</v>
      </c>
      <c r="L308" s="71" t="b">
        <v>0</v>
      </c>
    </row>
    <row r="309" spans="1:12" ht="15">
      <c r="A309" s="71" t="s">
        <v>343</v>
      </c>
      <c r="B309" s="71" t="s">
        <v>339</v>
      </c>
      <c r="C309" s="71">
        <v>2</v>
      </c>
      <c r="D309" s="100">
        <v>0</v>
      </c>
      <c r="E309" s="100">
        <v>1.021189299069938</v>
      </c>
      <c r="F309" s="71" t="s">
        <v>1389</v>
      </c>
      <c r="G309" s="71" t="b">
        <v>0</v>
      </c>
      <c r="H309" s="71" t="b">
        <v>0</v>
      </c>
      <c r="I309" s="71" t="b">
        <v>0</v>
      </c>
      <c r="J309" s="71" t="b">
        <v>0</v>
      </c>
      <c r="K309" s="71" t="b">
        <v>0</v>
      </c>
      <c r="L309" s="71" t="b">
        <v>0</v>
      </c>
    </row>
    <row r="310" spans="1:12" ht="15">
      <c r="A310" s="71" t="s">
        <v>339</v>
      </c>
      <c r="B310" s="71" t="s">
        <v>338</v>
      </c>
      <c r="C310" s="71">
        <v>2</v>
      </c>
      <c r="D310" s="100">
        <v>0</v>
      </c>
      <c r="E310" s="100">
        <v>1.3222192947339193</v>
      </c>
      <c r="F310" s="71" t="s">
        <v>1389</v>
      </c>
      <c r="G310" s="71" t="b">
        <v>0</v>
      </c>
      <c r="H310" s="71" t="b">
        <v>0</v>
      </c>
      <c r="I310" s="71" t="b">
        <v>0</v>
      </c>
      <c r="J310" s="71" t="b">
        <v>0</v>
      </c>
      <c r="K310" s="71" t="b">
        <v>0</v>
      </c>
      <c r="L310" s="71" t="b">
        <v>0</v>
      </c>
    </row>
    <row r="311" spans="1:12" ht="15">
      <c r="A311" s="71" t="s">
        <v>338</v>
      </c>
      <c r="B311" s="71" t="s">
        <v>302</v>
      </c>
      <c r="C311" s="71">
        <v>2</v>
      </c>
      <c r="D311" s="100">
        <v>0</v>
      </c>
      <c r="E311" s="100">
        <v>1.3222192947339193</v>
      </c>
      <c r="F311" s="71" t="s">
        <v>1389</v>
      </c>
      <c r="G311" s="71" t="b">
        <v>0</v>
      </c>
      <c r="H311" s="71" t="b">
        <v>0</v>
      </c>
      <c r="I311" s="71" t="b">
        <v>0</v>
      </c>
      <c r="J311" s="71" t="b">
        <v>0</v>
      </c>
      <c r="K311" s="71" t="b">
        <v>0</v>
      </c>
      <c r="L311" s="71" t="b">
        <v>0</v>
      </c>
    </row>
    <row r="312" spans="1:12" ht="15">
      <c r="A312" s="71" t="s">
        <v>302</v>
      </c>
      <c r="B312" s="71" t="s">
        <v>1474</v>
      </c>
      <c r="C312" s="71">
        <v>2</v>
      </c>
      <c r="D312" s="100">
        <v>0</v>
      </c>
      <c r="E312" s="100">
        <v>1.3222192947339193</v>
      </c>
      <c r="F312" s="71" t="s">
        <v>1389</v>
      </c>
      <c r="G312" s="71" t="b">
        <v>0</v>
      </c>
      <c r="H312" s="71" t="b">
        <v>0</v>
      </c>
      <c r="I312" s="71" t="b">
        <v>0</v>
      </c>
      <c r="J312" s="71" t="b">
        <v>0</v>
      </c>
      <c r="K312" s="71" t="b">
        <v>0</v>
      </c>
      <c r="L312" s="71" t="b">
        <v>0</v>
      </c>
    </row>
    <row r="313" spans="1:12" ht="15">
      <c r="A313" s="71" t="s">
        <v>1529</v>
      </c>
      <c r="B313" s="71" t="s">
        <v>1527</v>
      </c>
      <c r="C313" s="71">
        <v>7</v>
      </c>
      <c r="D313" s="100">
        <v>0</v>
      </c>
      <c r="E313" s="100">
        <v>0.9999999999999999</v>
      </c>
      <c r="F313" s="71" t="s">
        <v>1390</v>
      </c>
      <c r="G313" s="71" t="b">
        <v>0</v>
      </c>
      <c r="H313" s="71" t="b">
        <v>0</v>
      </c>
      <c r="I313" s="71" t="b">
        <v>0</v>
      </c>
      <c r="J313" s="71" t="b">
        <v>0</v>
      </c>
      <c r="K313" s="71" t="b">
        <v>0</v>
      </c>
      <c r="L313" s="71" t="b">
        <v>0</v>
      </c>
    </row>
    <row r="314" spans="1:12" ht="15">
      <c r="A314" s="71" t="s">
        <v>1527</v>
      </c>
      <c r="B314" s="71" t="s">
        <v>1530</v>
      </c>
      <c r="C314" s="71">
        <v>7</v>
      </c>
      <c r="D314" s="100">
        <v>0</v>
      </c>
      <c r="E314" s="100">
        <v>0.9999999999999999</v>
      </c>
      <c r="F314" s="71" t="s">
        <v>1390</v>
      </c>
      <c r="G314" s="71" t="b">
        <v>0</v>
      </c>
      <c r="H314" s="71" t="b">
        <v>0</v>
      </c>
      <c r="I314" s="71" t="b">
        <v>0</v>
      </c>
      <c r="J314" s="71" t="b">
        <v>0</v>
      </c>
      <c r="K314" s="71" t="b">
        <v>0</v>
      </c>
      <c r="L314" s="71" t="b">
        <v>0</v>
      </c>
    </row>
    <row r="315" spans="1:12" ht="15">
      <c r="A315" s="71" t="s">
        <v>1530</v>
      </c>
      <c r="B315" s="71" t="s">
        <v>1528</v>
      </c>
      <c r="C315" s="71">
        <v>7</v>
      </c>
      <c r="D315" s="100">
        <v>0</v>
      </c>
      <c r="E315" s="100">
        <v>0.9999999999999999</v>
      </c>
      <c r="F315" s="71" t="s">
        <v>1390</v>
      </c>
      <c r="G315" s="71" t="b">
        <v>0</v>
      </c>
      <c r="H315" s="71" t="b">
        <v>0</v>
      </c>
      <c r="I315" s="71" t="b">
        <v>0</v>
      </c>
      <c r="J315" s="71" t="b">
        <v>1</v>
      </c>
      <c r="K315" s="71" t="b">
        <v>0</v>
      </c>
      <c r="L315" s="71" t="b">
        <v>0</v>
      </c>
    </row>
    <row r="316" spans="1:12" ht="15">
      <c r="A316" s="71" t="s">
        <v>1528</v>
      </c>
      <c r="B316" s="71" t="s">
        <v>1531</v>
      </c>
      <c r="C316" s="71">
        <v>7</v>
      </c>
      <c r="D316" s="100">
        <v>0</v>
      </c>
      <c r="E316" s="100">
        <v>0.9999999999999999</v>
      </c>
      <c r="F316" s="71" t="s">
        <v>1390</v>
      </c>
      <c r="G316" s="71" t="b">
        <v>1</v>
      </c>
      <c r="H316" s="71" t="b">
        <v>0</v>
      </c>
      <c r="I316" s="71" t="b">
        <v>0</v>
      </c>
      <c r="J316" s="71" t="b">
        <v>0</v>
      </c>
      <c r="K316" s="71" t="b">
        <v>0</v>
      </c>
      <c r="L316" s="71" t="b">
        <v>0</v>
      </c>
    </row>
    <row r="317" spans="1:12" ht="15">
      <c r="A317" s="71" t="s">
        <v>1531</v>
      </c>
      <c r="B317" s="71" t="s">
        <v>1532</v>
      </c>
      <c r="C317" s="71">
        <v>7</v>
      </c>
      <c r="D317" s="100">
        <v>0</v>
      </c>
      <c r="E317" s="100">
        <v>1.301029995663981</v>
      </c>
      <c r="F317" s="71" t="s">
        <v>1390</v>
      </c>
      <c r="G317" s="71" t="b">
        <v>0</v>
      </c>
      <c r="H317" s="71" t="b">
        <v>0</v>
      </c>
      <c r="I317" s="71" t="b">
        <v>0</v>
      </c>
      <c r="J317" s="71" t="b">
        <v>0</v>
      </c>
      <c r="K317" s="71" t="b">
        <v>0</v>
      </c>
      <c r="L317" s="71" t="b">
        <v>0</v>
      </c>
    </row>
    <row r="318" spans="1:12" ht="15">
      <c r="A318" s="71" t="s">
        <v>1532</v>
      </c>
      <c r="B318" s="71" t="s">
        <v>1533</v>
      </c>
      <c r="C318" s="71">
        <v>7</v>
      </c>
      <c r="D318" s="100">
        <v>0</v>
      </c>
      <c r="E318" s="100">
        <v>1.301029995663981</v>
      </c>
      <c r="F318" s="71" t="s">
        <v>1390</v>
      </c>
      <c r="G318" s="71" t="b">
        <v>0</v>
      </c>
      <c r="H318" s="71" t="b">
        <v>0</v>
      </c>
      <c r="I318" s="71" t="b">
        <v>0</v>
      </c>
      <c r="J318" s="71" t="b">
        <v>0</v>
      </c>
      <c r="K318" s="71" t="b">
        <v>0</v>
      </c>
      <c r="L318" s="71" t="b">
        <v>0</v>
      </c>
    </row>
    <row r="319" spans="1:12" ht="15">
      <c r="A319" s="71" t="s">
        <v>1533</v>
      </c>
      <c r="B319" s="71" t="s">
        <v>1534</v>
      </c>
      <c r="C319" s="71">
        <v>7</v>
      </c>
      <c r="D319" s="100">
        <v>0</v>
      </c>
      <c r="E319" s="100">
        <v>1.301029995663981</v>
      </c>
      <c r="F319" s="71" t="s">
        <v>1390</v>
      </c>
      <c r="G319" s="71" t="b">
        <v>0</v>
      </c>
      <c r="H319" s="71" t="b">
        <v>0</v>
      </c>
      <c r="I319" s="71" t="b">
        <v>0</v>
      </c>
      <c r="J319" s="71" t="b">
        <v>0</v>
      </c>
      <c r="K319" s="71" t="b">
        <v>0</v>
      </c>
      <c r="L319" s="71" t="b">
        <v>0</v>
      </c>
    </row>
    <row r="320" spans="1:12" ht="15">
      <c r="A320" s="71" t="s">
        <v>1534</v>
      </c>
      <c r="B320" s="71" t="s">
        <v>1535</v>
      </c>
      <c r="C320" s="71">
        <v>7</v>
      </c>
      <c r="D320" s="100">
        <v>0</v>
      </c>
      <c r="E320" s="100">
        <v>1.301029995663981</v>
      </c>
      <c r="F320" s="71" t="s">
        <v>1390</v>
      </c>
      <c r="G320" s="71" t="b">
        <v>0</v>
      </c>
      <c r="H320" s="71" t="b">
        <v>0</v>
      </c>
      <c r="I320" s="71" t="b">
        <v>0</v>
      </c>
      <c r="J320" s="71" t="b">
        <v>0</v>
      </c>
      <c r="K320" s="71" t="b">
        <v>0</v>
      </c>
      <c r="L320" s="71" t="b">
        <v>0</v>
      </c>
    </row>
    <row r="321" spans="1:12" ht="15">
      <c r="A321" s="71" t="s">
        <v>1535</v>
      </c>
      <c r="B321" s="71" t="s">
        <v>1520</v>
      </c>
      <c r="C321" s="71">
        <v>7</v>
      </c>
      <c r="D321" s="100">
        <v>0</v>
      </c>
      <c r="E321" s="100">
        <v>1.301029995663981</v>
      </c>
      <c r="F321" s="71" t="s">
        <v>1390</v>
      </c>
      <c r="G321" s="71" t="b">
        <v>0</v>
      </c>
      <c r="H321" s="71" t="b">
        <v>0</v>
      </c>
      <c r="I321" s="71" t="b">
        <v>0</v>
      </c>
      <c r="J321" s="71" t="b">
        <v>0</v>
      </c>
      <c r="K321" s="71" t="b">
        <v>0</v>
      </c>
      <c r="L321" s="71" t="b">
        <v>0</v>
      </c>
    </row>
    <row r="322" spans="1:12" ht="15">
      <c r="A322" s="71" t="s">
        <v>1520</v>
      </c>
      <c r="B322" s="71" t="s">
        <v>1527</v>
      </c>
      <c r="C322" s="71">
        <v>7</v>
      </c>
      <c r="D322" s="100">
        <v>0</v>
      </c>
      <c r="E322" s="100">
        <v>0.9999999999999999</v>
      </c>
      <c r="F322" s="71" t="s">
        <v>1390</v>
      </c>
      <c r="G322" s="71" t="b">
        <v>0</v>
      </c>
      <c r="H322" s="71" t="b">
        <v>0</v>
      </c>
      <c r="I322" s="71" t="b">
        <v>0</v>
      </c>
      <c r="J322" s="71" t="b">
        <v>0</v>
      </c>
      <c r="K322" s="71" t="b">
        <v>0</v>
      </c>
      <c r="L322" s="71" t="b">
        <v>0</v>
      </c>
    </row>
    <row r="323" spans="1:12" ht="15">
      <c r="A323" s="71" t="s">
        <v>1527</v>
      </c>
      <c r="B323" s="71" t="s">
        <v>1754</v>
      </c>
      <c r="C323" s="71">
        <v>7</v>
      </c>
      <c r="D323" s="100">
        <v>0</v>
      </c>
      <c r="E323" s="100">
        <v>0.9999999999999999</v>
      </c>
      <c r="F323" s="71" t="s">
        <v>1390</v>
      </c>
      <c r="G323" s="71" t="b">
        <v>0</v>
      </c>
      <c r="H323" s="71" t="b">
        <v>0</v>
      </c>
      <c r="I323" s="71" t="b">
        <v>0</v>
      </c>
      <c r="J323" s="71" t="b">
        <v>0</v>
      </c>
      <c r="K323" s="71" t="b">
        <v>0</v>
      </c>
      <c r="L323" s="71" t="b">
        <v>0</v>
      </c>
    </row>
    <row r="324" spans="1:12" ht="15">
      <c r="A324" s="71" t="s">
        <v>1754</v>
      </c>
      <c r="B324" s="71" t="s">
        <v>1755</v>
      </c>
      <c r="C324" s="71">
        <v>7</v>
      </c>
      <c r="D324" s="100">
        <v>0</v>
      </c>
      <c r="E324" s="100">
        <v>1.301029995663981</v>
      </c>
      <c r="F324" s="71" t="s">
        <v>1390</v>
      </c>
      <c r="G324" s="71" t="b">
        <v>0</v>
      </c>
      <c r="H324" s="71" t="b">
        <v>0</v>
      </c>
      <c r="I324" s="71" t="b">
        <v>0</v>
      </c>
      <c r="J324" s="71" t="b">
        <v>0</v>
      </c>
      <c r="K324" s="71" t="b">
        <v>0</v>
      </c>
      <c r="L324" s="71" t="b">
        <v>0</v>
      </c>
    </row>
    <row r="325" spans="1:12" ht="15">
      <c r="A325" s="71" t="s">
        <v>1755</v>
      </c>
      <c r="B325" s="71" t="s">
        <v>1756</v>
      </c>
      <c r="C325" s="71">
        <v>7</v>
      </c>
      <c r="D325" s="100">
        <v>0</v>
      </c>
      <c r="E325" s="100">
        <v>1.301029995663981</v>
      </c>
      <c r="F325" s="71" t="s">
        <v>1390</v>
      </c>
      <c r="G325" s="71" t="b">
        <v>0</v>
      </c>
      <c r="H325" s="71" t="b">
        <v>0</v>
      </c>
      <c r="I325" s="71" t="b">
        <v>0</v>
      </c>
      <c r="J325" s="71" t="b">
        <v>0</v>
      </c>
      <c r="K325" s="71" t="b">
        <v>0</v>
      </c>
      <c r="L325" s="71" t="b">
        <v>0</v>
      </c>
    </row>
    <row r="326" spans="1:12" ht="15">
      <c r="A326" s="71" t="s">
        <v>1756</v>
      </c>
      <c r="B326" s="71" t="s">
        <v>1528</v>
      </c>
      <c r="C326" s="71">
        <v>7</v>
      </c>
      <c r="D326" s="100">
        <v>0</v>
      </c>
      <c r="E326" s="100">
        <v>0.9999999999999999</v>
      </c>
      <c r="F326" s="71" t="s">
        <v>1390</v>
      </c>
      <c r="G326" s="71" t="b">
        <v>0</v>
      </c>
      <c r="H326" s="71" t="b">
        <v>0</v>
      </c>
      <c r="I326" s="71" t="b">
        <v>0</v>
      </c>
      <c r="J326" s="71" t="b">
        <v>1</v>
      </c>
      <c r="K326" s="71" t="b">
        <v>0</v>
      </c>
      <c r="L326" s="71" t="b">
        <v>0</v>
      </c>
    </row>
    <row r="327" spans="1:12" ht="15">
      <c r="A327" s="71" t="s">
        <v>1528</v>
      </c>
      <c r="B327" s="71" t="s">
        <v>1757</v>
      </c>
      <c r="C327" s="71">
        <v>7</v>
      </c>
      <c r="D327" s="100">
        <v>0</v>
      </c>
      <c r="E327" s="100">
        <v>0.9999999999999999</v>
      </c>
      <c r="F327" s="71" t="s">
        <v>1390</v>
      </c>
      <c r="G327" s="71" t="b">
        <v>1</v>
      </c>
      <c r="H327" s="71" t="b">
        <v>0</v>
      </c>
      <c r="I327" s="71" t="b">
        <v>0</v>
      </c>
      <c r="J327" s="71" t="b">
        <v>0</v>
      </c>
      <c r="K327" s="71" t="b">
        <v>0</v>
      </c>
      <c r="L327" s="71" t="b">
        <v>0</v>
      </c>
    </row>
    <row r="328" spans="1:12" ht="15">
      <c r="A328" s="71" t="s">
        <v>1757</v>
      </c>
      <c r="B328" s="71" t="s">
        <v>1492</v>
      </c>
      <c r="C328" s="71">
        <v>7</v>
      </c>
      <c r="D328" s="100">
        <v>0</v>
      </c>
      <c r="E328" s="100">
        <v>1.301029995663981</v>
      </c>
      <c r="F328" s="71" t="s">
        <v>1390</v>
      </c>
      <c r="G328" s="71" t="b">
        <v>0</v>
      </c>
      <c r="H328" s="71" t="b">
        <v>0</v>
      </c>
      <c r="I328" s="71" t="b">
        <v>0</v>
      </c>
      <c r="J328" s="71" t="b">
        <v>0</v>
      </c>
      <c r="K328" s="71" t="b">
        <v>0</v>
      </c>
      <c r="L328" s="71" t="b">
        <v>0</v>
      </c>
    </row>
    <row r="329" spans="1:12" ht="15">
      <c r="A329" s="71" t="s">
        <v>1492</v>
      </c>
      <c r="B329" s="71" t="s">
        <v>1758</v>
      </c>
      <c r="C329" s="71">
        <v>7</v>
      </c>
      <c r="D329" s="100">
        <v>0</v>
      </c>
      <c r="E329" s="100">
        <v>1.301029995663981</v>
      </c>
      <c r="F329" s="71" t="s">
        <v>1390</v>
      </c>
      <c r="G329" s="71" t="b">
        <v>0</v>
      </c>
      <c r="H329" s="71" t="b">
        <v>0</v>
      </c>
      <c r="I329" s="71" t="b">
        <v>0</v>
      </c>
      <c r="J329" s="71" t="b">
        <v>0</v>
      </c>
      <c r="K329" s="71" t="b">
        <v>0</v>
      </c>
      <c r="L329" s="71" t="b">
        <v>0</v>
      </c>
    </row>
    <row r="330" spans="1:12" ht="15">
      <c r="A330" s="71" t="s">
        <v>1758</v>
      </c>
      <c r="B330" s="71" t="s">
        <v>1759</v>
      </c>
      <c r="C330" s="71">
        <v>7</v>
      </c>
      <c r="D330" s="100">
        <v>0</v>
      </c>
      <c r="E330" s="100">
        <v>1.301029995663981</v>
      </c>
      <c r="F330" s="71" t="s">
        <v>1390</v>
      </c>
      <c r="G330" s="71" t="b">
        <v>0</v>
      </c>
      <c r="H330" s="71" t="b">
        <v>0</v>
      </c>
      <c r="I330" s="71" t="b">
        <v>0</v>
      </c>
      <c r="J330" s="71" t="b">
        <v>0</v>
      </c>
      <c r="K330" s="71" t="b">
        <v>0</v>
      </c>
      <c r="L330" s="71" t="b">
        <v>0</v>
      </c>
    </row>
    <row r="331" spans="1:12" ht="15">
      <c r="A331" s="71" t="s">
        <v>1759</v>
      </c>
      <c r="B331" s="71" t="s">
        <v>1454</v>
      </c>
      <c r="C331" s="71">
        <v>7</v>
      </c>
      <c r="D331" s="100">
        <v>0</v>
      </c>
      <c r="E331" s="100">
        <v>1.301029995663981</v>
      </c>
      <c r="F331" s="71" t="s">
        <v>1390</v>
      </c>
      <c r="G331" s="71" t="b">
        <v>0</v>
      </c>
      <c r="H331" s="71" t="b">
        <v>0</v>
      </c>
      <c r="I331" s="71" t="b">
        <v>0</v>
      </c>
      <c r="J331" s="71" t="b">
        <v>0</v>
      </c>
      <c r="K331" s="71" t="b">
        <v>0</v>
      </c>
      <c r="L331" s="71" t="b">
        <v>0</v>
      </c>
    </row>
    <row r="332" spans="1:12" ht="15">
      <c r="A332" s="71" t="s">
        <v>1454</v>
      </c>
      <c r="B332" s="71" t="s">
        <v>1453</v>
      </c>
      <c r="C332" s="71">
        <v>7</v>
      </c>
      <c r="D332" s="100">
        <v>0</v>
      </c>
      <c r="E332" s="100">
        <v>1.301029995663981</v>
      </c>
      <c r="F332" s="71" t="s">
        <v>1390</v>
      </c>
      <c r="G332" s="71" t="b">
        <v>0</v>
      </c>
      <c r="H332" s="71" t="b">
        <v>0</v>
      </c>
      <c r="I332" s="71" t="b">
        <v>0</v>
      </c>
      <c r="J332" s="71" t="b">
        <v>0</v>
      </c>
      <c r="K332" s="71" t="b">
        <v>0</v>
      </c>
      <c r="L332" s="71" t="b">
        <v>0</v>
      </c>
    </row>
    <row r="333" spans="1:12" ht="15">
      <c r="A333" s="71" t="s">
        <v>1537</v>
      </c>
      <c r="B333" s="71" t="s">
        <v>1538</v>
      </c>
      <c r="C333" s="71">
        <v>2</v>
      </c>
      <c r="D333" s="100">
        <v>0.017971940039640668</v>
      </c>
      <c r="E333" s="100">
        <v>1.4983105537896007</v>
      </c>
      <c r="F333" s="71" t="s">
        <v>1391</v>
      </c>
      <c r="G333" s="71" t="b">
        <v>0</v>
      </c>
      <c r="H333" s="71" t="b">
        <v>0</v>
      </c>
      <c r="I333" s="71" t="b">
        <v>0</v>
      </c>
      <c r="J333" s="71" t="b">
        <v>0</v>
      </c>
      <c r="K333" s="71" t="b">
        <v>0</v>
      </c>
      <c r="L333" s="71" t="b">
        <v>0</v>
      </c>
    </row>
    <row r="334" spans="1:12" ht="15">
      <c r="A334" s="71" t="s">
        <v>1495</v>
      </c>
      <c r="B334" s="71" t="s">
        <v>1493</v>
      </c>
      <c r="C334" s="71">
        <v>2</v>
      </c>
      <c r="D334" s="100">
        <v>0.008985970019820334</v>
      </c>
      <c r="E334" s="100">
        <v>1.4983105537896007</v>
      </c>
      <c r="F334" s="71" t="s">
        <v>1391</v>
      </c>
      <c r="G334" s="71" t="b">
        <v>0</v>
      </c>
      <c r="H334" s="71" t="b">
        <v>0</v>
      </c>
      <c r="I334" s="71" t="b">
        <v>0</v>
      </c>
      <c r="J334" s="71" t="b">
        <v>0</v>
      </c>
      <c r="K334" s="71" t="b">
        <v>0</v>
      </c>
      <c r="L334" s="71" t="b">
        <v>0</v>
      </c>
    </row>
    <row r="335" spans="1:12" ht="15">
      <c r="A335" s="71" t="s">
        <v>1493</v>
      </c>
      <c r="B335" s="71" t="s">
        <v>1496</v>
      </c>
      <c r="C335" s="71">
        <v>2</v>
      </c>
      <c r="D335" s="100">
        <v>0.008985970019820334</v>
      </c>
      <c r="E335" s="100">
        <v>1.4983105537896007</v>
      </c>
      <c r="F335" s="71" t="s">
        <v>1391</v>
      </c>
      <c r="G335" s="71" t="b">
        <v>0</v>
      </c>
      <c r="H335" s="71" t="b">
        <v>0</v>
      </c>
      <c r="I335" s="71" t="b">
        <v>0</v>
      </c>
      <c r="J335" s="71" t="b">
        <v>0</v>
      </c>
      <c r="K335" s="71" t="b">
        <v>0</v>
      </c>
      <c r="L335" s="71" t="b">
        <v>0</v>
      </c>
    </row>
    <row r="336" spans="1:12" ht="15">
      <c r="A336" s="71" t="s">
        <v>1496</v>
      </c>
      <c r="B336" s="71" t="s">
        <v>1459</v>
      </c>
      <c r="C336" s="71">
        <v>2</v>
      </c>
      <c r="D336" s="100">
        <v>0.008985970019820334</v>
      </c>
      <c r="E336" s="100">
        <v>1.4983105537896007</v>
      </c>
      <c r="F336" s="71" t="s">
        <v>1391</v>
      </c>
      <c r="G336" s="71" t="b">
        <v>0</v>
      </c>
      <c r="H336" s="71" t="b">
        <v>0</v>
      </c>
      <c r="I336" s="71" t="b">
        <v>0</v>
      </c>
      <c r="J336" s="71" t="b">
        <v>0</v>
      </c>
      <c r="K336" s="71" t="b">
        <v>0</v>
      </c>
      <c r="L336" s="71" t="b">
        <v>0</v>
      </c>
    </row>
    <row r="337" spans="1:12" ht="15">
      <c r="A337" s="71" t="s">
        <v>1459</v>
      </c>
      <c r="B337" s="71" t="s">
        <v>1497</v>
      </c>
      <c r="C337" s="71">
        <v>2</v>
      </c>
      <c r="D337" s="100">
        <v>0.008985970019820334</v>
      </c>
      <c r="E337" s="100">
        <v>1.4983105537896007</v>
      </c>
      <c r="F337" s="71" t="s">
        <v>1391</v>
      </c>
      <c r="G337" s="71" t="b">
        <v>0</v>
      </c>
      <c r="H337" s="71" t="b">
        <v>0</v>
      </c>
      <c r="I337" s="71" t="b">
        <v>0</v>
      </c>
      <c r="J337" s="71" t="b">
        <v>0</v>
      </c>
      <c r="K337" s="71" t="b">
        <v>0</v>
      </c>
      <c r="L337" s="71" t="b">
        <v>0</v>
      </c>
    </row>
    <row r="338" spans="1:12" ht="15">
      <c r="A338" s="71" t="s">
        <v>1497</v>
      </c>
      <c r="B338" s="71" t="s">
        <v>1498</v>
      </c>
      <c r="C338" s="71">
        <v>2</v>
      </c>
      <c r="D338" s="100">
        <v>0.008985970019820334</v>
      </c>
      <c r="E338" s="100">
        <v>1.4983105537896007</v>
      </c>
      <c r="F338" s="71" t="s">
        <v>1391</v>
      </c>
      <c r="G338" s="71" t="b">
        <v>0</v>
      </c>
      <c r="H338" s="71" t="b">
        <v>0</v>
      </c>
      <c r="I338" s="71" t="b">
        <v>0</v>
      </c>
      <c r="J338" s="71" t="b">
        <v>0</v>
      </c>
      <c r="K338" s="71" t="b">
        <v>0</v>
      </c>
      <c r="L338" s="71" t="b">
        <v>0</v>
      </c>
    </row>
    <row r="339" spans="1:12" ht="15">
      <c r="A339" s="71" t="s">
        <v>1498</v>
      </c>
      <c r="B339" s="71" t="s">
        <v>1453</v>
      </c>
      <c r="C339" s="71">
        <v>2</v>
      </c>
      <c r="D339" s="100">
        <v>0.008985970019820334</v>
      </c>
      <c r="E339" s="100">
        <v>1.1972805581256194</v>
      </c>
      <c r="F339" s="71" t="s">
        <v>1391</v>
      </c>
      <c r="G339" s="71" t="b">
        <v>0</v>
      </c>
      <c r="H339" s="71" t="b">
        <v>0</v>
      </c>
      <c r="I339" s="71" t="b">
        <v>0</v>
      </c>
      <c r="J339" s="71" t="b">
        <v>0</v>
      </c>
      <c r="K339" s="71" t="b">
        <v>0</v>
      </c>
      <c r="L339" s="71" t="b">
        <v>0</v>
      </c>
    </row>
    <row r="340" spans="1:12" ht="15">
      <c r="A340" s="71" t="s">
        <v>1453</v>
      </c>
      <c r="B340" s="71" t="s">
        <v>1454</v>
      </c>
      <c r="C340" s="71">
        <v>2</v>
      </c>
      <c r="D340" s="100">
        <v>0.008985970019820334</v>
      </c>
      <c r="E340" s="100">
        <v>1.021189299069938</v>
      </c>
      <c r="F340" s="71" t="s">
        <v>1391</v>
      </c>
      <c r="G340" s="71" t="b">
        <v>0</v>
      </c>
      <c r="H340" s="71" t="b">
        <v>0</v>
      </c>
      <c r="I340" s="71" t="b">
        <v>0</v>
      </c>
      <c r="J340" s="71" t="b">
        <v>0</v>
      </c>
      <c r="K340" s="71" t="b">
        <v>0</v>
      </c>
      <c r="L340" s="71" t="b">
        <v>0</v>
      </c>
    </row>
    <row r="341" spans="1:12" ht="15">
      <c r="A341" s="71" t="s">
        <v>1454</v>
      </c>
      <c r="B341" s="71" t="s">
        <v>1499</v>
      </c>
      <c r="C341" s="71">
        <v>2</v>
      </c>
      <c r="D341" s="100">
        <v>0.008985970019820334</v>
      </c>
      <c r="E341" s="100">
        <v>1.1972805581256194</v>
      </c>
      <c r="F341" s="71" t="s">
        <v>1391</v>
      </c>
      <c r="G341" s="71" t="b">
        <v>0</v>
      </c>
      <c r="H341" s="71" t="b">
        <v>0</v>
      </c>
      <c r="I341" s="71" t="b">
        <v>0</v>
      </c>
      <c r="J341" s="71" t="b">
        <v>0</v>
      </c>
      <c r="K341" s="71" t="b">
        <v>0</v>
      </c>
      <c r="L341" s="71" t="b">
        <v>0</v>
      </c>
    </row>
    <row r="342" spans="1:12" ht="15">
      <c r="A342" s="71" t="s">
        <v>1499</v>
      </c>
      <c r="B342" s="71" t="s">
        <v>1500</v>
      </c>
      <c r="C342" s="71">
        <v>2</v>
      </c>
      <c r="D342" s="100">
        <v>0.008985970019820334</v>
      </c>
      <c r="E342" s="100">
        <v>1.4983105537896007</v>
      </c>
      <c r="F342" s="71" t="s">
        <v>1391</v>
      </c>
      <c r="G342" s="71" t="b">
        <v>0</v>
      </c>
      <c r="H342" s="71" t="b">
        <v>0</v>
      </c>
      <c r="I342" s="71" t="b">
        <v>0</v>
      </c>
      <c r="J342" s="71" t="b">
        <v>0</v>
      </c>
      <c r="K342" s="71" t="b">
        <v>0</v>
      </c>
      <c r="L342" s="71" t="b">
        <v>0</v>
      </c>
    </row>
    <row r="343" spans="1:12" ht="15">
      <c r="A343" s="71" t="s">
        <v>1500</v>
      </c>
      <c r="B343" s="71" t="s">
        <v>1738</v>
      </c>
      <c r="C343" s="71">
        <v>2</v>
      </c>
      <c r="D343" s="100">
        <v>0.008985970019820334</v>
      </c>
      <c r="E343" s="100">
        <v>1.4983105537896007</v>
      </c>
      <c r="F343" s="71" t="s">
        <v>1391</v>
      </c>
      <c r="G343" s="71" t="b">
        <v>0</v>
      </c>
      <c r="H343" s="71" t="b">
        <v>0</v>
      </c>
      <c r="I343" s="71" t="b">
        <v>0</v>
      </c>
      <c r="J343" s="71" t="b">
        <v>0</v>
      </c>
      <c r="K343" s="71" t="b">
        <v>0</v>
      </c>
      <c r="L343" s="71" t="b">
        <v>0</v>
      </c>
    </row>
    <row r="344" spans="1:12" ht="15">
      <c r="A344" s="71" t="s">
        <v>1738</v>
      </c>
      <c r="B344" s="71" t="s">
        <v>1739</v>
      </c>
      <c r="C344" s="71">
        <v>2</v>
      </c>
      <c r="D344" s="100">
        <v>0.008985970019820334</v>
      </c>
      <c r="E344" s="100">
        <v>1.4983105537896007</v>
      </c>
      <c r="F344" s="71" t="s">
        <v>1391</v>
      </c>
      <c r="G344" s="71" t="b">
        <v>0</v>
      </c>
      <c r="H344" s="71" t="b">
        <v>0</v>
      </c>
      <c r="I344" s="71" t="b">
        <v>0</v>
      </c>
      <c r="J344" s="71" t="b">
        <v>0</v>
      </c>
      <c r="K344" s="71" t="b">
        <v>0</v>
      </c>
      <c r="L344" s="71" t="b">
        <v>0</v>
      </c>
    </row>
    <row r="345" spans="1:12" ht="15">
      <c r="A345" s="71" t="s">
        <v>1739</v>
      </c>
      <c r="B345" s="71" t="s">
        <v>1491</v>
      </c>
      <c r="C345" s="71">
        <v>2</v>
      </c>
      <c r="D345" s="100">
        <v>0.008985970019820334</v>
      </c>
      <c r="E345" s="100">
        <v>1.4983105537896007</v>
      </c>
      <c r="F345" s="71" t="s">
        <v>1391</v>
      </c>
      <c r="G345" s="71" t="b">
        <v>0</v>
      </c>
      <c r="H345" s="71" t="b">
        <v>0</v>
      </c>
      <c r="I345" s="71" t="b">
        <v>0</v>
      </c>
      <c r="J345" s="71" t="b">
        <v>0</v>
      </c>
      <c r="K345" s="71" t="b">
        <v>0</v>
      </c>
      <c r="L345" s="71" t="b">
        <v>0</v>
      </c>
    </row>
    <row r="346" spans="1:12" ht="15">
      <c r="A346" s="71" t="s">
        <v>1491</v>
      </c>
      <c r="B346" s="71" t="s">
        <v>1740</v>
      </c>
      <c r="C346" s="71">
        <v>2</v>
      </c>
      <c r="D346" s="100">
        <v>0.008985970019820334</v>
      </c>
      <c r="E346" s="100">
        <v>1.4983105537896007</v>
      </c>
      <c r="F346" s="71" t="s">
        <v>1391</v>
      </c>
      <c r="G346" s="71" t="b">
        <v>0</v>
      </c>
      <c r="H346" s="71" t="b">
        <v>0</v>
      </c>
      <c r="I346" s="71" t="b">
        <v>0</v>
      </c>
      <c r="J346" s="71" t="b">
        <v>0</v>
      </c>
      <c r="K346" s="71" t="b">
        <v>0</v>
      </c>
      <c r="L346" s="71" t="b">
        <v>0</v>
      </c>
    </row>
    <row r="347" spans="1:12" ht="15">
      <c r="A347" s="71" t="s">
        <v>1740</v>
      </c>
      <c r="B347" s="71" t="s">
        <v>1741</v>
      </c>
      <c r="C347" s="71">
        <v>2</v>
      </c>
      <c r="D347" s="100">
        <v>0.008985970019820334</v>
      </c>
      <c r="E347" s="100">
        <v>1.4983105537896007</v>
      </c>
      <c r="F347" s="71" t="s">
        <v>1391</v>
      </c>
      <c r="G347" s="71" t="b">
        <v>0</v>
      </c>
      <c r="H347" s="71" t="b">
        <v>0</v>
      </c>
      <c r="I347" s="71" t="b">
        <v>0</v>
      </c>
      <c r="J347" s="71" t="b">
        <v>0</v>
      </c>
      <c r="K347" s="71" t="b">
        <v>0</v>
      </c>
      <c r="L347" s="71" t="b">
        <v>0</v>
      </c>
    </row>
    <row r="348" spans="1:12" ht="15">
      <c r="A348" s="71" t="s">
        <v>1741</v>
      </c>
      <c r="B348" s="71" t="s">
        <v>1492</v>
      </c>
      <c r="C348" s="71">
        <v>2</v>
      </c>
      <c r="D348" s="100">
        <v>0.008985970019820334</v>
      </c>
      <c r="E348" s="100">
        <v>1.4983105537896007</v>
      </c>
      <c r="F348" s="71" t="s">
        <v>1391</v>
      </c>
      <c r="G348" s="71" t="b">
        <v>0</v>
      </c>
      <c r="H348" s="71" t="b">
        <v>0</v>
      </c>
      <c r="I348" s="71" t="b">
        <v>0</v>
      </c>
      <c r="J348" s="71" t="b">
        <v>0</v>
      </c>
      <c r="K348" s="71" t="b">
        <v>0</v>
      </c>
      <c r="L348" s="71" t="b">
        <v>0</v>
      </c>
    </row>
    <row r="349" spans="1:12" ht="15">
      <c r="A349" s="71" t="s">
        <v>1492</v>
      </c>
      <c r="B349" s="71" t="s">
        <v>1742</v>
      </c>
      <c r="C349" s="71">
        <v>2</v>
      </c>
      <c r="D349" s="100">
        <v>0.008985970019820334</v>
      </c>
      <c r="E349" s="100">
        <v>1.4983105537896007</v>
      </c>
      <c r="F349" s="71" t="s">
        <v>1391</v>
      </c>
      <c r="G349" s="71" t="b">
        <v>0</v>
      </c>
      <c r="H349" s="71" t="b">
        <v>0</v>
      </c>
      <c r="I349" s="71" t="b">
        <v>0</v>
      </c>
      <c r="J349" s="71" t="b">
        <v>1</v>
      </c>
      <c r="K349" s="71" t="b">
        <v>0</v>
      </c>
      <c r="L349" s="71" t="b">
        <v>0</v>
      </c>
    </row>
    <row r="350" spans="1:12" ht="15">
      <c r="A350" s="71" t="s">
        <v>1742</v>
      </c>
      <c r="B350" s="71" t="s">
        <v>1743</v>
      </c>
      <c r="C350" s="71">
        <v>2</v>
      </c>
      <c r="D350" s="100">
        <v>0.008985970019820334</v>
      </c>
      <c r="E350" s="100">
        <v>1.4983105537896007</v>
      </c>
      <c r="F350" s="71" t="s">
        <v>1391</v>
      </c>
      <c r="G350" s="71" t="b">
        <v>1</v>
      </c>
      <c r="H350" s="71" t="b">
        <v>0</v>
      </c>
      <c r="I350" s="71" t="b">
        <v>0</v>
      </c>
      <c r="J350" s="71" t="b">
        <v>0</v>
      </c>
      <c r="K350" s="71" t="b">
        <v>0</v>
      </c>
      <c r="L350" s="71" t="b">
        <v>0</v>
      </c>
    </row>
    <row r="351" spans="1:12" ht="15">
      <c r="A351" s="71" t="s">
        <v>1743</v>
      </c>
      <c r="B351" s="71" t="s">
        <v>1744</v>
      </c>
      <c r="C351" s="71">
        <v>2</v>
      </c>
      <c r="D351" s="100">
        <v>0.008985970019820334</v>
      </c>
      <c r="E351" s="100">
        <v>1.4983105537896007</v>
      </c>
      <c r="F351" s="71" t="s">
        <v>1391</v>
      </c>
      <c r="G351" s="71" t="b">
        <v>0</v>
      </c>
      <c r="H351" s="71" t="b">
        <v>0</v>
      </c>
      <c r="I351" s="71" t="b">
        <v>0</v>
      </c>
      <c r="J351" s="71" t="b">
        <v>0</v>
      </c>
      <c r="K351" s="71" t="b">
        <v>0</v>
      </c>
      <c r="L351" s="71" t="b">
        <v>0</v>
      </c>
    </row>
    <row r="352" spans="1:12" ht="15">
      <c r="A352" s="71" t="s">
        <v>1744</v>
      </c>
      <c r="B352" s="71" t="s">
        <v>1745</v>
      </c>
      <c r="C352" s="71">
        <v>2</v>
      </c>
      <c r="D352" s="100">
        <v>0.008985970019820334</v>
      </c>
      <c r="E352" s="100">
        <v>1.4983105537896007</v>
      </c>
      <c r="F352" s="71" t="s">
        <v>1391</v>
      </c>
      <c r="G352" s="71" t="b">
        <v>0</v>
      </c>
      <c r="H352" s="71" t="b">
        <v>0</v>
      </c>
      <c r="I352" s="71" t="b">
        <v>0</v>
      </c>
      <c r="J352" s="71" t="b">
        <v>0</v>
      </c>
      <c r="K352" s="71" t="b">
        <v>0</v>
      </c>
      <c r="L352" s="71" t="b">
        <v>0</v>
      </c>
    </row>
    <row r="353" spans="1:12" ht="15">
      <c r="A353" s="71" t="s">
        <v>1745</v>
      </c>
      <c r="B353" s="71" t="s">
        <v>1457</v>
      </c>
      <c r="C353" s="71">
        <v>2</v>
      </c>
      <c r="D353" s="100">
        <v>0.008985970019820334</v>
      </c>
      <c r="E353" s="100">
        <v>1.4983105537896007</v>
      </c>
      <c r="F353" s="71" t="s">
        <v>1391</v>
      </c>
      <c r="G353" s="71" t="b">
        <v>0</v>
      </c>
      <c r="H353" s="71" t="b">
        <v>0</v>
      </c>
      <c r="I353" s="71" t="b">
        <v>0</v>
      </c>
      <c r="J353" s="71" t="b">
        <v>0</v>
      </c>
      <c r="K353" s="71" t="b">
        <v>0</v>
      </c>
      <c r="L353" s="71" t="b">
        <v>0</v>
      </c>
    </row>
    <row r="354" spans="1:12" ht="15">
      <c r="A354" s="71" t="s">
        <v>1540</v>
      </c>
      <c r="B354" s="71" t="s">
        <v>1541</v>
      </c>
      <c r="C354" s="71">
        <v>3</v>
      </c>
      <c r="D354" s="100">
        <v>0</v>
      </c>
      <c r="E354" s="100">
        <v>0.6020599913279624</v>
      </c>
      <c r="F354" s="71" t="s">
        <v>1392</v>
      </c>
      <c r="G354" s="71" t="b">
        <v>0</v>
      </c>
      <c r="H354" s="71" t="b">
        <v>0</v>
      </c>
      <c r="I354" s="71" t="b">
        <v>0</v>
      </c>
      <c r="J354" s="71" t="b">
        <v>1</v>
      </c>
      <c r="K354" s="71" t="b">
        <v>0</v>
      </c>
      <c r="L354" s="71" t="b">
        <v>0</v>
      </c>
    </row>
    <row r="355" spans="1:12" ht="15">
      <c r="A355" s="71" t="s">
        <v>1541</v>
      </c>
      <c r="B355" s="71" t="s">
        <v>1542</v>
      </c>
      <c r="C355" s="71">
        <v>3</v>
      </c>
      <c r="D355" s="100">
        <v>0</v>
      </c>
      <c r="E355" s="100">
        <v>0.6020599913279624</v>
      </c>
      <c r="F355" s="71" t="s">
        <v>1392</v>
      </c>
      <c r="G355" s="71" t="b">
        <v>1</v>
      </c>
      <c r="H355" s="71" t="b">
        <v>0</v>
      </c>
      <c r="I355" s="71" t="b">
        <v>0</v>
      </c>
      <c r="J355" s="71" t="b">
        <v>0</v>
      </c>
      <c r="K355" s="71" t="b">
        <v>0</v>
      </c>
      <c r="L355" s="71" t="b">
        <v>0</v>
      </c>
    </row>
    <row r="356" spans="1:12" ht="15">
      <c r="A356" s="71" t="s">
        <v>1542</v>
      </c>
      <c r="B356" s="71" t="s">
        <v>1453</v>
      </c>
      <c r="C356" s="71">
        <v>3</v>
      </c>
      <c r="D356" s="100">
        <v>0</v>
      </c>
      <c r="E356" s="100">
        <v>0.6020599913279624</v>
      </c>
      <c r="F356" s="71" t="s">
        <v>1392</v>
      </c>
      <c r="G356" s="71" t="b">
        <v>0</v>
      </c>
      <c r="H356" s="71" t="b">
        <v>0</v>
      </c>
      <c r="I356" s="71" t="b">
        <v>0</v>
      </c>
      <c r="J356" s="71" t="b">
        <v>0</v>
      </c>
      <c r="K356" s="71" t="b">
        <v>0</v>
      </c>
      <c r="L356" s="71" t="b">
        <v>0</v>
      </c>
    </row>
    <row r="357" spans="1:12" ht="15">
      <c r="A357" s="71" t="s">
        <v>1453</v>
      </c>
      <c r="B357" s="71" t="s">
        <v>1454</v>
      </c>
      <c r="C357" s="71">
        <v>3</v>
      </c>
      <c r="D357" s="100">
        <v>0</v>
      </c>
      <c r="E357" s="100">
        <v>0.6020599913279624</v>
      </c>
      <c r="F357" s="71" t="s">
        <v>1392</v>
      </c>
      <c r="G357" s="71" t="b">
        <v>0</v>
      </c>
      <c r="H357" s="71" t="b">
        <v>0</v>
      </c>
      <c r="I357" s="71" t="b">
        <v>0</v>
      </c>
      <c r="J357" s="71" t="b">
        <v>0</v>
      </c>
      <c r="K357" s="71" t="b">
        <v>0</v>
      </c>
      <c r="L357" s="7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AF59A-02D2-4CA5-866C-D3ADD6FE0532}">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7" t="s">
        <v>1813</v>
      </c>
      <c r="B1" s="7" t="s">
        <v>34</v>
      </c>
    </row>
    <row r="2" spans="1:2" ht="15">
      <c r="A2" s="1" t="s">
        <v>311</v>
      </c>
      <c r="B2">
        <v>5429.879157</v>
      </c>
    </row>
    <row r="3" spans="1:2" ht="15">
      <c r="A3" s="1" t="s">
        <v>307</v>
      </c>
      <c r="B3">
        <v>4299.677044</v>
      </c>
    </row>
    <row r="4" spans="1:2" ht="15">
      <c r="A4" s="1" t="s">
        <v>332</v>
      </c>
      <c r="B4">
        <v>2544.199834</v>
      </c>
    </row>
    <row r="5" spans="1:2" ht="15">
      <c r="A5" s="1" t="s">
        <v>312</v>
      </c>
      <c r="B5">
        <v>819.154902</v>
      </c>
    </row>
    <row r="6" spans="1:2" ht="15">
      <c r="A6" s="1" t="s">
        <v>313</v>
      </c>
      <c r="B6">
        <v>819.154902</v>
      </c>
    </row>
    <row r="7" spans="1:2" ht="15">
      <c r="A7" s="1" t="s">
        <v>302</v>
      </c>
      <c r="B7">
        <v>716</v>
      </c>
    </row>
    <row r="8" spans="1:2" ht="15">
      <c r="A8" s="1" t="s">
        <v>301</v>
      </c>
      <c r="B8">
        <v>716</v>
      </c>
    </row>
    <row r="9" spans="1:2" ht="15">
      <c r="A9" s="1" t="s">
        <v>288</v>
      </c>
      <c r="B9">
        <v>711.833231</v>
      </c>
    </row>
    <row r="10" spans="1:2" ht="15">
      <c r="A10" s="1" t="s">
        <v>295</v>
      </c>
      <c r="B10">
        <v>711.833231</v>
      </c>
    </row>
    <row r="11" spans="1:2" ht="15">
      <c r="A11" s="1" t="s">
        <v>310</v>
      </c>
      <c r="B11">
        <v>683.266667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0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7.421875" style="0" customWidth="1"/>
    <col min="32" max="32" width="9.7109375" style="0" customWidth="1"/>
    <col min="33" max="33" width="10.140625" style="0" customWidth="1"/>
    <col min="34" max="34" width="8.28125" style="0"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72" ht="30" customHeight="1">
      <c r="A2" s="10" t="s">
        <v>5</v>
      </c>
      <c r="B2" t="s">
        <v>1826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681</v>
      </c>
      <c r="AF2" s="7" t="s">
        <v>682</v>
      </c>
      <c r="AG2" s="7" t="s">
        <v>683</v>
      </c>
      <c r="AH2" s="7" t="s">
        <v>684</v>
      </c>
      <c r="AI2" s="7" t="s">
        <v>685</v>
      </c>
      <c r="AJ2" s="7" t="s">
        <v>686</v>
      </c>
      <c r="AK2" s="7" t="s">
        <v>687</v>
      </c>
      <c r="AL2" s="7" t="s">
        <v>688</v>
      </c>
      <c r="AM2" s="7" t="s">
        <v>689</v>
      </c>
      <c r="AN2" s="7" t="s">
        <v>690</v>
      </c>
      <c r="AO2" s="7" t="s">
        <v>691</v>
      </c>
      <c r="AP2" s="7" t="s">
        <v>692</v>
      </c>
      <c r="AQ2" s="7" t="s">
        <v>693</v>
      </c>
      <c r="AR2" s="7" t="s">
        <v>694</v>
      </c>
      <c r="AS2" s="7" t="s">
        <v>695</v>
      </c>
      <c r="AT2" s="7" t="s">
        <v>229</v>
      </c>
      <c r="AU2" s="7" t="s">
        <v>696</v>
      </c>
      <c r="AV2" s="7" t="s">
        <v>697</v>
      </c>
      <c r="AW2" s="7" t="s">
        <v>698</v>
      </c>
      <c r="AX2" s="7" t="s">
        <v>699</v>
      </c>
      <c r="AY2" s="7" t="s">
        <v>700</v>
      </c>
      <c r="AZ2" s="7" t="s">
        <v>701</v>
      </c>
      <c r="BA2" s="7" t="s">
        <v>1405</v>
      </c>
      <c r="BB2" s="97" t="s">
        <v>1686</v>
      </c>
      <c r="BC2" s="97" t="s">
        <v>1687</v>
      </c>
      <c r="BD2" s="97" t="s">
        <v>1688</v>
      </c>
      <c r="BE2" s="97" t="s">
        <v>1689</v>
      </c>
      <c r="BF2" s="97" t="s">
        <v>1690</v>
      </c>
      <c r="BG2" s="97" t="s">
        <v>1695</v>
      </c>
      <c r="BH2" s="97" t="s">
        <v>1699</v>
      </c>
      <c r="BI2" s="97" t="s">
        <v>1715</v>
      </c>
      <c r="BJ2" s="97" t="s">
        <v>1720</v>
      </c>
      <c r="BK2" s="97" t="s">
        <v>1736</v>
      </c>
      <c r="BL2" s="97" t="s">
        <v>1801</v>
      </c>
      <c r="BM2" s="97" t="s">
        <v>1802</v>
      </c>
      <c r="BN2" s="97" t="s">
        <v>1803</v>
      </c>
      <c r="BO2" s="97" t="s">
        <v>1804</v>
      </c>
      <c r="BP2" s="97" t="s">
        <v>1805</v>
      </c>
      <c r="BQ2" s="97" t="s">
        <v>1806</v>
      </c>
      <c r="BR2" s="97" t="s">
        <v>1807</v>
      </c>
      <c r="BS2" s="97" t="s">
        <v>1808</v>
      </c>
      <c r="BT2" s="97" t="s">
        <v>1810</v>
      </c>
    </row>
    <row r="3" spans="1:72" ht="41.45" customHeight="1">
      <c r="A3" s="11" t="s">
        <v>249</v>
      </c>
      <c r="C3" s="12"/>
      <c r="D3" s="12" t="s">
        <v>64</v>
      </c>
      <c r="E3" s="61">
        <v>173.539985893259</v>
      </c>
      <c r="F3" s="63">
        <v>99.97256833940324</v>
      </c>
      <c r="G3" s="84" t="s">
        <v>1125</v>
      </c>
      <c r="H3" s="12"/>
      <c r="I3" s="13" t="s">
        <v>249</v>
      </c>
      <c r="J3" s="45"/>
      <c r="K3" s="45"/>
      <c r="L3" s="13" t="s">
        <v>1276</v>
      </c>
      <c r="M3" s="65">
        <v>10.142058088213975</v>
      </c>
      <c r="N3" s="66">
        <v>9549.7119140625</v>
      </c>
      <c r="O3" s="66">
        <v>4301.767578125</v>
      </c>
      <c r="P3" s="56"/>
      <c r="Q3" s="67"/>
      <c r="R3" s="67"/>
      <c r="S3" s="43"/>
      <c r="T3" s="43">
        <v>0</v>
      </c>
      <c r="U3" s="43">
        <v>1</v>
      </c>
      <c r="V3" s="44">
        <v>0</v>
      </c>
      <c r="W3" s="44">
        <v>0.002695</v>
      </c>
      <c r="X3" s="44">
        <v>0.000177</v>
      </c>
      <c r="Y3" s="44">
        <v>0.453841</v>
      </c>
      <c r="Z3" s="44">
        <v>0</v>
      </c>
      <c r="AA3" s="44">
        <v>0</v>
      </c>
      <c r="AB3" s="64">
        <v>3</v>
      </c>
      <c r="AC3" s="64"/>
      <c r="AD3" s="14"/>
      <c r="AE3" t="s">
        <v>702</v>
      </c>
      <c r="AF3">
        <v>1070</v>
      </c>
      <c r="AG3">
        <v>415</v>
      </c>
      <c r="AH3">
        <v>4056</v>
      </c>
      <c r="AI3">
        <v>5291</v>
      </c>
      <c r="AK3" t="s">
        <v>808</v>
      </c>
      <c r="AL3" t="s">
        <v>908</v>
      </c>
      <c r="AO3" s="69">
        <v>40597.89650462963</v>
      </c>
      <c r="AP3" s="70" t="s">
        <v>1024</v>
      </c>
      <c r="AQ3" t="b">
        <v>1</v>
      </c>
      <c r="AR3" t="b">
        <v>0</v>
      </c>
      <c r="AS3" t="b">
        <v>1</v>
      </c>
      <c r="AT3" t="s">
        <v>660</v>
      </c>
      <c r="AU3">
        <v>18</v>
      </c>
      <c r="AV3" s="70" t="s">
        <v>1117</v>
      </c>
      <c r="AW3" t="b">
        <v>0</v>
      </c>
      <c r="AX3" t="s">
        <v>1168</v>
      </c>
      <c r="AY3" s="70" t="s">
        <v>1169</v>
      </c>
      <c r="AZ3" t="s">
        <v>66</v>
      </c>
      <c r="BA3" t="str">
        <f>REPLACE(INDEX(GroupVertices[Group],MATCH(Vertices[[#This Row],[Vertex]],GroupVertices[Vertex],0)),1,1,"")</f>
        <v>8</v>
      </c>
      <c r="BB3" s="43"/>
      <c r="BC3" s="43"/>
      <c r="BD3" s="43"/>
      <c r="BE3" s="43"/>
      <c r="BF3" s="43" t="s">
        <v>386</v>
      </c>
      <c r="BG3" s="43" t="s">
        <v>386</v>
      </c>
      <c r="BH3" s="98" t="s">
        <v>1553</v>
      </c>
      <c r="BI3" s="98" t="s">
        <v>1553</v>
      </c>
      <c r="BJ3" s="98" t="s">
        <v>1634</v>
      </c>
      <c r="BK3" s="98" t="s">
        <v>1634</v>
      </c>
      <c r="BL3" s="98">
        <v>1</v>
      </c>
      <c r="BM3" s="101">
        <v>12.5</v>
      </c>
      <c r="BN3" s="98">
        <v>0</v>
      </c>
      <c r="BO3" s="101">
        <v>0</v>
      </c>
      <c r="BP3" s="98">
        <v>0</v>
      </c>
      <c r="BQ3" s="101">
        <v>0</v>
      </c>
      <c r="BR3" s="98">
        <v>7</v>
      </c>
      <c r="BS3" s="101">
        <v>87.5</v>
      </c>
      <c r="BT3" s="98">
        <v>8</v>
      </c>
    </row>
    <row r="4" spans="1:73" ht="41.45" customHeight="1">
      <c r="A4" s="11" t="s">
        <v>308</v>
      </c>
      <c r="C4" s="12"/>
      <c r="D4" s="12" t="s">
        <v>64</v>
      </c>
      <c r="E4" s="61">
        <v>164.47687502099217</v>
      </c>
      <c r="F4" s="63">
        <v>99.99411222894508</v>
      </c>
      <c r="G4" s="84" t="s">
        <v>1126</v>
      </c>
      <c r="H4" s="12"/>
      <c r="I4" s="13" t="s">
        <v>308</v>
      </c>
      <c r="J4" s="45"/>
      <c r="K4" s="45"/>
      <c r="L4" s="13" t="s">
        <v>1277</v>
      </c>
      <c r="M4" s="65">
        <v>2.9621978335678776</v>
      </c>
      <c r="N4" s="66">
        <v>8971.1025390625</v>
      </c>
      <c r="O4" s="66">
        <v>4301.767578125</v>
      </c>
      <c r="P4" s="56"/>
      <c r="Q4" s="67"/>
      <c r="R4" s="67"/>
      <c r="S4" s="72"/>
      <c r="T4" s="43">
        <v>4</v>
      </c>
      <c r="U4" s="43">
        <v>1</v>
      </c>
      <c r="V4" s="44">
        <v>374</v>
      </c>
      <c r="W4" s="44">
        <v>0.00361</v>
      </c>
      <c r="X4" s="44">
        <v>0.00172</v>
      </c>
      <c r="Y4" s="44">
        <v>1.42984</v>
      </c>
      <c r="Z4" s="44">
        <v>0</v>
      </c>
      <c r="AA4" s="44">
        <v>0</v>
      </c>
      <c r="AB4" s="64">
        <v>4</v>
      </c>
      <c r="AC4" s="64"/>
      <c r="AD4" s="14"/>
      <c r="AE4" t="s">
        <v>703</v>
      </c>
      <c r="AF4">
        <v>234</v>
      </c>
      <c r="AG4">
        <v>93</v>
      </c>
      <c r="AH4">
        <v>94</v>
      </c>
      <c r="AI4">
        <v>507</v>
      </c>
      <c r="AK4" t="s">
        <v>809</v>
      </c>
      <c r="AL4" t="s">
        <v>909</v>
      </c>
      <c r="AO4" s="69">
        <v>41707.94417824074</v>
      </c>
      <c r="AP4" s="70" t="s">
        <v>1025</v>
      </c>
      <c r="AQ4" t="b">
        <v>1</v>
      </c>
      <c r="AR4" t="b">
        <v>0</v>
      </c>
      <c r="AS4" t="b">
        <v>0</v>
      </c>
      <c r="AT4" t="s">
        <v>660</v>
      </c>
      <c r="AU4">
        <v>0</v>
      </c>
      <c r="AV4" s="70" t="s">
        <v>1117</v>
      </c>
      <c r="AW4" t="b">
        <v>0</v>
      </c>
      <c r="AX4" t="s">
        <v>1168</v>
      </c>
      <c r="AY4" s="70" t="s">
        <v>1170</v>
      </c>
      <c r="AZ4" t="s">
        <v>66</v>
      </c>
      <c r="BA4" t="str">
        <f>REPLACE(INDEX(GroupVertices[Group],MATCH(Vertices[[#This Row],[Vertex]],GroupVertices[Vertex],0)),1,1,"")</f>
        <v>8</v>
      </c>
      <c r="BB4" s="43"/>
      <c r="BC4" s="43"/>
      <c r="BD4" s="43"/>
      <c r="BE4" s="43"/>
      <c r="BF4" s="43" t="s">
        <v>386</v>
      </c>
      <c r="BG4" s="43" t="s">
        <v>386</v>
      </c>
      <c r="BH4" s="98" t="s">
        <v>1553</v>
      </c>
      <c r="BI4" s="98" t="s">
        <v>1553</v>
      </c>
      <c r="BJ4" s="98" t="s">
        <v>1634</v>
      </c>
      <c r="BK4" s="98" t="s">
        <v>1634</v>
      </c>
      <c r="BL4" s="98">
        <v>1</v>
      </c>
      <c r="BM4" s="101">
        <v>12.5</v>
      </c>
      <c r="BN4" s="98">
        <v>0</v>
      </c>
      <c r="BO4" s="101">
        <v>0</v>
      </c>
      <c r="BP4" s="98">
        <v>0</v>
      </c>
      <c r="BQ4" s="101">
        <v>0</v>
      </c>
      <c r="BR4" s="98">
        <v>7</v>
      </c>
      <c r="BS4" s="101">
        <v>87.5</v>
      </c>
      <c r="BT4" s="98">
        <v>8</v>
      </c>
      <c r="BU4" s="2"/>
    </row>
    <row r="5" spans="1:73" ht="41.45" customHeight="1">
      <c r="A5" s="11" t="s">
        <v>250</v>
      </c>
      <c r="C5" s="12"/>
      <c r="D5" s="12" t="s">
        <v>64</v>
      </c>
      <c r="E5" s="61">
        <v>232.90054747590096</v>
      </c>
      <c r="F5" s="63">
        <v>99.83146255355307</v>
      </c>
      <c r="G5" s="84" t="s">
        <v>1127</v>
      </c>
      <c r="H5" s="12"/>
      <c r="I5" s="13" t="s">
        <v>250</v>
      </c>
      <c r="J5" s="45"/>
      <c r="K5" s="45"/>
      <c r="L5" s="13" t="s">
        <v>1278</v>
      </c>
      <c r="M5" s="65">
        <v>57.1679129858805</v>
      </c>
      <c r="N5" s="66">
        <v>8971.1025390625</v>
      </c>
      <c r="O5" s="66">
        <v>3455.6982421875</v>
      </c>
      <c r="P5" s="56"/>
      <c r="Q5" s="67"/>
      <c r="R5" s="67"/>
      <c r="S5" s="72"/>
      <c r="T5" s="43">
        <v>0</v>
      </c>
      <c r="U5" s="43">
        <v>1</v>
      </c>
      <c r="V5" s="44">
        <v>0</v>
      </c>
      <c r="W5" s="44">
        <v>0.002695</v>
      </c>
      <c r="X5" s="44">
        <v>0.000177</v>
      </c>
      <c r="Y5" s="44">
        <v>0.453841</v>
      </c>
      <c r="Z5" s="44">
        <v>0</v>
      </c>
      <c r="AA5" s="44">
        <v>0</v>
      </c>
      <c r="AB5" s="64">
        <v>5</v>
      </c>
      <c r="AC5" s="64"/>
      <c r="AD5" s="14"/>
      <c r="AE5" t="s">
        <v>704</v>
      </c>
      <c r="AF5">
        <v>4720</v>
      </c>
      <c r="AG5">
        <v>2524</v>
      </c>
      <c r="AH5">
        <v>5265</v>
      </c>
      <c r="AI5">
        <v>4132</v>
      </c>
      <c r="AK5" t="s">
        <v>810</v>
      </c>
      <c r="AM5" s="70" t="s">
        <v>975</v>
      </c>
      <c r="AO5" s="69">
        <v>41428.12894675926</v>
      </c>
      <c r="AP5" s="70" t="s">
        <v>1026</v>
      </c>
      <c r="AQ5" t="b">
        <v>0</v>
      </c>
      <c r="AR5" t="b">
        <v>0</v>
      </c>
      <c r="AS5" t="b">
        <v>1</v>
      </c>
      <c r="AT5" t="s">
        <v>660</v>
      </c>
      <c r="AU5">
        <v>57</v>
      </c>
      <c r="AV5" s="70" t="s">
        <v>1117</v>
      </c>
      <c r="AW5" t="b">
        <v>0</v>
      </c>
      <c r="AX5" t="s">
        <v>1168</v>
      </c>
      <c r="AY5" s="70" t="s">
        <v>1171</v>
      </c>
      <c r="AZ5" t="s">
        <v>66</v>
      </c>
      <c r="BA5" t="str">
        <f>REPLACE(INDEX(GroupVertices[Group],MATCH(Vertices[[#This Row],[Vertex]],GroupVertices[Vertex],0)),1,1,"")</f>
        <v>8</v>
      </c>
      <c r="BB5" s="43"/>
      <c r="BC5" s="43"/>
      <c r="BD5" s="43"/>
      <c r="BE5" s="43"/>
      <c r="BF5" s="43" t="s">
        <v>386</v>
      </c>
      <c r="BG5" s="43" t="s">
        <v>386</v>
      </c>
      <c r="BH5" s="98" t="s">
        <v>1553</v>
      </c>
      <c r="BI5" s="98" t="s">
        <v>1553</v>
      </c>
      <c r="BJ5" s="98" t="s">
        <v>1634</v>
      </c>
      <c r="BK5" s="98" t="s">
        <v>1634</v>
      </c>
      <c r="BL5" s="98">
        <v>1</v>
      </c>
      <c r="BM5" s="101">
        <v>12.5</v>
      </c>
      <c r="BN5" s="98">
        <v>0</v>
      </c>
      <c r="BO5" s="101">
        <v>0</v>
      </c>
      <c r="BP5" s="98">
        <v>0</v>
      </c>
      <c r="BQ5" s="101">
        <v>0</v>
      </c>
      <c r="BR5" s="98">
        <v>7</v>
      </c>
      <c r="BS5" s="101">
        <v>87.5</v>
      </c>
      <c r="BT5" s="98">
        <v>8</v>
      </c>
      <c r="BU5" s="2"/>
    </row>
    <row r="6" spans="1:73" ht="41.45" customHeight="1">
      <c r="A6" s="11" t="s">
        <v>251</v>
      </c>
      <c r="C6" s="12"/>
      <c r="D6" s="12" t="s">
        <v>64</v>
      </c>
      <c r="E6" s="61">
        <v>276.5273234138313</v>
      </c>
      <c r="F6" s="63">
        <v>99.72775749519946</v>
      </c>
      <c r="G6" s="84" t="s">
        <v>410</v>
      </c>
      <c r="H6" s="12"/>
      <c r="I6" s="13" t="s">
        <v>251</v>
      </c>
      <c r="J6" s="45"/>
      <c r="K6" s="45"/>
      <c r="L6" s="13" t="s">
        <v>1279</v>
      </c>
      <c r="M6" s="65">
        <v>91.72935209986017</v>
      </c>
      <c r="N6" s="66">
        <v>1740.28369140625</v>
      </c>
      <c r="O6" s="66">
        <v>9559.9248046875</v>
      </c>
      <c r="P6" s="56"/>
      <c r="Q6" s="67"/>
      <c r="R6" s="67"/>
      <c r="S6" s="72"/>
      <c r="T6" s="43">
        <v>0</v>
      </c>
      <c r="U6" s="43">
        <v>1</v>
      </c>
      <c r="V6" s="44">
        <v>0</v>
      </c>
      <c r="W6" s="44">
        <v>0.003497</v>
      </c>
      <c r="X6" s="44">
        <v>0.00229</v>
      </c>
      <c r="Y6" s="44">
        <v>0.458209</v>
      </c>
      <c r="Z6" s="44">
        <v>0</v>
      </c>
      <c r="AA6" s="44">
        <v>0</v>
      </c>
      <c r="AB6" s="64">
        <v>6</v>
      </c>
      <c r="AC6" s="64"/>
      <c r="AD6" s="14"/>
      <c r="AE6" t="s">
        <v>705</v>
      </c>
      <c r="AF6">
        <v>4905</v>
      </c>
      <c r="AG6">
        <v>4074</v>
      </c>
      <c r="AH6">
        <v>75570</v>
      </c>
      <c r="AI6">
        <v>72414</v>
      </c>
      <c r="AK6" t="s">
        <v>811</v>
      </c>
      <c r="AL6" t="s">
        <v>910</v>
      </c>
      <c r="AM6" s="70" t="s">
        <v>976</v>
      </c>
      <c r="AO6" s="69">
        <v>39857.70653935185</v>
      </c>
      <c r="AP6" s="70" t="s">
        <v>1027</v>
      </c>
      <c r="AQ6" t="b">
        <v>0</v>
      </c>
      <c r="AR6" t="b">
        <v>0</v>
      </c>
      <c r="AS6" t="b">
        <v>1</v>
      </c>
      <c r="AT6" t="s">
        <v>660</v>
      </c>
      <c r="AU6">
        <v>95</v>
      </c>
      <c r="AV6" s="70" t="s">
        <v>1118</v>
      </c>
      <c r="AW6" t="b">
        <v>0</v>
      </c>
      <c r="AX6" t="s">
        <v>1168</v>
      </c>
      <c r="AY6" s="70" t="s">
        <v>1172</v>
      </c>
      <c r="AZ6" t="s">
        <v>66</v>
      </c>
      <c r="BA6" t="str">
        <f>REPLACE(INDEX(GroupVertices[Group],MATCH(Vertices[[#This Row],[Vertex]],GroupVertices[Vertex],0)),1,1,"")</f>
        <v>1</v>
      </c>
      <c r="BB6" s="43"/>
      <c r="BC6" s="43"/>
      <c r="BD6" s="43"/>
      <c r="BE6" s="43"/>
      <c r="BF6" s="43" t="s">
        <v>386</v>
      </c>
      <c r="BG6" s="43" t="s">
        <v>386</v>
      </c>
      <c r="BH6" s="98" t="s">
        <v>1700</v>
      </c>
      <c r="BI6" s="98" t="s">
        <v>1700</v>
      </c>
      <c r="BJ6" s="98" t="s">
        <v>1721</v>
      </c>
      <c r="BK6" s="98" t="s">
        <v>1721</v>
      </c>
      <c r="BL6" s="98">
        <v>1</v>
      </c>
      <c r="BM6" s="101">
        <v>2.5</v>
      </c>
      <c r="BN6" s="98">
        <v>0</v>
      </c>
      <c r="BO6" s="101">
        <v>0</v>
      </c>
      <c r="BP6" s="98">
        <v>0</v>
      </c>
      <c r="BQ6" s="101">
        <v>0</v>
      </c>
      <c r="BR6" s="98">
        <v>39</v>
      </c>
      <c r="BS6" s="101">
        <v>97.5</v>
      </c>
      <c r="BT6" s="98">
        <v>40</v>
      </c>
      <c r="BU6" s="2"/>
    </row>
    <row r="7" spans="1:73" ht="41.45" customHeight="1">
      <c r="A7" s="11" t="s">
        <v>311</v>
      </c>
      <c r="C7" s="12"/>
      <c r="D7" s="12" t="s">
        <v>64</v>
      </c>
      <c r="E7" s="61">
        <v>419.03207604205153</v>
      </c>
      <c r="F7" s="63">
        <v>99.38900994007409</v>
      </c>
      <c r="G7" s="84" t="s">
        <v>458</v>
      </c>
      <c r="H7" s="12"/>
      <c r="I7" s="13" t="s">
        <v>311</v>
      </c>
      <c r="J7" s="45"/>
      <c r="K7" s="45"/>
      <c r="L7" s="13" t="s">
        <v>1280</v>
      </c>
      <c r="M7" s="65">
        <v>204.62262063797567</v>
      </c>
      <c r="N7" s="66">
        <v>1433.71240234375</v>
      </c>
      <c r="O7" s="66">
        <v>5057.06396484375</v>
      </c>
      <c r="P7" s="56"/>
      <c r="Q7" s="67"/>
      <c r="R7" s="67"/>
      <c r="S7" s="72"/>
      <c r="T7" s="43">
        <v>36</v>
      </c>
      <c r="U7" s="43">
        <v>2</v>
      </c>
      <c r="V7" s="44">
        <v>5429.879157</v>
      </c>
      <c r="W7" s="44">
        <v>0.005208</v>
      </c>
      <c r="X7" s="44">
        <v>0.022196</v>
      </c>
      <c r="Y7" s="44">
        <v>13.41617</v>
      </c>
      <c r="Z7" s="44">
        <v>0.0007936507936507937</v>
      </c>
      <c r="AA7" s="44">
        <v>0</v>
      </c>
      <c r="AB7" s="64">
        <v>7</v>
      </c>
      <c r="AC7" s="64"/>
      <c r="AD7" s="14"/>
      <c r="AE7" t="s">
        <v>706</v>
      </c>
      <c r="AF7">
        <v>2098</v>
      </c>
      <c r="AG7">
        <v>9137</v>
      </c>
      <c r="AH7">
        <v>184369</v>
      </c>
      <c r="AI7">
        <v>25891</v>
      </c>
      <c r="AK7" t="s">
        <v>812</v>
      </c>
      <c r="AL7" t="s">
        <v>911</v>
      </c>
      <c r="AO7" s="69">
        <v>40004.24253472222</v>
      </c>
      <c r="AQ7" t="b">
        <v>1</v>
      </c>
      <c r="AR7" t="b">
        <v>0</v>
      </c>
      <c r="AS7" t="b">
        <v>1</v>
      </c>
      <c r="AT7" t="s">
        <v>660</v>
      </c>
      <c r="AU7">
        <v>148</v>
      </c>
      <c r="AV7" s="70" t="s">
        <v>1117</v>
      </c>
      <c r="AW7" t="b">
        <v>0</v>
      </c>
      <c r="AX7" t="s">
        <v>1168</v>
      </c>
      <c r="AY7" s="70" t="s">
        <v>1173</v>
      </c>
      <c r="AZ7" t="s">
        <v>66</v>
      </c>
      <c r="BA7" t="str">
        <f>REPLACE(INDEX(GroupVertices[Group],MATCH(Vertices[[#This Row],[Vertex]],GroupVertices[Vertex],0)),1,1,"")</f>
        <v>1</v>
      </c>
      <c r="BB7" s="43"/>
      <c r="BC7" s="43"/>
      <c r="BD7" s="43"/>
      <c r="BE7" s="43"/>
      <c r="BF7" s="43" t="s">
        <v>1691</v>
      </c>
      <c r="BG7" s="43" t="s">
        <v>1696</v>
      </c>
      <c r="BH7" s="98" t="s">
        <v>1701</v>
      </c>
      <c r="BI7" s="98" t="s">
        <v>1716</v>
      </c>
      <c r="BJ7" s="98" t="s">
        <v>1722</v>
      </c>
      <c r="BK7" s="98" t="s">
        <v>1722</v>
      </c>
      <c r="BL7" s="98">
        <v>1</v>
      </c>
      <c r="BM7" s="101">
        <v>2.1739130434782608</v>
      </c>
      <c r="BN7" s="98">
        <v>0</v>
      </c>
      <c r="BO7" s="101">
        <v>0</v>
      </c>
      <c r="BP7" s="98">
        <v>0</v>
      </c>
      <c r="BQ7" s="101">
        <v>0</v>
      </c>
      <c r="BR7" s="98">
        <v>45</v>
      </c>
      <c r="BS7" s="101">
        <v>97.82608695652173</v>
      </c>
      <c r="BT7" s="98">
        <v>46</v>
      </c>
      <c r="BU7" s="2"/>
    </row>
    <row r="8" spans="1:73" ht="41.45" customHeight="1">
      <c r="A8" s="11" t="s">
        <v>252</v>
      </c>
      <c r="C8" s="12"/>
      <c r="D8" s="12" t="s">
        <v>64</v>
      </c>
      <c r="E8" s="61">
        <v>166.84116481375744</v>
      </c>
      <c r="F8" s="63">
        <v>99.9884920838472</v>
      </c>
      <c r="G8" s="84" t="s">
        <v>411</v>
      </c>
      <c r="H8" s="12"/>
      <c r="I8" s="13" t="s">
        <v>252</v>
      </c>
      <c r="J8" s="45"/>
      <c r="K8" s="45"/>
      <c r="L8" s="13" t="s">
        <v>1281</v>
      </c>
      <c r="M8" s="65">
        <v>4.835204856519034</v>
      </c>
      <c r="N8" s="66">
        <v>1165.0570068359375</v>
      </c>
      <c r="O8" s="66">
        <v>2455.267333984375</v>
      </c>
      <c r="P8" s="56"/>
      <c r="Q8" s="67"/>
      <c r="R8" s="67"/>
      <c r="S8" s="72"/>
      <c r="T8" s="43">
        <v>0</v>
      </c>
      <c r="U8" s="43">
        <v>1</v>
      </c>
      <c r="V8" s="44">
        <v>0</v>
      </c>
      <c r="W8" s="44">
        <v>0.003497</v>
      </c>
      <c r="X8" s="44">
        <v>0.00229</v>
      </c>
      <c r="Y8" s="44">
        <v>0.458209</v>
      </c>
      <c r="Z8" s="44">
        <v>0</v>
      </c>
      <c r="AA8" s="44">
        <v>0</v>
      </c>
      <c r="AB8" s="64">
        <v>8</v>
      </c>
      <c r="AC8" s="64"/>
      <c r="AD8" s="14"/>
      <c r="AE8" t="s">
        <v>707</v>
      </c>
      <c r="AF8">
        <v>363</v>
      </c>
      <c r="AG8">
        <v>177</v>
      </c>
      <c r="AH8">
        <v>10013</v>
      </c>
      <c r="AI8">
        <v>11038</v>
      </c>
      <c r="AK8" t="s">
        <v>813</v>
      </c>
      <c r="AL8" t="s">
        <v>912</v>
      </c>
      <c r="AM8" s="70" t="s">
        <v>977</v>
      </c>
      <c r="AO8" s="69">
        <v>39880.76216435185</v>
      </c>
      <c r="AP8" s="70" t="s">
        <v>1028</v>
      </c>
      <c r="AQ8" t="b">
        <v>0</v>
      </c>
      <c r="AR8" t="b">
        <v>0</v>
      </c>
      <c r="AS8" t="b">
        <v>1</v>
      </c>
      <c r="AT8" t="s">
        <v>1111</v>
      </c>
      <c r="AU8">
        <v>6</v>
      </c>
      <c r="AV8" s="70" t="s">
        <v>1119</v>
      </c>
      <c r="AW8" t="b">
        <v>0</v>
      </c>
      <c r="AX8" t="s">
        <v>1168</v>
      </c>
      <c r="AY8" s="70" t="s">
        <v>1174</v>
      </c>
      <c r="AZ8" t="s">
        <v>66</v>
      </c>
      <c r="BA8" t="str">
        <f>REPLACE(INDEX(GroupVertices[Group],MATCH(Vertices[[#This Row],[Vertex]],GroupVertices[Vertex],0)),1,1,"")</f>
        <v>1</v>
      </c>
      <c r="BB8" s="43"/>
      <c r="BC8" s="43"/>
      <c r="BD8" s="43"/>
      <c r="BE8" s="43"/>
      <c r="BF8" s="43" t="s">
        <v>386</v>
      </c>
      <c r="BG8" s="43" t="s">
        <v>386</v>
      </c>
      <c r="BH8" s="98" t="s">
        <v>1700</v>
      </c>
      <c r="BI8" s="98" t="s">
        <v>1700</v>
      </c>
      <c r="BJ8" s="98" t="s">
        <v>1721</v>
      </c>
      <c r="BK8" s="98" t="s">
        <v>1721</v>
      </c>
      <c r="BL8" s="98">
        <v>1</v>
      </c>
      <c r="BM8" s="101">
        <v>2.5</v>
      </c>
      <c r="BN8" s="98">
        <v>0</v>
      </c>
      <c r="BO8" s="101">
        <v>0</v>
      </c>
      <c r="BP8" s="98">
        <v>0</v>
      </c>
      <c r="BQ8" s="101">
        <v>0</v>
      </c>
      <c r="BR8" s="98">
        <v>39</v>
      </c>
      <c r="BS8" s="101">
        <v>97.5</v>
      </c>
      <c r="BT8" s="98">
        <v>40</v>
      </c>
      <c r="BU8" s="2"/>
    </row>
    <row r="9" spans="1:73" ht="41.45" customHeight="1">
      <c r="A9" s="11" t="s">
        <v>253</v>
      </c>
      <c r="C9" s="12"/>
      <c r="D9" s="12" t="s">
        <v>64</v>
      </c>
      <c r="E9" s="61">
        <v>360.17814798643064</v>
      </c>
      <c r="F9" s="63">
        <v>99.52891140911757</v>
      </c>
      <c r="G9" s="84" t="s">
        <v>412</v>
      </c>
      <c r="H9" s="12"/>
      <c r="I9" s="13" t="s">
        <v>253</v>
      </c>
      <c r="J9" s="45"/>
      <c r="K9" s="45"/>
      <c r="L9" s="13" t="s">
        <v>1282</v>
      </c>
      <c r="M9" s="65">
        <v>157.9981243880844</v>
      </c>
      <c r="N9" s="66">
        <v>563.6443481445312</v>
      </c>
      <c r="O9" s="66">
        <v>8478.3984375</v>
      </c>
      <c r="P9" s="56"/>
      <c r="Q9" s="67"/>
      <c r="R9" s="67"/>
      <c r="S9" s="72"/>
      <c r="T9" s="43">
        <v>0</v>
      </c>
      <c r="U9" s="43">
        <v>1</v>
      </c>
      <c r="V9" s="44">
        <v>0</v>
      </c>
      <c r="W9" s="44">
        <v>0.003497</v>
      </c>
      <c r="X9" s="44">
        <v>0.00229</v>
      </c>
      <c r="Y9" s="44">
        <v>0.458209</v>
      </c>
      <c r="Z9" s="44">
        <v>0</v>
      </c>
      <c r="AA9" s="44">
        <v>0</v>
      </c>
      <c r="AB9" s="64">
        <v>9</v>
      </c>
      <c r="AC9" s="64"/>
      <c r="AD9" s="14"/>
      <c r="AE9" t="s">
        <v>708</v>
      </c>
      <c r="AF9">
        <v>590</v>
      </c>
      <c r="AG9">
        <v>7046</v>
      </c>
      <c r="AH9">
        <v>17672</v>
      </c>
      <c r="AI9">
        <v>30321</v>
      </c>
      <c r="AK9" t="s">
        <v>814</v>
      </c>
      <c r="AL9" t="s">
        <v>913</v>
      </c>
      <c r="AM9" s="70" t="s">
        <v>978</v>
      </c>
      <c r="AO9" s="69">
        <v>40334.930925925924</v>
      </c>
      <c r="AP9" s="70" t="s">
        <v>1029</v>
      </c>
      <c r="AQ9" t="b">
        <v>0</v>
      </c>
      <c r="AR9" t="b">
        <v>0</v>
      </c>
      <c r="AS9" t="b">
        <v>1</v>
      </c>
      <c r="AT9" t="s">
        <v>660</v>
      </c>
      <c r="AU9">
        <v>57</v>
      </c>
      <c r="AV9" s="70" t="s">
        <v>1117</v>
      </c>
      <c r="AW9" t="b">
        <v>0</v>
      </c>
      <c r="AX9" t="s">
        <v>1168</v>
      </c>
      <c r="AY9" s="70" t="s">
        <v>1175</v>
      </c>
      <c r="AZ9" t="s">
        <v>66</v>
      </c>
      <c r="BA9" t="str">
        <f>REPLACE(INDEX(GroupVertices[Group],MATCH(Vertices[[#This Row],[Vertex]],GroupVertices[Vertex],0)),1,1,"")</f>
        <v>1</v>
      </c>
      <c r="BB9" s="43"/>
      <c r="BC9" s="43"/>
      <c r="BD9" s="43"/>
      <c r="BE9" s="43"/>
      <c r="BF9" s="43" t="s">
        <v>386</v>
      </c>
      <c r="BG9" s="43" t="s">
        <v>386</v>
      </c>
      <c r="BH9" s="98" t="s">
        <v>1700</v>
      </c>
      <c r="BI9" s="98" t="s">
        <v>1700</v>
      </c>
      <c r="BJ9" s="98" t="s">
        <v>1721</v>
      </c>
      <c r="BK9" s="98" t="s">
        <v>1721</v>
      </c>
      <c r="BL9" s="98">
        <v>1</v>
      </c>
      <c r="BM9" s="101">
        <v>2.5</v>
      </c>
      <c r="BN9" s="98">
        <v>0</v>
      </c>
      <c r="BO9" s="101">
        <v>0</v>
      </c>
      <c r="BP9" s="98">
        <v>0</v>
      </c>
      <c r="BQ9" s="101">
        <v>0</v>
      </c>
      <c r="BR9" s="98">
        <v>39</v>
      </c>
      <c r="BS9" s="101">
        <v>97.5</v>
      </c>
      <c r="BT9" s="98">
        <v>40</v>
      </c>
      <c r="BU9" s="2"/>
    </row>
    <row r="10" spans="1:73" ht="41.45" customHeight="1">
      <c r="A10" s="11" t="s">
        <v>254</v>
      </c>
      <c r="C10" s="12"/>
      <c r="D10" s="12" t="s">
        <v>64</v>
      </c>
      <c r="E10" s="61">
        <v>310.7250864877574</v>
      </c>
      <c r="F10" s="63">
        <v>99.64646611074808</v>
      </c>
      <c r="G10" s="84" t="s">
        <v>413</v>
      </c>
      <c r="H10" s="12"/>
      <c r="I10" s="13" t="s">
        <v>254</v>
      </c>
      <c r="J10" s="45"/>
      <c r="K10" s="45"/>
      <c r="L10" s="13" t="s">
        <v>1283</v>
      </c>
      <c r="M10" s="65">
        <v>118.82106082468938</v>
      </c>
      <c r="N10" s="66">
        <v>2075.348876953125</v>
      </c>
      <c r="O10" s="66">
        <v>8933.6259765625</v>
      </c>
      <c r="P10" s="56"/>
      <c r="Q10" s="67"/>
      <c r="R10" s="67"/>
      <c r="S10" s="72"/>
      <c r="T10" s="43">
        <v>0</v>
      </c>
      <c r="U10" s="43">
        <v>1</v>
      </c>
      <c r="V10" s="44">
        <v>0</v>
      </c>
      <c r="W10" s="44">
        <v>0.003497</v>
      </c>
      <c r="X10" s="44">
        <v>0.00229</v>
      </c>
      <c r="Y10" s="44">
        <v>0.458209</v>
      </c>
      <c r="Z10" s="44">
        <v>0</v>
      </c>
      <c r="AA10" s="44">
        <v>0</v>
      </c>
      <c r="AB10" s="64">
        <v>10</v>
      </c>
      <c r="AC10" s="64"/>
      <c r="AD10" s="14"/>
      <c r="AE10" t="s">
        <v>709</v>
      </c>
      <c r="AF10">
        <v>282</v>
      </c>
      <c r="AG10">
        <v>5289</v>
      </c>
      <c r="AH10">
        <v>50244</v>
      </c>
      <c r="AI10">
        <v>14714</v>
      </c>
      <c r="AK10" t="s">
        <v>815</v>
      </c>
      <c r="AL10" t="s">
        <v>676</v>
      </c>
      <c r="AO10" s="69">
        <v>40869.59884259259</v>
      </c>
      <c r="AP10" s="70" t="s">
        <v>1030</v>
      </c>
      <c r="AQ10" t="b">
        <v>0</v>
      </c>
      <c r="AR10" t="b">
        <v>0</v>
      </c>
      <c r="AS10" t="b">
        <v>1</v>
      </c>
      <c r="AT10" t="s">
        <v>660</v>
      </c>
      <c r="AU10">
        <v>44</v>
      </c>
      <c r="AV10" s="70" t="s">
        <v>1120</v>
      </c>
      <c r="AW10" t="b">
        <v>0</v>
      </c>
      <c r="AX10" t="s">
        <v>1168</v>
      </c>
      <c r="AY10" s="70" t="s">
        <v>1176</v>
      </c>
      <c r="AZ10" t="s">
        <v>66</v>
      </c>
      <c r="BA10" t="str">
        <f>REPLACE(INDEX(GroupVertices[Group],MATCH(Vertices[[#This Row],[Vertex]],GroupVertices[Vertex],0)),1,1,"")</f>
        <v>1</v>
      </c>
      <c r="BB10" s="43"/>
      <c r="BC10" s="43"/>
      <c r="BD10" s="43"/>
      <c r="BE10" s="43"/>
      <c r="BF10" s="43" t="s">
        <v>386</v>
      </c>
      <c r="BG10" s="43" t="s">
        <v>386</v>
      </c>
      <c r="BH10" s="98" t="s">
        <v>1700</v>
      </c>
      <c r="BI10" s="98" t="s">
        <v>1700</v>
      </c>
      <c r="BJ10" s="98" t="s">
        <v>1721</v>
      </c>
      <c r="BK10" s="98" t="s">
        <v>1721</v>
      </c>
      <c r="BL10" s="98">
        <v>1</v>
      </c>
      <c r="BM10" s="101">
        <v>2.5</v>
      </c>
      <c r="BN10" s="98">
        <v>0</v>
      </c>
      <c r="BO10" s="101">
        <v>0</v>
      </c>
      <c r="BP10" s="98">
        <v>0</v>
      </c>
      <c r="BQ10" s="101">
        <v>0</v>
      </c>
      <c r="BR10" s="98">
        <v>39</v>
      </c>
      <c r="BS10" s="101">
        <v>97.5</v>
      </c>
      <c r="BT10" s="98">
        <v>40</v>
      </c>
      <c r="BU10" s="2"/>
    </row>
    <row r="11" spans="1:73" ht="41.45" customHeight="1">
      <c r="A11" s="11" t="s">
        <v>255</v>
      </c>
      <c r="C11" s="12"/>
      <c r="D11" s="12" t="s">
        <v>64</v>
      </c>
      <c r="E11" s="61">
        <v>164.47687502099217</v>
      </c>
      <c r="F11" s="63">
        <v>99.99411222894508</v>
      </c>
      <c r="G11" s="84" t="s">
        <v>414</v>
      </c>
      <c r="H11" s="12"/>
      <c r="I11" s="13" t="s">
        <v>255</v>
      </c>
      <c r="J11" s="45"/>
      <c r="K11" s="45"/>
      <c r="L11" s="13" t="s">
        <v>1284</v>
      </c>
      <c r="M11" s="65">
        <v>2.9621978335678776</v>
      </c>
      <c r="N11" s="66">
        <v>1678.9033203125</v>
      </c>
      <c r="O11" s="66">
        <v>1686.1563720703125</v>
      </c>
      <c r="P11" s="56"/>
      <c r="Q11" s="67"/>
      <c r="R11" s="67"/>
      <c r="S11" s="72"/>
      <c r="T11" s="43">
        <v>0</v>
      </c>
      <c r="U11" s="43">
        <v>1</v>
      </c>
      <c r="V11" s="44">
        <v>0</v>
      </c>
      <c r="W11" s="44">
        <v>0.003497</v>
      </c>
      <c r="X11" s="44">
        <v>0.00229</v>
      </c>
      <c r="Y11" s="44">
        <v>0.458209</v>
      </c>
      <c r="Z11" s="44">
        <v>0</v>
      </c>
      <c r="AA11" s="44">
        <v>0</v>
      </c>
      <c r="AB11" s="64">
        <v>11</v>
      </c>
      <c r="AC11" s="64"/>
      <c r="AD11" s="14"/>
      <c r="AE11" t="s">
        <v>710</v>
      </c>
      <c r="AF11">
        <v>132</v>
      </c>
      <c r="AG11">
        <v>93</v>
      </c>
      <c r="AH11">
        <v>442</v>
      </c>
      <c r="AI11">
        <v>956</v>
      </c>
      <c r="AO11" s="69">
        <v>40226.88447916666</v>
      </c>
      <c r="AQ11" t="b">
        <v>1</v>
      </c>
      <c r="AR11" t="b">
        <v>0</v>
      </c>
      <c r="AS11" t="b">
        <v>1</v>
      </c>
      <c r="AT11" t="s">
        <v>660</v>
      </c>
      <c r="AU11">
        <v>0</v>
      </c>
      <c r="AV11" s="70" t="s">
        <v>1117</v>
      </c>
      <c r="AW11" t="b">
        <v>0</v>
      </c>
      <c r="AX11" t="s">
        <v>1168</v>
      </c>
      <c r="AY11" s="70" t="s">
        <v>1177</v>
      </c>
      <c r="AZ11" t="s">
        <v>66</v>
      </c>
      <c r="BA11" t="str">
        <f>REPLACE(INDEX(GroupVertices[Group],MATCH(Vertices[[#This Row],[Vertex]],GroupVertices[Vertex],0)),1,1,"")</f>
        <v>1</v>
      </c>
      <c r="BB11" s="43"/>
      <c r="BC11" s="43"/>
      <c r="BD11" s="43"/>
      <c r="BE11" s="43"/>
      <c r="BF11" s="43" t="s">
        <v>386</v>
      </c>
      <c r="BG11" s="43" t="s">
        <v>386</v>
      </c>
      <c r="BH11" s="98" t="s">
        <v>1700</v>
      </c>
      <c r="BI11" s="98" t="s">
        <v>1700</v>
      </c>
      <c r="BJ11" s="98" t="s">
        <v>1721</v>
      </c>
      <c r="BK11" s="98" t="s">
        <v>1721</v>
      </c>
      <c r="BL11" s="98">
        <v>1</v>
      </c>
      <c r="BM11" s="101">
        <v>2.5</v>
      </c>
      <c r="BN11" s="98">
        <v>0</v>
      </c>
      <c r="BO11" s="101">
        <v>0</v>
      </c>
      <c r="BP11" s="98">
        <v>0</v>
      </c>
      <c r="BQ11" s="101">
        <v>0</v>
      </c>
      <c r="BR11" s="98">
        <v>39</v>
      </c>
      <c r="BS11" s="101">
        <v>97.5</v>
      </c>
      <c r="BT11" s="98">
        <v>40</v>
      </c>
      <c r="BU11" s="2"/>
    </row>
    <row r="12" spans="1:73" ht="41.45" customHeight="1">
      <c r="A12" s="11" t="s">
        <v>256</v>
      </c>
      <c r="C12" s="12"/>
      <c r="D12" s="12" t="s">
        <v>64</v>
      </c>
      <c r="E12" s="61">
        <v>176.242031370705</v>
      </c>
      <c r="F12" s="63">
        <v>99.96614531643424</v>
      </c>
      <c r="G12" s="84" t="s">
        <v>415</v>
      </c>
      <c r="H12" s="12"/>
      <c r="I12" s="13" t="s">
        <v>256</v>
      </c>
      <c r="J12" s="45"/>
      <c r="K12" s="45"/>
      <c r="L12" s="13" t="s">
        <v>1285</v>
      </c>
      <c r="M12" s="65">
        <v>12.282637543015298</v>
      </c>
      <c r="N12" s="66">
        <v>2078.9765625</v>
      </c>
      <c r="O12" s="66">
        <v>6237.3095703125</v>
      </c>
      <c r="P12" s="56"/>
      <c r="Q12" s="67"/>
      <c r="R12" s="67"/>
      <c r="S12" s="72"/>
      <c r="T12" s="43">
        <v>0</v>
      </c>
      <c r="U12" s="43">
        <v>1</v>
      </c>
      <c r="V12" s="44">
        <v>0</v>
      </c>
      <c r="W12" s="44">
        <v>0.003497</v>
      </c>
      <c r="X12" s="44">
        <v>0.00229</v>
      </c>
      <c r="Y12" s="44">
        <v>0.458209</v>
      </c>
      <c r="Z12" s="44">
        <v>0</v>
      </c>
      <c r="AA12" s="44">
        <v>0</v>
      </c>
      <c r="AB12" s="64">
        <v>12</v>
      </c>
      <c r="AC12" s="64"/>
      <c r="AD12" s="14"/>
      <c r="AE12" t="s">
        <v>711</v>
      </c>
      <c r="AF12">
        <v>357</v>
      </c>
      <c r="AG12">
        <v>511</v>
      </c>
      <c r="AH12">
        <v>690</v>
      </c>
      <c r="AI12">
        <v>2703</v>
      </c>
      <c r="AK12" t="s">
        <v>816</v>
      </c>
      <c r="AL12" t="s">
        <v>914</v>
      </c>
      <c r="AO12" s="69">
        <v>43054.82486111111</v>
      </c>
      <c r="AP12" s="70" t="s">
        <v>1031</v>
      </c>
      <c r="AQ12" t="b">
        <v>1</v>
      </c>
      <c r="AR12" t="b">
        <v>0</v>
      </c>
      <c r="AS12" t="b">
        <v>0</v>
      </c>
      <c r="AT12" t="s">
        <v>660</v>
      </c>
      <c r="AU12">
        <v>4</v>
      </c>
      <c r="AW12" t="b">
        <v>0</v>
      </c>
      <c r="AX12" t="s">
        <v>1168</v>
      </c>
      <c r="AY12" s="70" t="s">
        <v>1178</v>
      </c>
      <c r="AZ12" t="s">
        <v>66</v>
      </c>
      <c r="BA12" t="str">
        <f>REPLACE(INDEX(GroupVertices[Group],MATCH(Vertices[[#This Row],[Vertex]],GroupVertices[Vertex],0)),1,1,"")</f>
        <v>1</v>
      </c>
      <c r="BB12" s="43"/>
      <c r="BC12" s="43"/>
      <c r="BD12" s="43"/>
      <c r="BE12" s="43"/>
      <c r="BF12" s="43" t="s">
        <v>386</v>
      </c>
      <c r="BG12" s="43" t="s">
        <v>386</v>
      </c>
      <c r="BH12" s="98" t="s">
        <v>1700</v>
      </c>
      <c r="BI12" s="98" t="s">
        <v>1700</v>
      </c>
      <c r="BJ12" s="98" t="s">
        <v>1721</v>
      </c>
      <c r="BK12" s="98" t="s">
        <v>1721</v>
      </c>
      <c r="BL12" s="98">
        <v>1</v>
      </c>
      <c r="BM12" s="101">
        <v>2.5</v>
      </c>
      <c r="BN12" s="98">
        <v>0</v>
      </c>
      <c r="BO12" s="101">
        <v>0</v>
      </c>
      <c r="BP12" s="98">
        <v>0</v>
      </c>
      <c r="BQ12" s="101">
        <v>0</v>
      </c>
      <c r="BR12" s="98">
        <v>39</v>
      </c>
      <c r="BS12" s="101">
        <v>97.5</v>
      </c>
      <c r="BT12" s="98">
        <v>40</v>
      </c>
      <c r="BU12" s="2"/>
    </row>
    <row r="13" spans="1:73" ht="41.45" customHeight="1">
      <c r="A13" s="11" t="s">
        <v>257</v>
      </c>
      <c r="C13" s="12"/>
      <c r="D13" s="12" t="s">
        <v>64</v>
      </c>
      <c r="E13" s="61">
        <v>170.64091626641587</v>
      </c>
      <c r="F13" s="63">
        <v>99.97945970779706</v>
      </c>
      <c r="G13" s="84" t="s">
        <v>416</v>
      </c>
      <c r="H13" s="12"/>
      <c r="I13" s="13" t="s">
        <v>257</v>
      </c>
      <c r="J13" s="45"/>
      <c r="K13" s="45"/>
      <c r="L13" s="13" t="s">
        <v>1286</v>
      </c>
      <c r="M13" s="65">
        <v>7.845394714833391</v>
      </c>
      <c r="N13" s="66">
        <v>2591.392333984375</v>
      </c>
      <c r="O13" s="66">
        <v>7052.80419921875</v>
      </c>
      <c r="P13" s="56"/>
      <c r="Q13" s="67"/>
      <c r="R13" s="67"/>
      <c r="S13" s="72"/>
      <c r="T13" s="43">
        <v>0</v>
      </c>
      <c r="U13" s="43">
        <v>1</v>
      </c>
      <c r="V13" s="44">
        <v>0</v>
      </c>
      <c r="W13" s="44">
        <v>0.003497</v>
      </c>
      <c r="X13" s="44">
        <v>0.00229</v>
      </c>
      <c r="Y13" s="44">
        <v>0.458209</v>
      </c>
      <c r="Z13" s="44">
        <v>0</v>
      </c>
      <c r="AA13" s="44">
        <v>0</v>
      </c>
      <c r="AB13" s="64">
        <v>13</v>
      </c>
      <c r="AC13" s="64"/>
      <c r="AD13" s="14"/>
      <c r="AE13" t="s">
        <v>712</v>
      </c>
      <c r="AF13">
        <v>2861</v>
      </c>
      <c r="AG13">
        <v>312</v>
      </c>
      <c r="AH13">
        <v>629</v>
      </c>
      <c r="AI13">
        <v>646</v>
      </c>
      <c r="AO13" s="69">
        <v>42307.505208333336</v>
      </c>
      <c r="AQ13" t="b">
        <v>1</v>
      </c>
      <c r="AR13" t="b">
        <v>0</v>
      </c>
      <c r="AS13" t="b">
        <v>0</v>
      </c>
      <c r="AT13" t="s">
        <v>660</v>
      </c>
      <c r="AU13">
        <v>0</v>
      </c>
      <c r="AV13" s="70" t="s">
        <v>1117</v>
      </c>
      <c r="AW13" t="b">
        <v>0</v>
      </c>
      <c r="AX13" t="s">
        <v>1168</v>
      </c>
      <c r="AY13" s="70" t="s">
        <v>1179</v>
      </c>
      <c r="AZ13" t="s">
        <v>66</v>
      </c>
      <c r="BA13" t="str">
        <f>REPLACE(INDEX(GroupVertices[Group],MATCH(Vertices[[#This Row],[Vertex]],GroupVertices[Vertex],0)),1,1,"")</f>
        <v>1</v>
      </c>
      <c r="BB13" s="43"/>
      <c r="BC13" s="43"/>
      <c r="BD13" s="43"/>
      <c r="BE13" s="43"/>
      <c r="BF13" s="43" t="s">
        <v>386</v>
      </c>
      <c r="BG13" s="43" t="s">
        <v>386</v>
      </c>
      <c r="BH13" s="98" t="s">
        <v>1700</v>
      </c>
      <c r="BI13" s="98" t="s">
        <v>1700</v>
      </c>
      <c r="BJ13" s="98" t="s">
        <v>1721</v>
      </c>
      <c r="BK13" s="98" t="s">
        <v>1721</v>
      </c>
      <c r="BL13" s="98">
        <v>1</v>
      </c>
      <c r="BM13" s="101">
        <v>2.5</v>
      </c>
      <c r="BN13" s="98">
        <v>0</v>
      </c>
      <c r="BO13" s="101">
        <v>0</v>
      </c>
      <c r="BP13" s="98">
        <v>0</v>
      </c>
      <c r="BQ13" s="101">
        <v>0</v>
      </c>
      <c r="BR13" s="98">
        <v>39</v>
      </c>
      <c r="BS13" s="101">
        <v>97.5</v>
      </c>
      <c r="BT13" s="98">
        <v>40</v>
      </c>
      <c r="BU13" s="2"/>
    </row>
    <row r="14" spans="1:73" ht="41.45" customHeight="1">
      <c r="A14" s="11" t="s">
        <v>258</v>
      </c>
      <c r="C14" s="12"/>
      <c r="D14" s="12" t="s">
        <v>64</v>
      </c>
      <c r="E14" s="61">
        <v>204.55721626977464</v>
      </c>
      <c r="F14" s="63">
        <v>99.89883738823829</v>
      </c>
      <c r="G14" s="84" t="s">
        <v>417</v>
      </c>
      <c r="H14" s="12"/>
      <c r="I14" s="13" t="s">
        <v>258</v>
      </c>
      <c r="J14" s="45"/>
      <c r="K14" s="45"/>
      <c r="L14" s="13" t="s">
        <v>1287</v>
      </c>
      <c r="M14" s="65">
        <v>34.71412641312081</v>
      </c>
      <c r="N14" s="66">
        <v>166.1859893798828</v>
      </c>
      <c r="O14" s="66">
        <v>4700.548828125</v>
      </c>
      <c r="P14" s="56"/>
      <c r="Q14" s="67"/>
      <c r="R14" s="67"/>
      <c r="S14" s="72"/>
      <c r="T14" s="43">
        <v>0</v>
      </c>
      <c r="U14" s="43">
        <v>1</v>
      </c>
      <c r="V14" s="44">
        <v>0</v>
      </c>
      <c r="W14" s="44">
        <v>0.003497</v>
      </c>
      <c r="X14" s="44">
        <v>0.00229</v>
      </c>
      <c r="Y14" s="44">
        <v>0.458209</v>
      </c>
      <c r="Z14" s="44">
        <v>0</v>
      </c>
      <c r="AA14" s="44">
        <v>0</v>
      </c>
      <c r="AB14" s="64">
        <v>14</v>
      </c>
      <c r="AC14" s="64"/>
      <c r="AD14" s="14"/>
      <c r="AE14" t="s">
        <v>713</v>
      </c>
      <c r="AF14">
        <v>944</v>
      </c>
      <c r="AG14">
        <v>1517</v>
      </c>
      <c r="AH14">
        <v>1911</v>
      </c>
      <c r="AI14">
        <v>4283</v>
      </c>
      <c r="AK14" t="s">
        <v>817</v>
      </c>
      <c r="AL14" t="s">
        <v>915</v>
      </c>
      <c r="AO14" s="69">
        <v>41402.908680555556</v>
      </c>
      <c r="AP14" s="70" t="s">
        <v>1032</v>
      </c>
      <c r="AQ14" t="b">
        <v>0</v>
      </c>
      <c r="AR14" t="b">
        <v>0</v>
      </c>
      <c r="AS14" t="b">
        <v>1</v>
      </c>
      <c r="AT14" t="s">
        <v>660</v>
      </c>
      <c r="AU14">
        <v>55</v>
      </c>
      <c r="AV14" s="70" t="s">
        <v>1117</v>
      </c>
      <c r="AW14" t="b">
        <v>0</v>
      </c>
      <c r="AX14" t="s">
        <v>1168</v>
      </c>
      <c r="AY14" s="70" t="s">
        <v>1180</v>
      </c>
      <c r="AZ14" t="s">
        <v>66</v>
      </c>
      <c r="BA14" t="str">
        <f>REPLACE(INDEX(GroupVertices[Group],MATCH(Vertices[[#This Row],[Vertex]],GroupVertices[Vertex],0)),1,1,"")</f>
        <v>1</v>
      </c>
      <c r="BB14" s="43"/>
      <c r="BC14" s="43"/>
      <c r="BD14" s="43"/>
      <c r="BE14" s="43"/>
      <c r="BF14" s="43" t="s">
        <v>386</v>
      </c>
      <c r="BG14" s="43" t="s">
        <v>386</v>
      </c>
      <c r="BH14" s="98" t="s">
        <v>1700</v>
      </c>
      <c r="BI14" s="98" t="s">
        <v>1700</v>
      </c>
      <c r="BJ14" s="98" t="s">
        <v>1721</v>
      </c>
      <c r="BK14" s="98" t="s">
        <v>1721</v>
      </c>
      <c r="BL14" s="98">
        <v>1</v>
      </c>
      <c r="BM14" s="101">
        <v>2.5</v>
      </c>
      <c r="BN14" s="98">
        <v>0</v>
      </c>
      <c r="BO14" s="101">
        <v>0</v>
      </c>
      <c r="BP14" s="98">
        <v>0</v>
      </c>
      <c r="BQ14" s="101">
        <v>0</v>
      </c>
      <c r="BR14" s="98">
        <v>39</v>
      </c>
      <c r="BS14" s="101">
        <v>97.5</v>
      </c>
      <c r="BT14" s="98">
        <v>40</v>
      </c>
      <c r="BU14" s="2"/>
    </row>
    <row r="15" spans="1:73" ht="41.45" customHeight="1">
      <c r="A15" s="11" t="s">
        <v>259</v>
      </c>
      <c r="C15" s="12"/>
      <c r="D15" s="12" t="s">
        <v>64</v>
      </c>
      <c r="E15" s="61">
        <v>169.48691767709</v>
      </c>
      <c r="F15" s="63">
        <v>99.98220287385674</v>
      </c>
      <c r="G15" s="84" t="s">
        <v>418</v>
      </c>
      <c r="H15" s="12"/>
      <c r="I15" s="13" t="s">
        <v>259</v>
      </c>
      <c r="J15" s="45"/>
      <c r="K15" s="45"/>
      <c r="L15" s="13" t="s">
        <v>1288</v>
      </c>
      <c r="M15" s="65">
        <v>6.931188906011994</v>
      </c>
      <c r="N15" s="66">
        <v>2552.743408203125</v>
      </c>
      <c r="O15" s="66">
        <v>2518.910400390625</v>
      </c>
      <c r="P15" s="56"/>
      <c r="Q15" s="67"/>
      <c r="R15" s="67"/>
      <c r="S15" s="72"/>
      <c r="T15" s="43">
        <v>0</v>
      </c>
      <c r="U15" s="43">
        <v>1</v>
      </c>
      <c r="V15" s="44">
        <v>0</v>
      </c>
      <c r="W15" s="44">
        <v>0.003497</v>
      </c>
      <c r="X15" s="44">
        <v>0.00229</v>
      </c>
      <c r="Y15" s="44">
        <v>0.458209</v>
      </c>
      <c r="Z15" s="44">
        <v>0</v>
      </c>
      <c r="AA15" s="44">
        <v>0</v>
      </c>
      <c r="AB15" s="64">
        <v>15</v>
      </c>
      <c r="AC15" s="64"/>
      <c r="AD15" s="14"/>
      <c r="AE15" t="s">
        <v>714</v>
      </c>
      <c r="AF15">
        <v>408</v>
      </c>
      <c r="AG15">
        <v>271</v>
      </c>
      <c r="AH15">
        <v>576</v>
      </c>
      <c r="AI15">
        <v>1652</v>
      </c>
      <c r="AK15" t="s">
        <v>818</v>
      </c>
      <c r="AO15" s="69">
        <v>41961.88998842592</v>
      </c>
      <c r="AP15" s="70" t="s">
        <v>1033</v>
      </c>
      <c r="AQ15" t="b">
        <v>1</v>
      </c>
      <c r="AR15" t="b">
        <v>0</v>
      </c>
      <c r="AS15" t="b">
        <v>1</v>
      </c>
      <c r="AT15" t="s">
        <v>660</v>
      </c>
      <c r="AU15">
        <v>0</v>
      </c>
      <c r="AV15" s="70" t="s">
        <v>1117</v>
      </c>
      <c r="AW15" t="b">
        <v>0</v>
      </c>
      <c r="AX15" t="s">
        <v>1168</v>
      </c>
      <c r="AY15" s="70" t="s">
        <v>1181</v>
      </c>
      <c r="AZ15" t="s">
        <v>66</v>
      </c>
      <c r="BA15" t="str">
        <f>REPLACE(INDEX(GroupVertices[Group],MATCH(Vertices[[#This Row],[Vertex]],GroupVertices[Vertex],0)),1,1,"")</f>
        <v>1</v>
      </c>
      <c r="BB15" s="43"/>
      <c r="BC15" s="43"/>
      <c r="BD15" s="43"/>
      <c r="BE15" s="43"/>
      <c r="BF15" s="43" t="s">
        <v>386</v>
      </c>
      <c r="BG15" s="43" t="s">
        <v>386</v>
      </c>
      <c r="BH15" s="98" t="s">
        <v>1700</v>
      </c>
      <c r="BI15" s="98" t="s">
        <v>1700</v>
      </c>
      <c r="BJ15" s="98" t="s">
        <v>1721</v>
      </c>
      <c r="BK15" s="98" t="s">
        <v>1721</v>
      </c>
      <c r="BL15" s="98">
        <v>1</v>
      </c>
      <c r="BM15" s="101">
        <v>2.5</v>
      </c>
      <c r="BN15" s="98">
        <v>0</v>
      </c>
      <c r="BO15" s="101">
        <v>0</v>
      </c>
      <c r="BP15" s="98">
        <v>0</v>
      </c>
      <c r="BQ15" s="101">
        <v>0</v>
      </c>
      <c r="BR15" s="98">
        <v>39</v>
      </c>
      <c r="BS15" s="101">
        <v>97.5</v>
      </c>
      <c r="BT15" s="98">
        <v>40</v>
      </c>
      <c r="BU15" s="2"/>
    </row>
    <row r="16" spans="1:73" ht="41.45" customHeight="1">
      <c r="A16" s="11" t="s">
        <v>260</v>
      </c>
      <c r="C16" s="12"/>
      <c r="D16" s="12" t="s">
        <v>64</v>
      </c>
      <c r="E16" s="61">
        <v>201.60185402881805</v>
      </c>
      <c r="F16" s="63">
        <v>99.90586256961063</v>
      </c>
      <c r="G16" s="84" t="s">
        <v>419</v>
      </c>
      <c r="H16" s="12"/>
      <c r="I16" s="13" t="s">
        <v>260</v>
      </c>
      <c r="J16" s="45"/>
      <c r="K16" s="45"/>
      <c r="L16" s="13" t="s">
        <v>1289</v>
      </c>
      <c r="M16" s="65">
        <v>32.37286763443186</v>
      </c>
      <c r="N16" s="66">
        <v>4591.6015625</v>
      </c>
      <c r="O16" s="66">
        <v>9669.3623046875</v>
      </c>
      <c r="P16" s="56"/>
      <c r="Q16" s="67"/>
      <c r="R16" s="67"/>
      <c r="S16" s="72"/>
      <c r="T16" s="43">
        <v>0</v>
      </c>
      <c r="U16" s="43">
        <v>1</v>
      </c>
      <c r="V16" s="44">
        <v>0</v>
      </c>
      <c r="W16" s="44">
        <v>0.003106</v>
      </c>
      <c r="X16" s="44">
        <v>0.000568</v>
      </c>
      <c r="Y16" s="44">
        <v>0.410855</v>
      </c>
      <c r="Z16" s="44">
        <v>0</v>
      </c>
      <c r="AA16" s="44">
        <v>0</v>
      </c>
      <c r="AB16" s="64">
        <v>16</v>
      </c>
      <c r="AC16" s="64"/>
      <c r="AD16" s="14"/>
      <c r="AE16" t="s">
        <v>715</v>
      </c>
      <c r="AF16">
        <v>280</v>
      </c>
      <c r="AG16">
        <v>1412</v>
      </c>
      <c r="AH16">
        <v>164011</v>
      </c>
      <c r="AI16">
        <v>119173</v>
      </c>
      <c r="AK16" t="s">
        <v>819</v>
      </c>
      <c r="AL16" t="s">
        <v>916</v>
      </c>
      <c r="AO16" s="69">
        <v>41404.799166666664</v>
      </c>
      <c r="AP16" s="70" t="s">
        <v>1034</v>
      </c>
      <c r="AQ16" t="b">
        <v>1</v>
      </c>
      <c r="AR16" t="b">
        <v>0</v>
      </c>
      <c r="AS16" t="b">
        <v>0</v>
      </c>
      <c r="AT16" t="s">
        <v>1112</v>
      </c>
      <c r="AU16">
        <v>171</v>
      </c>
      <c r="AV16" s="70" t="s">
        <v>1117</v>
      </c>
      <c r="AW16" t="b">
        <v>0</v>
      </c>
      <c r="AX16" t="s">
        <v>1168</v>
      </c>
      <c r="AY16" s="70" t="s">
        <v>1182</v>
      </c>
      <c r="AZ16" t="s">
        <v>66</v>
      </c>
      <c r="BA16" t="str">
        <f>REPLACE(INDEX(GroupVertices[Group],MATCH(Vertices[[#This Row],[Vertex]],GroupVertices[Vertex],0)),1,1,"")</f>
        <v>2</v>
      </c>
      <c r="BB16" s="43"/>
      <c r="BC16" s="43"/>
      <c r="BD16" s="43"/>
      <c r="BE16" s="43"/>
      <c r="BF16" s="43" t="s">
        <v>387</v>
      </c>
      <c r="BG16" s="43" t="s">
        <v>387</v>
      </c>
      <c r="BH16" s="98" t="s">
        <v>1702</v>
      </c>
      <c r="BI16" s="98" t="s">
        <v>1702</v>
      </c>
      <c r="BJ16" s="98" t="s">
        <v>1723</v>
      </c>
      <c r="BK16" s="98" t="s">
        <v>1723</v>
      </c>
      <c r="BL16" s="98">
        <v>0</v>
      </c>
      <c r="BM16" s="101">
        <v>0</v>
      </c>
      <c r="BN16" s="98">
        <v>0</v>
      </c>
      <c r="BO16" s="101">
        <v>0</v>
      </c>
      <c r="BP16" s="98">
        <v>0</v>
      </c>
      <c r="BQ16" s="101">
        <v>0</v>
      </c>
      <c r="BR16" s="98">
        <v>6</v>
      </c>
      <c r="BS16" s="101">
        <v>100</v>
      </c>
      <c r="BT16" s="98">
        <v>6</v>
      </c>
      <c r="BU16" s="2"/>
    </row>
    <row r="17" spans="1:73" ht="41.45" customHeight="1">
      <c r="A17" s="11" t="s">
        <v>310</v>
      </c>
      <c r="C17" s="12"/>
      <c r="D17" s="12" t="s">
        <v>64</v>
      </c>
      <c r="E17" s="61">
        <v>1000</v>
      </c>
      <c r="F17" s="63">
        <v>70</v>
      </c>
      <c r="G17" s="84" t="s">
        <v>457</v>
      </c>
      <c r="H17" s="12"/>
      <c r="I17" s="13" t="s">
        <v>310</v>
      </c>
      <c r="J17" s="45"/>
      <c r="K17" s="45"/>
      <c r="L17" s="13" t="s">
        <v>1290</v>
      </c>
      <c r="M17" s="65">
        <v>9999</v>
      </c>
      <c r="N17" s="66">
        <v>4937.76171875</v>
      </c>
      <c r="O17" s="66">
        <v>8089.671875</v>
      </c>
      <c r="P17" s="56"/>
      <c r="Q17" s="67"/>
      <c r="R17" s="67"/>
      <c r="S17" s="72"/>
      <c r="T17" s="43">
        <v>7</v>
      </c>
      <c r="U17" s="43">
        <v>1</v>
      </c>
      <c r="V17" s="44">
        <v>683.266667</v>
      </c>
      <c r="W17" s="44">
        <v>0.004386</v>
      </c>
      <c r="X17" s="44">
        <v>0.005505</v>
      </c>
      <c r="Y17" s="44">
        <v>2.148219</v>
      </c>
      <c r="Z17" s="44">
        <v>0.06666666666666667</v>
      </c>
      <c r="AA17" s="44">
        <v>0</v>
      </c>
      <c r="AB17" s="64">
        <v>17</v>
      </c>
      <c r="AC17" s="64"/>
      <c r="AD17" s="14"/>
      <c r="AE17" t="s">
        <v>716</v>
      </c>
      <c r="AF17">
        <v>417614</v>
      </c>
      <c r="AG17">
        <v>448392</v>
      </c>
      <c r="AH17">
        <v>54834</v>
      </c>
      <c r="AI17">
        <v>33377</v>
      </c>
      <c r="AK17" t="s">
        <v>820</v>
      </c>
      <c r="AL17" t="s">
        <v>917</v>
      </c>
      <c r="AM17" s="70" t="s">
        <v>979</v>
      </c>
      <c r="AO17" s="69">
        <v>41196.10637731481</v>
      </c>
      <c r="AP17" s="70" t="s">
        <v>1035</v>
      </c>
      <c r="AQ17" t="b">
        <v>0</v>
      </c>
      <c r="AR17" t="b">
        <v>0</v>
      </c>
      <c r="AS17" t="b">
        <v>0</v>
      </c>
      <c r="AT17" t="s">
        <v>660</v>
      </c>
      <c r="AU17">
        <v>2500</v>
      </c>
      <c r="AV17" s="70" t="s">
        <v>1117</v>
      </c>
      <c r="AW17" t="b">
        <v>0</v>
      </c>
      <c r="AX17" t="s">
        <v>1168</v>
      </c>
      <c r="AY17" s="70" t="s">
        <v>1183</v>
      </c>
      <c r="AZ17" t="s">
        <v>66</v>
      </c>
      <c r="BA17" t="str">
        <f>REPLACE(INDEX(GroupVertices[Group],MATCH(Vertices[[#This Row],[Vertex]],GroupVertices[Vertex],0)),1,1,"")</f>
        <v>2</v>
      </c>
      <c r="BB17" s="43"/>
      <c r="BC17" s="43"/>
      <c r="BD17" s="43"/>
      <c r="BE17" s="43"/>
      <c r="BF17" s="43" t="s">
        <v>387</v>
      </c>
      <c r="BG17" s="43" t="s">
        <v>387</v>
      </c>
      <c r="BH17" s="98" t="s">
        <v>1702</v>
      </c>
      <c r="BI17" s="98" t="s">
        <v>1702</v>
      </c>
      <c r="BJ17" s="98" t="s">
        <v>1723</v>
      </c>
      <c r="BK17" s="98" t="s">
        <v>1723</v>
      </c>
      <c r="BL17" s="98">
        <v>0</v>
      </c>
      <c r="BM17" s="101">
        <v>0</v>
      </c>
      <c r="BN17" s="98">
        <v>0</v>
      </c>
      <c r="BO17" s="101">
        <v>0</v>
      </c>
      <c r="BP17" s="98">
        <v>0</v>
      </c>
      <c r="BQ17" s="101">
        <v>0</v>
      </c>
      <c r="BR17" s="98">
        <v>6</v>
      </c>
      <c r="BS17" s="101">
        <v>100</v>
      </c>
      <c r="BT17" s="98">
        <v>6</v>
      </c>
      <c r="BU17" s="2"/>
    </row>
    <row r="18" spans="1:73" ht="41.45" customHeight="1">
      <c r="A18" s="11" t="s">
        <v>261</v>
      </c>
      <c r="C18" s="12"/>
      <c r="D18" s="12" t="s">
        <v>64</v>
      </c>
      <c r="E18" s="61">
        <v>196.31034830215296</v>
      </c>
      <c r="F18" s="63">
        <v>99.91844098959157</v>
      </c>
      <c r="G18" s="84" t="s">
        <v>1128</v>
      </c>
      <c r="H18" s="12"/>
      <c r="I18" s="13" t="s">
        <v>261</v>
      </c>
      <c r="J18" s="45"/>
      <c r="K18" s="45"/>
      <c r="L18" s="13" t="s">
        <v>1291</v>
      </c>
      <c r="M18" s="65">
        <v>28.180899535445942</v>
      </c>
      <c r="N18" s="66">
        <v>7780.05859375</v>
      </c>
      <c r="O18" s="66">
        <v>5759.90966796875</v>
      </c>
      <c r="P18" s="56"/>
      <c r="Q18" s="67"/>
      <c r="R18" s="67"/>
      <c r="S18" s="72"/>
      <c r="T18" s="43">
        <v>0</v>
      </c>
      <c r="U18" s="43">
        <v>2</v>
      </c>
      <c r="V18" s="44">
        <v>0</v>
      </c>
      <c r="W18" s="44">
        <v>0.002833</v>
      </c>
      <c r="X18" s="44">
        <v>0.000526</v>
      </c>
      <c r="Y18" s="44">
        <v>0.581767</v>
      </c>
      <c r="Z18" s="44">
        <v>1</v>
      </c>
      <c r="AA18" s="44">
        <v>0</v>
      </c>
      <c r="AB18" s="64">
        <v>18</v>
      </c>
      <c r="AC18" s="64"/>
      <c r="AD18" s="14"/>
      <c r="AE18" t="s">
        <v>717</v>
      </c>
      <c r="AF18">
        <v>882</v>
      </c>
      <c r="AG18">
        <v>1224</v>
      </c>
      <c r="AH18">
        <v>4302</v>
      </c>
      <c r="AI18">
        <v>7688</v>
      </c>
      <c r="AK18" t="s">
        <v>821</v>
      </c>
      <c r="AL18" t="s">
        <v>918</v>
      </c>
      <c r="AM18" s="70" t="s">
        <v>980</v>
      </c>
      <c r="AO18" s="69">
        <v>43313.79085648148</v>
      </c>
      <c r="AP18" s="70" t="s">
        <v>1036</v>
      </c>
      <c r="AQ18" t="b">
        <v>1</v>
      </c>
      <c r="AR18" t="b">
        <v>0</v>
      </c>
      <c r="AS18" t="b">
        <v>1</v>
      </c>
      <c r="AT18" t="s">
        <v>660</v>
      </c>
      <c r="AU18">
        <v>15</v>
      </c>
      <c r="AW18" t="b">
        <v>0</v>
      </c>
      <c r="AX18" t="s">
        <v>1168</v>
      </c>
      <c r="AY18" s="70" t="s">
        <v>1184</v>
      </c>
      <c r="AZ18" t="s">
        <v>66</v>
      </c>
      <c r="BA18" t="str">
        <f>REPLACE(INDEX(GroupVertices[Group],MATCH(Vertices[[#This Row],[Vertex]],GroupVertices[Vertex],0)),1,1,"")</f>
        <v>4</v>
      </c>
      <c r="BB18" s="43"/>
      <c r="BC18" s="43"/>
      <c r="BD18" s="43"/>
      <c r="BE18" s="43"/>
      <c r="BF18" s="43" t="s">
        <v>388</v>
      </c>
      <c r="BG18" s="43" t="s">
        <v>388</v>
      </c>
      <c r="BH18" s="98" t="s">
        <v>1703</v>
      </c>
      <c r="BI18" s="98" t="s">
        <v>1703</v>
      </c>
      <c r="BJ18" s="98" t="s">
        <v>1630</v>
      </c>
      <c r="BK18" s="98" t="s">
        <v>1630</v>
      </c>
      <c r="BL18" s="98">
        <v>0</v>
      </c>
      <c r="BM18" s="101">
        <v>0</v>
      </c>
      <c r="BN18" s="98">
        <v>0</v>
      </c>
      <c r="BO18" s="101">
        <v>0</v>
      </c>
      <c r="BP18" s="98">
        <v>0</v>
      </c>
      <c r="BQ18" s="101">
        <v>0</v>
      </c>
      <c r="BR18" s="98">
        <v>12</v>
      </c>
      <c r="BS18" s="101">
        <v>100</v>
      </c>
      <c r="BT18" s="98">
        <v>12</v>
      </c>
      <c r="BU18" s="2"/>
    </row>
    <row r="19" spans="1:73" ht="41.45" customHeight="1">
      <c r="A19" s="11" t="s">
        <v>312</v>
      </c>
      <c r="C19" s="12"/>
      <c r="D19" s="12" t="s">
        <v>64</v>
      </c>
      <c r="E19" s="61">
        <v>174.35622879790415</v>
      </c>
      <c r="F19" s="63">
        <v>99.97062805121469</v>
      </c>
      <c r="G19" s="84" t="s">
        <v>1129</v>
      </c>
      <c r="H19" s="12"/>
      <c r="I19" s="13" t="s">
        <v>312</v>
      </c>
      <c r="J19" s="45"/>
      <c r="K19" s="45"/>
      <c r="L19" s="13" t="s">
        <v>1292</v>
      </c>
      <c r="M19" s="65">
        <v>10.788691465185208</v>
      </c>
      <c r="N19" s="66">
        <v>6935.8974609375</v>
      </c>
      <c r="O19" s="66">
        <v>7364.7822265625</v>
      </c>
      <c r="P19" s="56"/>
      <c r="Q19" s="67"/>
      <c r="R19" s="67"/>
      <c r="S19" s="72"/>
      <c r="T19" s="43">
        <v>12</v>
      </c>
      <c r="U19" s="43">
        <v>1</v>
      </c>
      <c r="V19" s="44">
        <v>819.154902</v>
      </c>
      <c r="W19" s="44">
        <v>0.003846</v>
      </c>
      <c r="X19" s="44">
        <v>0.002548</v>
      </c>
      <c r="Y19" s="44">
        <v>3.047771</v>
      </c>
      <c r="Z19" s="44">
        <v>0.08333333333333333</v>
      </c>
      <c r="AA19" s="44">
        <v>0.08333333333333333</v>
      </c>
      <c r="AB19" s="64">
        <v>19</v>
      </c>
      <c r="AC19" s="64"/>
      <c r="AD19" s="14"/>
      <c r="AE19" t="s">
        <v>718</v>
      </c>
      <c r="AF19">
        <v>741</v>
      </c>
      <c r="AG19">
        <v>444</v>
      </c>
      <c r="AH19">
        <v>336</v>
      </c>
      <c r="AI19">
        <v>1488</v>
      </c>
      <c r="AK19" t="s">
        <v>822</v>
      </c>
      <c r="AL19" t="s">
        <v>919</v>
      </c>
      <c r="AO19" s="69">
        <v>41562.80811342593</v>
      </c>
      <c r="AP19" s="70" t="s">
        <v>1037</v>
      </c>
      <c r="AQ19" t="b">
        <v>0</v>
      </c>
      <c r="AR19" t="b">
        <v>0</v>
      </c>
      <c r="AS19" t="b">
        <v>1</v>
      </c>
      <c r="AT19" t="s">
        <v>660</v>
      </c>
      <c r="AU19">
        <v>7</v>
      </c>
      <c r="AV19" s="70" t="s">
        <v>1117</v>
      </c>
      <c r="AW19" t="b">
        <v>0</v>
      </c>
      <c r="AX19" t="s">
        <v>1168</v>
      </c>
      <c r="AY19" s="70" t="s">
        <v>1185</v>
      </c>
      <c r="AZ19" t="s">
        <v>66</v>
      </c>
      <c r="BA19" t="str">
        <f>REPLACE(INDEX(GroupVertices[Group],MATCH(Vertices[[#This Row],[Vertex]],GroupVertices[Vertex],0)),1,1,"")</f>
        <v>4</v>
      </c>
      <c r="BB19" s="43"/>
      <c r="BC19" s="43"/>
      <c r="BD19" s="43"/>
      <c r="BE19" s="43"/>
      <c r="BF19" s="43" t="s">
        <v>388</v>
      </c>
      <c r="BG19" s="43" t="s">
        <v>388</v>
      </c>
      <c r="BH19" s="98" t="s">
        <v>1703</v>
      </c>
      <c r="BI19" s="98" t="s">
        <v>1703</v>
      </c>
      <c r="BJ19" s="98" t="s">
        <v>1630</v>
      </c>
      <c r="BK19" s="98" t="s">
        <v>1630</v>
      </c>
      <c r="BL19" s="98">
        <v>0</v>
      </c>
      <c r="BM19" s="101">
        <v>0</v>
      </c>
      <c r="BN19" s="98">
        <v>0</v>
      </c>
      <c r="BO19" s="101">
        <v>0</v>
      </c>
      <c r="BP19" s="98">
        <v>0</v>
      </c>
      <c r="BQ19" s="101">
        <v>0</v>
      </c>
      <c r="BR19" s="98">
        <v>12</v>
      </c>
      <c r="BS19" s="101">
        <v>100</v>
      </c>
      <c r="BT19" s="98">
        <v>12</v>
      </c>
      <c r="BU19" s="2"/>
    </row>
    <row r="20" spans="1:73" ht="41.45" customHeight="1">
      <c r="A20" s="11" t="s">
        <v>313</v>
      </c>
      <c r="C20" s="12"/>
      <c r="D20" s="12" t="s">
        <v>64</v>
      </c>
      <c r="E20" s="61">
        <v>184.96738655829108</v>
      </c>
      <c r="F20" s="63">
        <v>99.94540430476351</v>
      </c>
      <c r="G20" s="84" t="s">
        <v>1130</v>
      </c>
      <c r="H20" s="12"/>
      <c r="I20" s="13" t="s">
        <v>313</v>
      </c>
      <c r="J20" s="45"/>
      <c r="K20" s="45"/>
      <c r="L20" s="13" t="s">
        <v>1293</v>
      </c>
      <c r="M20" s="65">
        <v>19.19492536581123</v>
      </c>
      <c r="N20" s="66">
        <v>7153.3603515625</v>
      </c>
      <c r="O20" s="66">
        <v>7359.0185546875</v>
      </c>
      <c r="P20" s="56"/>
      <c r="Q20" s="67"/>
      <c r="R20" s="67"/>
      <c r="S20" s="72"/>
      <c r="T20" s="43">
        <v>12</v>
      </c>
      <c r="U20" s="43">
        <v>1</v>
      </c>
      <c r="V20" s="44">
        <v>819.154902</v>
      </c>
      <c r="W20" s="44">
        <v>0.003846</v>
      </c>
      <c r="X20" s="44">
        <v>0.002548</v>
      </c>
      <c r="Y20" s="44">
        <v>3.047771</v>
      </c>
      <c r="Z20" s="44">
        <v>0.08333333333333333</v>
      </c>
      <c r="AA20" s="44">
        <v>0.08333333333333333</v>
      </c>
      <c r="AB20" s="64">
        <v>20</v>
      </c>
      <c r="AC20" s="64"/>
      <c r="AD20" s="14"/>
      <c r="AE20" t="s">
        <v>719</v>
      </c>
      <c r="AF20">
        <v>321</v>
      </c>
      <c r="AG20">
        <v>821</v>
      </c>
      <c r="AH20">
        <v>528</v>
      </c>
      <c r="AI20">
        <v>876</v>
      </c>
      <c r="AK20" t="s">
        <v>823</v>
      </c>
      <c r="AL20" t="s">
        <v>919</v>
      </c>
      <c r="AM20" s="70" t="s">
        <v>981</v>
      </c>
      <c r="AO20" s="69">
        <v>41772.66405092592</v>
      </c>
      <c r="AP20" s="70" t="s">
        <v>1038</v>
      </c>
      <c r="AQ20" t="b">
        <v>0</v>
      </c>
      <c r="AR20" t="b">
        <v>0</v>
      </c>
      <c r="AS20" t="b">
        <v>0</v>
      </c>
      <c r="AT20" t="s">
        <v>660</v>
      </c>
      <c r="AU20">
        <v>12</v>
      </c>
      <c r="AV20" s="70" t="s">
        <v>1117</v>
      </c>
      <c r="AW20" t="b">
        <v>0</v>
      </c>
      <c r="AX20" t="s">
        <v>1168</v>
      </c>
      <c r="AY20" s="70" t="s">
        <v>1186</v>
      </c>
      <c r="AZ20" t="s">
        <v>66</v>
      </c>
      <c r="BA20" t="str">
        <f>REPLACE(INDEX(GroupVertices[Group],MATCH(Vertices[[#This Row],[Vertex]],GroupVertices[Vertex],0)),1,1,"")</f>
        <v>4</v>
      </c>
      <c r="BB20" s="43"/>
      <c r="BC20" s="43"/>
      <c r="BD20" s="43"/>
      <c r="BE20" s="43"/>
      <c r="BF20" s="43" t="s">
        <v>388</v>
      </c>
      <c r="BG20" s="43" t="s">
        <v>388</v>
      </c>
      <c r="BH20" s="98" t="s">
        <v>1703</v>
      </c>
      <c r="BI20" s="98" t="s">
        <v>1703</v>
      </c>
      <c r="BJ20" s="98" t="s">
        <v>1630</v>
      </c>
      <c r="BK20" s="98" t="s">
        <v>1630</v>
      </c>
      <c r="BL20" s="98">
        <v>0</v>
      </c>
      <c r="BM20" s="101">
        <v>0</v>
      </c>
      <c r="BN20" s="98">
        <v>0</v>
      </c>
      <c r="BO20" s="101">
        <v>0</v>
      </c>
      <c r="BP20" s="98">
        <v>0</v>
      </c>
      <c r="BQ20" s="101">
        <v>0</v>
      </c>
      <c r="BR20" s="98">
        <v>12</v>
      </c>
      <c r="BS20" s="101">
        <v>100</v>
      </c>
      <c r="BT20" s="98">
        <v>12</v>
      </c>
      <c r="BU20" s="2"/>
    </row>
    <row r="21" spans="1:73" ht="41.45" customHeight="1">
      <c r="A21" s="11" t="s">
        <v>262</v>
      </c>
      <c r="C21" s="12"/>
      <c r="D21" s="12" t="s">
        <v>64</v>
      </c>
      <c r="E21" s="61">
        <v>174.97544755315218</v>
      </c>
      <c r="F21" s="63">
        <v>99.96915610845096</v>
      </c>
      <c r="G21" s="84" t="s">
        <v>1131</v>
      </c>
      <c r="H21" s="12"/>
      <c r="I21" s="13" t="s">
        <v>262</v>
      </c>
      <c r="J21" s="45"/>
      <c r="K21" s="45"/>
      <c r="L21" s="13" t="s">
        <v>1294</v>
      </c>
      <c r="M21" s="65">
        <v>11.279240923577177</v>
      </c>
      <c r="N21" s="66">
        <v>8041.8623046875</v>
      </c>
      <c r="O21" s="66">
        <v>7091.2451171875</v>
      </c>
      <c r="P21" s="56"/>
      <c r="Q21" s="67"/>
      <c r="R21" s="67"/>
      <c r="S21" s="72"/>
      <c r="T21" s="43">
        <v>0</v>
      </c>
      <c r="U21" s="43">
        <v>2</v>
      </c>
      <c r="V21" s="44">
        <v>0</v>
      </c>
      <c r="W21" s="44">
        <v>0.002833</v>
      </c>
      <c r="X21" s="44">
        <v>0.000526</v>
      </c>
      <c r="Y21" s="44">
        <v>0.581767</v>
      </c>
      <c r="Z21" s="44">
        <v>1</v>
      </c>
      <c r="AA21" s="44">
        <v>0</v>
      </c>
      <c r="AB21" s="64">
        <v>21</v>
      </c>
      <c r="AC21" s="64"/>
      <c r="AD21" s="14"/>
      <c r="AE21" t="s">
        <v>720</v>
      </c>
      <c r="AF21">
        <v>280</v>
      </c>
      <c r="AG21">
        <v>466</v>
      </c>
      <c r="AH21">
        <v>304</v>
      </c>
      <c r="AI21">
        <v>1351</v>
      </c>
      <c r="AK21" t="s">
        <v>824</v>
      </c>
      <c r="AL21" t="s">
        <v>920</v>
      </c>
      <c r="AO21" s="69">
        <v>42832.89616898148</v>
      </c>
      <c r="AP21" s="70" t="s">
        <v>1039</v>
      </c>
      <c r="AQ21" t="b">
        <v>0</v>
      </c>
      <c r="AR21" t="b">
        <v>0</v>
      </c>
      <c r="AS21" t="b">
        <v>0</v>
      </c>
      <c r="AT21" t="s">
        <v>660</v>
      </c>
      <c r="AU21">
        <v>2</v>
      </c>
      <c r="AV21" s="70" t="s">
        <v>1117</v>
      </c>
      <c r="AW21" t="b">
        <v>0</v>
      </c>
      <c r="AX21" t="s">
        <v>1168</v>
      </c>
      <c r="AY21" s="70" t="s">
        <v>1187</v>
      </c>
      <c r="AZ21" t="s">
        <v>66</v>
      </c>
      <c r="BA21" t="str">
        <f>REPLACE(INDEX(GroupVertices[Group],MATCH(Vertices[[#This Row],[Vertex]],GroupVertices[Vertex],0)),1,1,"")</f>
        <v>4</v>
      </c>
      <c r="BB21" s="43"/>
      <c r="BC21" s="43"/>
      <c r="BD21" s="43"/>
      <c r="BE21" s="43"/>
      <c r="BF21" s="43" t="s">
        <v>388</v>
      </c>
      <c r="BG21" s="43" t="s">
        <v>388</v>
      </c>
      <c r="BH21" s="98" t="s">
        <v>1703</v>
      </c>
      <c r="BI21" s="98" t="s">
        <v>1703</v>
      </c>
      <c r="BJ21" s="98" t="s">
        <v>1630</v>
      </c>
      <c r="BK21" s="98" t="s">
        <v>1630</v>
      </c>
      <c r="BL21" s="98">
        <v>0</v>
      </c>
      <c r="BM21" s="101">
        <v>0</v>
      </c>
      <c r="BN21" s="98">
        <v>0</v>
      </c>
      <c r="BO21" s="101">
        <v>0</v>
      </c>
      <c r="BP21" s="98">
        <v>0</v>
      </c>
      <c r="BQ21" s="101">
        <v>0</v>
      </c>
      <c r="BR21" s="98">
        <v>12</v>
      </c>
      <c r="BS21" s="101">
        <v>100</v>
      </c>
      <c r="BT21" s="98">
        <v>12</v>
      </c>
      <c r="BU21" s="2"/>
    </row>
    <row r="22" spans="1:73" ht="41.45" customHeight="1">
      <c r="A22" s="11" t="s">
        <v>263</v>
      </c>
      <c r="C22" s="12"/>
      <c r="D22" s="12" t="s">
        <v>64</v>
      </c>
      <c r="E22" s="61">
        <v>162.67551136936152</v>
      </c>
      <c r="F22" s="63">
        <v>99.99839424425775</v>
      </c>
      <c r="G22" s="84" t="s">
        <v>1132</v>
      </c>
      <c r="H22" s="12"/>
      <c r="I22" s="13" t="s">
        <v>263</v>
      </c>
      <c r="J22" s="45"/>
      <c r="K22" s="45"/>
      <c r="L22" s="13" t="s">
        <v>1295</v>
      </c>
      <c r="M22" s="65">
        <v>1.5351448637003302</v>
      </c>
      <c r="N22" s="66">
        <v>6173.59912109375</v>
      </c>
      <c r="O22" s="66">
        <v>6192.21826171875</v>
      </c>
      <c r="P22" s="56"/>
      <c r="Q22" s="67"/>
      <c r="R22" s="67"/>
      <c r="S22" s="72"/>
      <c r="T22" s="43">
        <v>0</v>
      </c>
      <c r="U22" s="43">
        <v>2</v>
      </c>
      <c r="V22" s="44">
        <v>0</v>
      </c>
      <c r="W22" s="44">
        <v>0.002833</v>
      </c>
      <c r="X22" s="44">
        <v>0.000526</v>
      </c>
      <c r="Y22" s="44">
        <v>0.581767</v>
      </c>
      <c r="Z22" s="44">
        <v>1</v>
      </c>
      <c r="AA22" s="44">
        <v>0</v>
      </c>
      <c r="AB22" s="64">
        <v>22</v>
      </c>
      <c r="AC22" s="64"/>
      <c r="AD22" s="14"/>
      <c r="AE22" t="s">
        <v>721</v>
      </c>
      <c r="AF22">
        <v>56</v>
      </c>
      <c r="AG22">
        <v>29</v>
      </c>
      <c r="AH22">
        <v>22</v>
      </c>
      <c r="AI22">
        <v>61</v>
      </c>
      <c r="AK22" t="s">
        <v>825</v>
      </c>
      <c r="AL22" t="s">
        <v>921</v>
      </c>
      <c r="AO22" s="69">
        <v>42742.938252314816</v>
      </c>
      <c r="AP22" s="70" t="s">
        <v>1040</v>
      </c>
      <c r="AQ22" t="b">
        <v>1</v>
      </c>
      <c r="AR22" t="b">
        <v>0</v>
      </c>
      <c r="AS22" t="b">
        <v>0</v>
      </c>
      <c r="AT22" t="s">
        <v>660</v>
      </c>
      <c r="AU22">
        <v>1</v>
      </c>
      <c r="AW22" t="b">
        <v>0</v>
      </c>
      <c r="AX22" t="s">
        <v>1168</v>
      </c>
      <c r="AY22" s="70" t="s">
        <v>1188</v>
      </c>
      <c r="AZ22" t="s">
        <v>66</v>
      </c>
      <c r="BA22" t="str">
        <f>REPLACE(INDEX(GroupVertices[Group],MATCH(Vertices[[#This Row],[Vertex]],GroupVertices[Vertex],0)),1,1,"")</f>
        <v>4</v>
      </c>
      <c r="BB22" s="43"/>
      <c r="BC22" s="43"/>
      <c r="BD22" s="43"/>
      <c r="BE22" s="43"/>
      <c r="BF22" s="43" t="s">
        <v>388</v>
      </c>
      <c r="BG22" s="43" t="s">
        <v>388</v>
      </c>
      <c r="BH22" s="98" t="s">
        <v>1703</v>
      </c>
      <c r="BI22" s="98" t="s">
        <v>1703</v>
      </c>
      <c r="BJ22" s="98" t="s">
        <v>1630</v>
      </c>
      <c r="BK22" s="98" t="s">
        <v>1630</v>
      </c>
      <c r="BL22" s="98">
        <v>0</v>
      </c>
      <c r="BM22" s="101">
        <v>0</v>
      </c>
      <c r="BN22" s="98">
        <v>0</v>
      </c>
      <c r="BO22" s="101">
        <v>0</v>
      </c>
      <c r="BP22" s="98">
        <v>0</v>
      </c>
      <c r="BQ22" s="101">
        <v>0</v>
      </c>
      <c r="BR22" s="98">
        <v>12</v>
      </c>
      <c r="BS22" s="101">
        <v>100</v>
      </c>
      <c r="BT22" s="98">
        <v>12</v>
      </c>
      <c r="BU22" s="2"/>
    </row>
    <row r="23" spans="1:73" ht="41.45" customHeight="1">
      <c r="A23" s="11" t="s">
        <v>264</v>
      </c>
      <c r="C23" s="12"/>
      <c r="D23" s="12" t="s">
        <v>64</v>
      </c>
      <c r="E23" s="61">
        <v>193.72088805293387</v>
      </c>
      <c r="F23" s="63">
        <v>99.92459638660354</v>
      </c>
      <c r="G23" s="84" t="s">
        <v>1133</v>
      </c>
      <c r="H23" s="12"/>
      <c r="I23" s="13" t="s">
        <v>264</v>
      </c>
      <c r="J23" s="45"/>
      <c r="K23" s="45"/>
      <c r="L23" s="13" t="s">
        <v>1296</v>
      </c>
      <c r="M23" s="65">
        <v>26.129510891261344</v>
      </c>
      <c r="N23" s="66">
        <v>6847.45166015625</v>
      </c>
      <c r="O23" s="66">
        <v>9669.3623046875</v>
      </c>
      <c r="P23" s="56"/>
      <c r="Q23" s="67"/>
      <c r="R23" s="67"/>
      <c r="S23" s="72"/>
      <c r="T23" s="43">
        <v>0</v>
      </c>
      <c r="U23" s="43">
        <v>2</v>
      </c>
      <c r="V23" s="44">
        <v>0</v>
      </c>
      <c r="W23" s="44">
        <v>0.002833</v>
      </c>
      <c r="X23" s="44">
        <v>0.000526</v>
      </c>
      <c r="Y23" s="44">
        <v>0.581767</v>
      </c>
      <c r="Z23" s="44">
        <v>1</v>
      </c>
      <c r="AA23" s="44">
        <v>0</v>
      </c>
      <c r="AB23" s="64">
        <v>23</v>
      </c>
      <c r="AC23" s="64"/>
      <c r="AD23" s="14"/>
      <c r="AE23" t="s">
        <v>722</v>
      </c>
      <c r="AF23">
        <v>470</v>
      </c>
      <c r="AG23">
        <v>1132</v>
      </c>
      <c r="AH23">
        <v>633</v>
      </c>
      <c r="AI23">
        <v>2878</v>
      </c>
      <c r="AK23" t="s">
        <v>826</v>
      </c>
      <c r="AL23" t="s">
        <v>919</v>
      </c>
      <c r="AO23" s="69">
        <v>41344.770474537036</v>
      </c>
      <c r="AP23" s="70" t="s">
        <v>1041</v>
      </c>
      <c r="AQ23" t="b">
        <v>1</v>
      </c>
      <c r="AR23" t="b">
        <v>0</v>
      </c>
      <c r="AS23" t="b">
        <v>0</v>
      </c>
      <c r="AT23" t="s">
        <v>660</v>
      </c>
      <c r="AU23">
        <v>9</v>
      </c>
      <c r="AV23" s="70" t="s">
        <v>1117</v>
      </c>
      <c r="AW23" t="b">
        <v>0</v>
      </c>
      <c r="AX23" t="s">
        <v>1168</v>
      </c>
      <c r="AY23" s="70" t="s">
        <v>1189</v>
      </c>
      <c r="AZ23" t="s">
        <v>66</v>
      </c>
      <c r="BA23" t="str">
        <f>REPLACE(INDEX(GroupVertices[Group],MATCH(Vertices[[#This Row],[Vertex]],GroupVertices[Vertex],0)),1,1,"")</f>
        <v>4</v>
      </c>
      <c r="BB23" s="43"/>
      <c r="BC23" s="43"/>
      <c r="BD23" s="43"/>
      <c r="BE23" s="43"/>
      <c r="BF23" s="43" t="s">
        <v>388</v>
      </c>
      <c r="BG23" s="43" t="s">
        <v>388</v>
      </c>
      <c r="BH23" s="98" t="s">
        <v>1703</v>
      </c>
      <c r="BI23" s="98" t="s">
        <v>1703</v>
      </c>
      <c r="BJ23" s="98" t="s">
        <v>1630</v>
      </c>
      <c r="BK23" s="98" t="s">
        <v>1630</v>
      </c>
      <c r="BL23" s="98">
        <v>0</v>
      </c>
      <c r="BM23" s="101">
        <v>0</v>
      </c>
      <c r="BN23" s="98">
        <v>0</v>
      </c>
      <c r="BO23" s="101">
        <v>0</v>
      </c>
      <c r="BP23" s="98">
        <v>0</v>
      </c>
      <c r="BQ23" s="101">
        <v>0</v>
      </c>
      <c r="BR23" s="98">
        <v>12</v>
      </c>
      <c r="BS23" s="101">
        <v>100</v>
      </c>
      <c r="BT23" s="98">
        <v>12</v>
      </c>
      <c r="BU23" s="2"/>
    </row>
    <row r="24" spans="1:73" ht="41.45" customHeight="1">
      <c r="A24" s="11" t="s">
        <v>265</v>
      </c>
      <c r="C24" s="12"/>
      <c r="D24" s="12" t="s">
        <v>64</v>
      </c>
      <c r="E24" s="61">
        <v>198.8435159372586</v>
      </c>
      <c r="F24" s="63">
        <v>99.91241940555814</v>
      </c>
      <c r="G24" s="84" t="s">
        <v>1134</v>
      </c>
      <c r="H24" s="12"/>
      <c r="I24" s="13" t="s">
        <v>265</v>
      </c>
      <c r="J24" s="45"/>
      <c r="K24" s="45"/>
      <c r="L24" s="13" t="s">
        <v>1297</v>
      </c>
      <c r="M24" s="65">
        <v>30.18769277432218</v>
      </c>
      <c r="N24" s="66">
        <v>7915.65966796875</v>
      </c>
      <c r="O24" s="66">
        <v>8531.583984375</v>
      </c>
      <c r="P24" s="56"/>
      <c r="Q24" s="67"/>
      <c r="R24" s="67"/>
      <c r="S24" s="72"/>
      <c r="T24" s="43">
        <v>0</v>
      </c>
      <c r="U24" s="43">
        <v>2</v>
      </c>
      <c r="V24" s="44">
        <v>0</v>
      </c>
      <c r="W24" s="44">
        <v>0.002833</v>
      </c>
      <c r="X24" s="44">
        <v>0.000526</v>
      </c>
      <c r="Y24" s="44">
        <v>0.581767</v>
      </c>
      <c r="Z24" s="44">
        <v>1</v>
      </c>
      <c r="AA24" s="44">
        <v>0</v>
      </c>
      <c r="AB24" s="64">
        <v>24</v>
      </c>
      <c r="AC24" s="64"/>
      <c r="AD24" s="14"/>
      <c r="AE24" t="s">
        <v>723</v>
      </c>
      <c r="AF24">
        <v>1898</v>
      </c>
      <c r="AG24">
        <v>1314</v>
      </c>
      <c r="AH24">
        <v>2794</v>
      </c>
      <c r="AI24">
        <v>5286</v>
      </c>
      <c r="AK24" t="s">
        <v>827</v>
      </c>
      <c r="AL24" t="s">
        <v>919</v>
      </c>
      <c r="AO24" s="69">
        <v>42040.93797453704</v>
      </c>
      <c r="AP24" s="70" t="s">
        <v>1042</v>
      </c>
      <c r="AQ24" t="b">
        <v>1</v>
      </c>
      <c r="AR24" t="b">
        <v>0</v>
      </c>
      <c r="AS24" t="b">
        <v>1</v>
      </c>
      <c r="AT24" t="s">
        <v>660</v>
      </c>
      <c r="AU24">
        <v>15</v>
      </c>
      <c r="AV24" s="70" t="s">
        <v>1117</v>
      </c>
      <c r="AW24" t="b">
        <v>0</v>
      </c>
      <c r="AX24" t="s">
        <v>1168</v>
      </c>
      <c r="AY24" s="70" t="s">
        <v>1190</v>
      </c>
      <c r="AZ24" t="s">
        <v>66</v>
      </c>
      <c r="BA24" t="str">
        <f>REPLACE(INDEX(GroupVertices[Group],MATCH(Vertices[[#This Row],[Vertex]],GroupVertices[Vertex],0)),1,1,"")</f>
        <v>4</v>
      </c>
      <c r="BB24" s="43"/>
      <c r="BC24" s="43"/>
      <c r="BD24" s="43"/>
      <c r="BE24" s="43"/>
      <c r="BF24" s="43" t="s">
        <v>388</v>
      </c>
      <c r="BG24" s="43" t="s">
        <v>388</v>
      </c>
      <c r="BH24" s="98" t="s">
        <v>1703</v>
      </c>
      <c r="BI24" s="98" t="s">
        <v>1703</v>
      </c>
      <c r="BJ24" s="98" t="s">
        <v>1630</v>
      </c>
      <c r="BK24" s="98" t="s">
        <v>1630</v>
      </c>
      <c r="BL24" s="98">
        <v>0</v>
      </c>
      <c r="BM24" s="101">
        <v>0</v>
      </c>
      <c r="BN24" s="98">
        <v>0</v>
      </c>
      <c r="BO24" s="101">
        <v>0</v>
      </c>
      <c r="BP24" s="98">
        <v>0</v>
      </c>
      <c r="BQ24" s="101">
        <v>0</v>
      </c>
      <c r="BR24" s="98">
        <v>12</v>
      </c>
      <c r="BS24" s="101">
        <v>100</v>
      </c>
      <c r="BT24" s="98">
        <v>12</v>
      </c>
      <c r="BU24" s="2"/>
    </row>
    <row r="25" spans="1:73" ht="41.45" customHeight="1">
      <c r="A25" s="11" t="s">
        <v>266</v>
      </c>
      <c r="C25" s="12"/>
      <c r="D25" s="12" t="s">
        <v>64</v>
      </c>
      <c r="E25" s="61">
        <v>338.70251570214623</v>
      </c>
      <c r="F25" s="63">
        <v>99.57996106042324</v>
      </c>
      <c r="G25" s="84" t="s">
        <v>420</v>
      </c>
      <c r="H25" s="12"/>
      <c r="I25" s="13" t="s">
        <v>266</v>
      </c>
      <c r="J25" s="45"/>
      <c r="K25" s="45"/>
      <c r="L25" s="13" t="s">
        <v>1298</v>
      </c>
      <c r="M25" s="65">
        <v>140.98497726294474</v>
      </c>
      <c r="N25" s="66">
        <v>1921.873779296875</v>
      </c>
      <c r="O25" s="66">
        <v>552.9232177734375</v>
      </c>
      <c r="P25" s="56"/>
      <c r="Q25" s="67"/>
      <c r="R25" s="67"/>
      <c r="S25" s="72"/>
      <c r="T25" s="43">
        <v>0</v>
      </c>
      <c r="U25" s="43">
        <v>1</v>
      </c>
      <c r="V25" s="44">
        <v>0</v>
      </c>
      <c r="W25" s="44">
        <v>0.003497</v>
      </c>
      <c r="X25" s="44">
        <v>0.00229</v>
      </c>
      <c r="Y25" s="44">
        <v>0.458209</v>
      </c>
      <c r="Z25" s="44">
        <v>0</v>
      </c>
      <c r="AA25" s="44">
        <v>0</v>
      </c>
      <c r="AB25" s="64">
        <v>25</v>
      </c>
      <c r="AC25" s="64"/>
      <c r="AD25" s="14"/>
      <c r="AE25" t="s">
        <v>724</v>
      </c>
      <c r="AF25">
        <v>2592</v>
      </c>
      <c r="AG25">
        <v>6283</v>
      </c>
      <c r="AH25">
        <v>64256</v>
      </c>
      <c r="AI25">
        <v>137281</v>
      </c>
      <c r="AK25" t="s">
        <v>828</v>
      </c>
      <c r="AL25" t="s">
        <v>922</v>
      </c>
      <c r="AO25" s="69">
        <v>42372.119155092594</v>
      </c>
      <c r="AP25" s="70" t="s">
        <v>1043</v>
      </c>
      <c r="AQ25" t="b">
        <v>0</v>
      </c>
      <c r="AR25" t="b">
        <v>0</v>
      </c>
      <c r="AS25" t="b">
        <v>1</v>
      </c>
      <c r="AT25" t="s">
        <v>660</v>
      </c>
      <c r="AU25">
        <v>42</v>
      </c>
      <c r="AV25" s="70" t="s">
        <v>1117</v>
      </c>
      <c r="AW25" t="b">
        <v>0</v>
      </c>
      <c r="AX25" t="s">
        <v>1168</v>
      </c>
      <c r="AY25" s="70" t="s">
        <v>1191</v>
      </c>
      <c r="AZ25" t="s">
        <v>66</v>
      </c>
      <c r="BA25" t="str">
        <f>REPLACE(INDEX(GroupVertices[Group],MATCH(Vertices[[#This Row],[Vertex]],GroupVertices[Vertex],0)),1,1,"")</f>
        <v>1</v>
      </c>
      <c r="BB25" s="43"/>
      <c r="BC25" s="43"/>
      <c r="BD25" s="43"/>
      <c r="BE25" s="43"/>
      <c r="BF25" s="43" t="s">
        <v>386</v>
      </c>
      <c r="BG25" s="43" t="s">
        <v>386</v>
      </c>
      <c r="BH25" s="98" t="s">
        <v>1704</v>
      </c>
      <c r="BI25" s="98" t="s">
        <v>1704</v>
      </c>
      <c r="BJ25" s="98" t="s">
        <v>1724</v>
      </c>
      <c r="BK25" s="98" t="s">
        <v>1724</v>
      </c>
      <c r="BL25" s="98">
        <v>0</v>
      </c>
      <c r="BM25" s="101">
        <v>0</v>
      </c>
      <c r="BN25" s="98">
        <v>0</v>
      </c>
      <c r="BO25" s="101">
        <v>0</v>
      </c>
      <c r="BP25" s="98">
        <v>0</v>
      </c>
      <c r="BQ25" s="101">
        <v>0</v>
      </c>
      <c r="BR25" s="98">
        <v>8</v>
      </c>
      <c r="BS25" s="101">
        <v>100</v>
      </c>
      <c r="BT25" s="98">
        <v>8</v>
      </c>
      <c r="BU25" s="2"/>
    </row>
    <row r="26" spans="1:73" ht="41.45" customHeight="1">
      <c r="A26" s="11" t="s">
        <v>267</v>
      </c>
      <c r="C26" s="12"/>
      <c r="D26" s="12" t="s">
        <v>64</v>
      </c>
      <c r="E26" s="61">
        <v>174.1310583414503</v>
      </c>
      <c r="F26" s="63">
        <v>99.97116330312878</v>
      </c>
      <c r="G26" s="84" t="s">
        <v>1135</v>
      </c>
      <c r="H26" s="12"/>
      <c r="I26" s="13" t="s">
        <v>267</v>
      </c>
      <c r="J26" s="45"/>
      <c r="K26" s="45"/>
      <c r="L26" s="13" t="s">
        <v>1299</v>
      </c>
      <c r="M26" s="65">
        <v>10.610309843951764</v>
      </c>
      <c r="N26" s="66">
        <v>6632.44140625</v>
      </c>
      <c r="O26" s="66">
        <v>5216.28076171875</v>
      </c>
      <c r="P26" s="56"/>
      <c r="Q26" s="67"/>
      <c r="R26" s="67"/>
      <c r="S26" s="72"/>
      <c r="T26" s="43">
        <v>0</v>
      </c>
      <c r="U26" s="43">
        <v>2</v>
      </c>
      <c r="V26" s="44">
        <v>0</v>
      </c>
      <c r="W26" s="44">
        <v>0.002833</v>
      </c>
      <c r="X26" s="44">
        <v>0.000526</v>
      </c>
      <c r="Y26" s="44">
        <v>0.581767</v>
      </c>
      <c r="Z26" s="44">
        <v>1</v>
      </c>
      <c r="AA26" s="44">
        <v>0</v>
      </c>
      <c r="AB26" s="64">
        <v>26</v>
      </c>
      <c r="AC26" s="64"/>
      <c r="AD26" s="14"/>
      <c r="AE26" t="s">
        <v>725</v>
      </c>
      <c r="AF26">
        <v>462</v>
      </c>
      <c r="AG26">
        <v>436</v>
      </c>
      <c r="AH26">
        <v>1040</v>
      </c>
      <c r="AI26">
        <v>3490</v>
      </c>
      <c r="AK26" t="s">
        <v>829</v>
      </c>
      <c r="AL26" t="s">
        <v>919</v>
      </c>
      <c r="AO26" s="69">
        <v>42838.06302083333</v>
      </c>
      <c r="AP26" s="70" t="s">
        <v>1044</v>
      </c>
      <c r="AQ26" t="b">
        <v>0</v>
      </c>
      <c r="AR26" t="b">
        <v>0</v>
      </c>
      <c r="AS26" t="b">
        <v>0</v>
      </c>
      <c r="AT26" t="s">
        <v>660</v>
      </c>
      <c r="AU26">
        <v>5</v>
      </c>
      <c r="AV26" s="70" t="s">
        <v>1117</v>
      </c>
      <c r="AW26" t="b">
        <v>0</v>
      </c>
      <c r="AX26" t="s">
        <v>1168</v>
      </c>
      <c r="AY26" s="70" t="s">
        <v>1192</v>
      </c>
      <c r="AZ26" t="s">
        <v>66</v>
      </c>
      <c r="BA26" t="str">
        <f>REPLACE(INDEX(GroupVertices[Group],MATCH(Vertices[[#This Row],[Vertex]],GroupVertices[Vertex],0)),1,1,"")</f>
        <v>4</v>
      </c>
      <c r="BB26" s="43"/>
      <c r="BC26" s="43"/>
      <c r="BD26" s="43"/>
      <c r="BE26" s="43"/>
      <c r="BF26" s="43" t="s">
        <v>388</v>
      </c>
      <c r="BG26" s="43" t="s">
        <v>388</v>
      </c>
      <c r="BH26" s="98" t="s">
        <v>1703</v>
      </c>
      <c r="BI26" s="98" t="s">
        <v>1703</v>
      </c>
      <c r="BJ26" s="98" t="s">
        <v>1630</v>
      </c>
      <c r="BK26" s="98" t="s">
        <v>1630</v>
      </c>
      <c r="BL26" s="98">
        <v>0</v>
      </c>
      <c r="BM26" s="101">
        <v>0</v>
      </c>
      <c r="BN26" s="98">
        <v>0</v>
      </c>
      <c r="BO26" s="101">
        <v>0</v>
      </c>
      <c r="BP26" s="98">
        <v>0</v>
      </c>
      <c r="BQ26" s="101">
        <v>0</v>
      </c>
      <c r="BR26" s="98">
        <v>12</v>
      </c>
      <c r="BS26" s="101">
        <v>100</v>
      </c>
      <c r="BT26" s="98">
        <v>12</v>
      </c>
      <c r="BU26" s="2"/>
    </row>
    <row r="27" spans="1:73" ht="41.45" customHeight="1">
      <c r="A27" s="11" t="s">
        <v>268</v>
      </c>
      <c r="C27" s="12"/>
      <c r="D27" s="12" t="s">
        <v>64</v>
      </c>
      <c r="E27" s="61">
        <v>203.31877875927853</v>
      </c>
      <c r="F27" s="63">
        <v>99.90178127376575</v>
      </c>
      <c r="G27" s="84" t="s">
        <v>421</v>
      </c>
      <c r="H27" s="12"/>
      <c r="I27" s="13" t="s">
        <v>268</v>
      </c>
      <c r="J27" s="45"/>
      <c r="K27" s="45"/>
      <c r="L27" s="13" t="s">
        <v>1300</v>
      </c>
      <c r="M27" s="65">
        <v>33.73302749633687</v>
      </c>
      <c r="N27" s="66">
        <v>2351.315185546875</v>
      </c>
      <c r="O27" s="66">
        <v>4188.52294921875</v>
      </c>
      <c r="P27" s="56"/>
      <c r="Q27" s="67"/>
      <c r="R27" s="67"/>
      <c r="S27" s="72"/>
      <c r="T27" s="43">
        <v>0</v>
      </c>
      <c r="U27" s="43">
        <v>1</v>
      </c>
      <c r="V27" s="44">
        <v>0</v>
      </c>
      <c r="W27" s="44">
        <v>0.003497</v>
      </c>
      <c r="X27" s="44">
        <v>0.00229</v>
      </c>
      <c r="Y27" s="44">
        <v>0.458209</v>
      </c>
      <c r="Z27" s="44">
        <v>0</v>
      </c>
      <c r="AA27" s="44">
        <v>0</v>
      </c>
      <c r="AB27" s="64">
        <v>27</v>
      </c>
      <c r="AC27" s="64"/>
      <c r="AD27" s="14"/>
      <c r="AE27" t="s">
        <v>726</v>
      </c>
      <c r="AF27">
        <v>908</v>
      </c>
      <c r="AG27">
        <v>1473</v>
      </c>
      <c r="AH27">
        <v>12489</v>
      </c>
      <c r="AI27">
        <v>7107</v>
      </c>
      <c r="AK27" t="s">
        <v>830</v>
      </c>
      <c r="AO27" s="69">
        <v>43260.406331018516</v>
      </c>
      <c r="AP27" s="70" t="s">
        <v>1045</v>
      </c>
      <c r="AQ27" t="b">
        <v>0</v>
      </c>
      <c r="AR27" t="b">
        <v>0</v>
      </c>
      <c r="AS27" t="b">
        <v>0</v>
      </c>
      <c r="AT27" t="s">
        <v>660</v>
      </c>
      <c r="AU27">
        <v>3</v>
      </c>
      <c r="AV27" s="70" t="s">
        <v>1117</v>
      </c>
      <c r="AW27" t="b">
        <v>0</v>
      </c>
      <c r="AX27" t="s">
        <v>1168</v>
      </c>
      <c r="AY27" s="70" t="s">
        <v>1193</v>
      </c>
      <c r="AZ27" t="s">
        <v>66</v>
      </c>
      <c r="BA27" t="str">
        <f>REPLACE(INDEX(GroupVertices[Group],MATCH(Vertices[[#This Row],[Vertex]],GroupVertices[Vertex],0)),1,1,"")</f>
        <v>1</v>
      </c>
      <c r="BB27" s="43"/>
      <c r="BC27" s="43"/>
      <c r="BD27" s="43"/>
      <c r="BE27" s="43"/>
      <c r="BF27" s="43" t="s">
        <v>386</v>
      </c>
      <c r="BG27" s="43" t="s">
        <v>386</v>
      </c>
      <c r="BH27" s="98" t="s">
        <v>1700</v>
      </c>
      <c r="BI27" s="98" t="s">
        <v>1700</v>
      </c>
      <c r="BJ27" s="98" t="s">
        <v>1721</v>
      </c>
      <c r="BK27" s="98" t="s">
        <v>1721</v>
      </c>
      <c r="BL27" s="98">
        <v>1</v>
      </c>
      <c r="BM27" s="101">
        <v>2.5</v>
      </c>
      <c r="BN27" s="98">
        <v>0</v>
      </c>
      <c r="BO27" s="101">
        <v>0</v>
      </c>
      <c r="BP27" s="98">
        <v>0</v>
      </c>
      <c r="BQ27" s="101">
        <v>0</v>
      </c>
      <c r="BR27" s="98">
        <v>39</v>
      </c>
      <c r="BS27" s="101">
        <v>97.5</v>
      </c>
      <c r="BT27" s="98">
        <v>40</v>
      </c>
      <c r="BU27" s="2"/>
    </row>
    <row r="28" spans="1:73" ht="41.45" customHeight="1">
      <c r="A28" s="11" t="s">
        <v>269</v>
      </c>
      <c r="C28" s="12"/>
      <c r="D28" s="12" t="s">
        <v>64</v>
      </c>
      <c r="E28" s="61">
        <v>357.16649313136065</v>
      </c>
      <c r="F28" s="63">
        <v>99.53607040346843</v>
      </c>
      <c r="G28" s="84" t="s">
        <v>422</v>
      </c>
      <c r="H28" s="12"/>
      <c r="I28" s="13" t="s">
        <v>269</v>
      </c>
      <c r="J28" s="45"/>
      <c r="K28" s="45"/>
      <c r="L28" s="13" t="s">
        <v>1301</v>
      </c>
      <c r="M28" s="65">
        <v>155.61227020408708</v>
      </c>
      <c r="N28" s="66">
        <v>7241.8056640625</v>
      </c>
      <c r="O28" s="66">
        <v>5054.439453125</v>
      </c>
      <c r="P28" s="56"/>
      <c r="Q28" s="67"/>
      <c r="R28" s="67"/>
      <c r="S28" s="72"/>
      <c r="T28" s="43">
        <v>0</v>
      </c>
      <c r="U28" s="43">
        <v>3</v>
      </c>
      <c r="V28" s="44">
        <v>411.295238</v>
      </c>
      <c r="W28" s="44">
        <v>0.003788</v>
      </c>
      <c r="X28" s="44">
        <v>0.002816</v>
      </c>
      <c r="Y28" s="44">
        <v>0.889976</v>
      </c>
      <c r="Z28" s="44">
        <v>0.3333333333333333</v>
      </c>
      <c r="AA28" s="44">
        <v>0</v>
      </c>
      <c r="AB28" s="64">
        <v>28</v>
      </c>
      <c r="AC28" s="64"/>
      <c r="AD28" s="14"/>
      <c r="AE28" t="s">
        <v>727</v>
      </c>
      <c r="AF28">
        <v>3391</v>
      </c>
      <c r="AG28">
        <v>6939</v>
      </c>
      <c r="AH28">
        <v>28297</v>
      </c>
      <c r="AI28">
        <v>33238</v>
      </c>
      <c r="AK28" t="s">
        <v>831</v>
      </c>
      <c r="AL28" t="s">
        <v>923</v>
      </c>
      <c r="AM28" s="70" t="s">
        <v>982</v>
      </c>
      <c r="AO28" s="69">
        <v>42459.931342592594</v>
      </c>
      <c r="AP28" s="70" t="s">
        <v>1046</v>
      </c>
      <c r="AQ28" t="b">
        <v>1</v>
      </c>
      <c r="AR28" t="b">
        <v>0</v>
      </c>
      <c r="AS28" t="b">
        <v>0</v>
      </c>
      <c r="AT28" t="s">
        <v>660</v>
      </c>
      <c r="AU28">
        <v>159</v>
      </c>
      <c r="AW28" t="b">
        <v>0</v>
      </c>
      <c r="AX28" t="s">
        <v>1168</v>
      </c>
      <c r="AY28" s="70" t="s">
        <v>1194</v>
      </c>
      <c r="AZ28" t="s">
        <v>66</v>
      </c>
      <c r="BA28" t="str">
        <f>REPLACE(INDEX(GroupVertices[Group],MATCH(Vertices[[#This Row],[Vertex]],GroupVertices[Vertex],0)),1,1,"")</f>
        <v>4</v>
      </c>
      <c r="BB28" s="43"/>
      <c r="BC28" s="43"/>
      <c r="BD28" s="43"/>
      <c r="BE28" s="43"/>
      <c r="BF28" s="43" t="s">
        <v>388</v>
      </c>
      <c r="BG28" s="43" t="s">
        <v>1697</v>
      </c>
      <c r="BH28" s="98" t="s">
        <v>1549</v>
      </c>
      <c r="BI28" s="98" t="s">
        <v>1717</v>
      </c>
      <c r="BJ28" s="98" t="s">
        <v>1725</v>
      </c>
      <c r="BK28" s="98" t="s">
        <v>1725</v>
      </c>
      <c r="BL28" s="98">
        <v>1</v>
      </c>
      <c r="BM28" s="101">
        <v>1.9230769230769231</v>
      </c>
      <c r="BN28" s="98">
        <v>0</v>
      </c>
      <c r="BO28" s="101">
        <v>0</v>
      </c>
      <c r="BP28" s="98">
        <v>0</v>
      </c>
      <c r="BQ28" s="101">
        <v>0</v>
      </c>
      <c r="BR28" s="98">
        <v>51</v>
      </c>
      <c r="BS28" s="101">
        <v>98.07692307692308</v>
      </c>
      <c r="BT28" s="98">
        <v>52</v>
      </c>
      <c r="BU28" s="2"/>
    </row>
    <row r="29" spans="1:73" ht="41.45" customHeight="1">
      <c r="A29" s="11" t="s">
        <v>270</v>
      </c>
      <c r="C29" s="12"/>
      <c r="D29" s="12" t="s">
        <v>64</v>
      </c>
      <c r="E29" s="61">
        <v>162.98512074698553</v>
      </c>
      <c r="F29" s="63">
        <v>99.99765827287588</v>
      </c>
      <c r="G29" s="84" t="s">
        <v>423</v>
      </c>
      <c r="H29" s="12"/>
      <c r="I29" s="13" t="s">
        <v>270</v>
      </c>
      <c r="J29" s="45"/>
      <c r="K29" s="45"/>
      <c r="L29" s="13" t="s">
        <v>1302</v>
      </c>
      <c r="M29" s="65">
        <v>1.780419592896315</v>
      </c>
      <c r="N29" s="66">
        <v>159.98399353027344</v>
      </c>
      <c r="O29" s="66">
        <v>6047.833984375</v>
      </c>
      <c r="P29" s="56"/>
      <c r="Q29" s="67"/>
      <c r="R29" s="67"/>
      <c r="S29" s="72"/>
      <c r="T29" s="43">
        <v>0</v>
      </c>
      <c r="U29" s="43">
        <v>1</v>
      </c>
      <c r="V29" s="44">
        <v>0</v>
      </c>
      <c r="W29" s="44">
        <v>0.003497</v>
      </c>
      <c r="X29" s="44">
        <v>0.00229</v>
      </c>
      <c r="Y29" s="44">
        <v>0.458209</v>
      </c>
      <c r="Z29" s="44">
        <v>0</v>
      </c>
      <c r="AA29" s="44">
        <v>0</v>
      </c>
      <c r="AB29" s="64">
        <v>29</v>
      </c>
      <c r="AC29" s="64"/>
      <c r="AD29" s="14"/>
      <c r="AE29" t="s">
        <v>728</v>
      </c>
      <c r="AF29">
        <v>169</v>
      </c>
      <c r="AG29">
        <v>40</v>
      </c>
      <c r="AH29">
        <v>173</v>
      </c>
      <c r="AI29">
        <v>166</v>
      </c>
      <c r="AK29" t="s">
        <v>832</v>
      </c>
      <c r="AL29" t="s">
        <v>924</v>
      </c>
      <c r="AO29" s="69">
        <v>40989.07197916666</v>
      </c>
      <c r="AP29" s="70" t="s">
        <v>1047</v>
      </c>
      <c r="AQ29" t="b">
        <v>1</v>
      </c>
      <c r="AR29" t="b">
        <v>0</v>
      </c>
      <c r="AS29" t="b">
        <v>1</v>
      </c>
      <c r="AT29" t="s">
        <v>1111</v>
      </c>
      <c r="AU29">
        <v>1</v>
      </c>
      <c r="AV29" s="70" t="s">
        <v>1117</v>
      </c>
      <c r="AW29" t="b">
        <v>0</v>
      </c>
      <c r="AX29" t="s">
        <v>1168</v>
      </c>
      <c r="AY29" s="70" t="s">
        <v>1195</v>
      </c>
      <c r="AZ29" t="s">
        <v>66</v>
      </c>
      <c r="BA29" t="str">
        <f>REPLACE(INDEX(GroupVertices[Group],MATCH(Vertices[[#This Row],[Vertex]],GroupVertices[Vertex],0)),1,1,"")</f>
        <v>1</v>
      </c>
      <c r="BB29" s="43"/>
      <c r="BC29" s="43"/>
      <c r="BD29" s="43"/>
      <c r="BE29" s="43"/>
      <c r="BF29" s="43" t="s">
        <v>386</v>
      </c>
      <c r="BG29" s="43" t="s">
        <v>386</v>
      </c>
      <c r="BH29" s="98" t="s">
        <v>1700</v>
      </c>
      <c r="BI29" s="98" t="s">
        <v>1700</v>
      </c>
      <c r="BJ29" s="98" t="s">
        <v>1721</v>
      </c>
      <c r="BK29" s="98" t="s">
        <v>1721</v>
      </c>
      <c r="BL29" s="98">
        <v>1</v>
      </c>
      <c r="BM29" s="101">
        <v>2.5</v>
      </c>
      <c r="BN29" s="98">
        <v>0</v>
      </c>
      <c r="BO29" s="101">
        <v>0</v>
      </c>
      <c r="BP29" s="98">
        <v>0</v>
      </c>
      <c r="BQ29" s="101">
        <v>0</v>
      </c>
      <c r="BR29" s="98">
        <v>39</v>
      </c>
      <c r="BS29" s="101">
        <v>97.5</v>
      </c>
      <c r="BT29" s="98">
        <v>40</v>
      </c>
      <c r="BU29" s="2"/>
    </row>
    <row r="30" spans="1:73" ht="41.45" customHeight="1">
      <c r="A30" s="11" t="s">
        <v>271</v>
      </c>
      <c r="C30" s="12"/>
      <c r="D30" s="12" t="s">
        <v>64</v>
      </c>
      <c r="E30" s="61">
        <v>167.62926141134585</v>
      </c>
      <c r="F30" s="63">
        <v>99.98661870214792</v>
      </c>
      <c r="G30" s="84" t="s">
        <v>424</v>
      </c>
      <c r="H30" s="12"/>
      <c r="I30" s="13" t="s">
        <v>271</v>
      </c>
      <c r="J30" s="45"/>
      <c r="K30" s="45"/>
      <c r="L30" s="13" t="s">
        <v>1303</v>
      </c>
      <c r="M30" s="65">
        <v>5.459540530836086</v>
      </c>
      <c r="N30" s="66">
        <v>581.8983764648438</v>
      </c>
      <c r="O30" s="66">
        <v>1372.206787109375</v>
      </c>
      <c r="P30" s="56"/>
      <c r="Q30" s="67"/>
      <c r="R30" s="67"/>
      <c r="S30" s="72"/>
      <c r="T30" s="43">
        <v>0</v>
      </c>
      <c r="U30" s="43">
        <v>1</v>
      </c>
      <c r="V30" s="44">
        <v>0</v>
      </c>
      <c r="W30" s="44">
        <v>0.003497</v>
      </c>
      <c r="X30" s="44">
        <v>0.00229</v>
      </c>
      <c r="Y30" s="44">
        <v>0.458209</v>
      </c>
      <c r="Z30" s="44">
        <v>0</v>
      </c>
      <c r="AA30" s="44">
        <v>0</v>
      </c>
      <c r="AB30" s="64">
        <v>30</v>
      </c>
      <c r="AC30" s="64"/>
      <c r="AD30" s="14"/>
      <c r="AE30" t="s">
        <v>729</v>
      </c>
      <c r="AF30">
        <v>225</v>
      </c>
      <c r="AG30">
        <v>205</v>
      </c>
      <c r="AH30">
        <v>528</v>
      </c>
      <c r="AI30">
        <v>533</v>
      </c>
      <c r="AK30" t="s">
        <v>833</v>
      </c>
      <c r="AO30" s="69">
        <v>42167.85747685185</v>
      </c>
      <c r="AQ30" t="b">
        <v>1</v>
      </c>
      <c r="AR30" t="b">
        <v>0</v>
      </c>
      <c r="AS30" t="b">
        <v>1</v>
      </c>
      <c r="AT30" t="s">
        <v>660</v>
      </c>
      <c r="AU30">
        <v>6</v>
      </c>
      <c r="AV30" s="70" t="s">
        <v>1117</v>
      </c>
      <c r="AW30" t="b">
        <v>0</v>
      </c>
      <c r="AX30" t="s">
        <v>1168</v>
      </c>
      <c r="AY30" s="70" t="s">
        <v>1196</v>
      </c>
      <c r="AZ30" t="s">
        <v>66</v>
      </c>
      <c r="BA30" t="str">
        <f>REPLACE(INDEX(GroupVertices[Group],MATCH(Vertices[[#This Row],[Vertex]],GroupVertices[Vertex],0)),1,1,"")</f>
        <v>1</v>
      </c>
      <c r="BB30" s="43"/>
      <c r="BC30" s="43"/>
      <c r="BD30" s="43"/>
      <c r="BE30" s="43"/>
      <c r="BF30" s="43" t="s">
        <v>386</v>
      </c>
      <c r="BG30" s="43" t="s">
        <v>386</v>
      </c>
      <c r="BH30" s="98" t="s">
        <v>1700</v>
      </c>
      <c r="BI30" s="98" t="s">
        <v>1700</v>
      </c>
      <c r="BJ30" s="98" t="s">
        <v>1721</v>
      </c>
      <c r="BK30" s="98" t="s">
        <v>1721</v>
      </c>
      <c r="BL30" s="98">
        <v>1</v>
      </c>
      <c r="BM30" s="101">
        <v>2.5</v>
      </c>
      <c r="BN30" s="98">
        <v>0</v>
      </c>
      <c r="BO30" s="101">
        <v>0</v>
      </c>
      <c r="BP30" s="98">
        <v>0</v>
      </c>
      <c r="BQ30" s="101">
        <v>0</v>
      </c>
      <c r="BR30" s="98">
        <v>39</v>
      </c>
      <c r="BS30" s="101">
        <v>97.5</v>
      </c>
      <c r="BT30" s="98">
        <v>40</v>
      </c>
      <c r="BU30" s="2"/>
    </row>
    <row r="31" spans="1:73" ht="41.45" customHeight="1">
      <c r="A31" s="11" t="s">
        <v>272</v>
      </c>
      <c r="C31" s="12"/>
      <c r="D31" s="12" t="s">
        <v>64</v>
      </c>
      <c r="E31" s="61">
        <v>180.52027004332786</v>
      </c>
      <c r="F31" s="63">
        <v>99.95597553006667</v>
      </c>
      <c r="G31" s="84" t="s">
        <v>425</v>
      </c>
      <c r="H31" s="12"/>
      <c r="I31" s="13" t="s">
        <v>272</v>
      </c>
      <c r="J31" s="45"/>
      <c r="K31" s="45"/>
      <c r="L31" s="13" t="s">
        <v>1304</v>
      </c>
      <c r="M31" s="65">
        <v>15.671888346450721</v>
      </c>
      <c r="N31" s="66">
        <v>1861.3790283203125</v>
      </c>
      <c r="O31" s="66">
        <v>3591.95751953125</v>
      </c>
      <c r="P31" s="56"/>
      <c r="Q31" s="67"/>
      <c r="R31" s="67"/>
      <c r="S31" s="72"/>
      <c r="T31" s="43">
        <v>0</v>
      </c>
      <c r="U31" s="43">
        <v>1</v>
      </c>
      <c r="V31" s="44">
        <v>0</v>
      </c>
      <c r="W31" s="44">
        <v>0.003497</v>
      </c>
      <c r="X31" s="44">
        <v>0.00229</v>
      </c>
      <c r="Y31" s="44">
        <v>0.458209</v>
      </c>
      <c r="Z31" s="44">
        <v>0</v>
      </c>
      <c r="AA31" s="44">
        <v>0</v>
      </c>
      <c r="AB31" s="64">
        <v>31</v>
      </c>
      <c r="AC31" s="64"/>
      <c r="AD31" s="14"/>
      <c r="AE31" t="s">
        <v>730</v>
      </c>
      <c r="AF31">
        <v>218</v>
      </c>
      <c r="AG31">
        <v>663</v>
      </c>
      <c r="AH31">
        <v>320</v>
      </c>
      <c r="AI31">
        <v>411</v>
      </c>
      <c r="AK31" t="s">
        <v>834</v>
      </c>
      <c r="AL31" t="s">
        <v>925</v>
      </c>
      <c r="AM31" s="70" t="s">
        <v>983</v>
      </c>
      <c r="AO31" s="69">
        <v>43134.67346064815</v>
      </c>
      <c r="AP31" s="70" t="s">
        <v>1048</v>
      </c>
      <c r="AQ31" t="b">
        <v>0</v>
      </c>
      <c r="AR31" t="b">
        <v>0</v>
      </c>
      <c r="AS31" t="b">
        <v>1</v>
      </c>
      <c r="AT31" t="s">
        <v>660</v>
      </c>
      <c r="AU31">
        <v>6</v>
      </c>
      <c r="AV31" s="70" t="s">
        <v>1117</v>
      </c>
      <c r="AW31" t="b">
        <v>0</v>
      </c>
      <c r="AX31" t="s">
        <v>1168</v>
      </c>
      <c r="AY31" s="70" t="s">
        <v>1197</v>
      </c>
      <c r="AZ31" t="s">
        <v>66</v>
      </c>
      <c r="BA31" t="str">
        <f>REPLACE(INDEX(GroupVertices[Group],MATCH(Vertices[[#This Row],[Vertex]],GroupVertices[Vertex],0)),1,1,"")</f>
        <v>1</v>
      </c>
      <c r="BB31" s="43"/>
      <c r="BC31" s="43"/>
      <c r="BD31" s="43"/>
      <c r="BE31" s="43"/>
      <c r="BF31" s="43" t="s">
        <v>386</v>
      </c>
      <c r="BG31" s="43" t="s">
        <v>386</v>
      </c>
      <c r="BH31" s="98" t="s">
        <v>1700</v>
      </c>
      <c r="BI31" s="98" t="s">
        <v>1700</v>
      </c>
      <c r="BJ31" s="98" t="s">
        <v>1721</v>
      </c>
      <c r="BK31" s="98" t="s">
        <v>1721</v>
      </c>
      <c r="BL31" s="98">
        <v>1</v>
      </c>
      <c r="BM31" s="101">
        <v>2.5</v>
      </c>
      <c r="BN31" s="98">
        <v>0</v>
      </c>
      <c r="BO31" s="101">
        <v>0</v>
      </c>
      <c r="BP31" s="98">
        <v>0</v>
      </c>
      <c r="BQ31" s="101">
        <v>0</v>
      </c>
      <c r="BR31" s="98">
        <v>39</v>
      </c>
      <c r="BS31" s="101">
        <v>97.5</v>
      </c>
      <c r="BT31" s="98">
        <v>40</v>
      </c>
      <c r="BU31" s="2"/>
    </row>
    <row r="32" spans="1:73" ht="41.45" customHeight="1">
      <c r="A32" s="11" t="s">
        <v>273</v>
      </c>
      <c r="C32" s="12"/>
      <c r="D32" s="12" t="s">
        <v>64</v>
      </c>
      <c r="E32" s="61">
        <v>223.95002183186108</v>
      </c>
      <c r="F32" s="63">
        <v>99.85273881713788</v>
      </c>
      <c r="G32" s="84" t="s">
        <v>1136</v>
      </c>
      <c r="H32" s="12"/>
      <c r="I32" s="13" t="s">
        <v>273</v>
      </c>
      <c r="J32" s="45"/>
      <c r="K32" s="45"/>
      <c r="L32" s="13" t="s">
        <v>1305</v>
      </c>
      <c r="M32" s="65">
        <v>50.077243541851125</v>
      </c>
      <c r="N32" s="66">
        <v>6047.39501953125</v>
      </c>
      <c r="O32" s="66">
        <v>7632.5556640625</v>
      </c>
      <c r="P32" s="56"/>
      <c r="Q32" s="67"/>
      <c r="R32" s="67"/>
      <c r="S32" s="72"/>
      <c r="T32" s="43">
        <v>0</v>
      </c>
      <c r="U32" s="43">
        <v>2</v>
      </c>
      <c r="V32" s="44">
        <v>0</v>
      </c>
      <c r="W32" s="44">
        <v>0.002833</v>
      </c>
      <c r="X32" s="44">
        <v>0.000526</v>
      </c>
      <c r="Y32" s="44">
        <v>0.581767</v>
      </c>
      <c r="Z32" s="44">
        <v>1</v>
      </c>
      <c r="AA32" s="44">
        <v>0</v>
      </c>
      <c r="AB32" s="64">
        <v>32</v>
      </c>
      <c r="AC32" s="64"/>
      <c r="AD32" s="14"/>
      <c r="AE32" t="s">
        <v>731</v>
      </c>
      <c r="AF32">
        <v>556</v>
      </c>
      <c r="AG32">
        <v>2206</v>
      </c>
      <c r="AH32">
        <v>7880</v>
      </c>
      <c r="AI32">
        <v>14914</v>
      </c>
      <c r="AK32" t="s">
        <v>835</v>
      </c>
      <c r="AL32" t="s">
        <v>919</v>
      </c>
      <c r="AM32" s="70" t="s">
        <v>984</v>
      </c>
      <c r="AO32" s="69">
        <v>41732.00949074074</v>
      </c>
      <c r="AP32" s="70" t="s">
        <v>1049</v>
      </c>
      <c r="AQ32" t="b">
        <v>1</v>
      </c>
      <c r="AR32" t="b">
        <v>0</v>
      </c>
      <c r="AS32" t="b">
        <v>1</v>
      </c>
      <c r="AT32" t="s">
        <v>660</v>
      </c>
      <c r="AU32">
        <v>15</v>
      </c>
      <c r="AV32" s="70" t="s">
        <v>1117</v>
      </c>
      <c r="AW32" t="b">
        <v>0</v>
      </c>
      <c r="AX32" t="s">
        <v>1168</v>
      </c>
      <c r="AY32" s="70" t="s">
        <v>1198</v>
      </c>
      <c r="AZ32" t="s">
        <v>66</v>
      </c>
      <c r="BA32" t="str">
        <f>REPLACE(INDEX(GroupVertices[Group],MATCH(Vertices[[#This Row],[Vertex]],GroupVertices[Vertex],0)),1,1,"")</f>
        <v>4</v>
      </c>
      <c r="BB32" s="43"/>
      <c r="BC32" s="43"/>
      <c r="BD32" s="43"/>
      <c r="BE32" s="43"/>
      <c r="BF32" s="43" t="s">
        <v>388</v>
      </c>
      <c r="BG32" s="43" t="s">
        <v>388</v>
      </c>
      <c r="BH32" s="98" t="s">
        <v>1703</v>
      </c>
      <c r="BI32" s="98" t="s">
        <v>1703</v>
      </c>
      <c r="BJ32" s="98" t="s">
        <v>1630</v>
      </c>
      <c r="BK32" s="98" t="s">
        <v>1630</v>
      </c>
      <c r="BL32" s="98">
        <v>0</v>
      </c>
      <c r="BM32" s="101">
        <v>0</v>
      </c>
      <c r="BN32" s="98">
        <v>0</v>
      </c>
      <c r="BO32" s="101">
        <v>0</v>
      </c>
      <c r="BP32" s="98">
        <v>0</v>
      </c>
      <c r="BQ32" s="101">
        <v>0</v>
      </c>
      <c r="BR32" s="98">
        <v>12</v>
      </c>
      <c r="BS32" s="101">
        <v>100</v>
      </c>
      <c r="BT32" s="98">
        <v>12</v>
      </c>
      <c r="BU32" s="2"/>
    </row>
    <row r="33" spans="1:73" ht="41.45" customHeight="1">
      <c r="A33" s="11" t="s">
        <v>274</v>
      </c>
      <c r="C33" s="12"/>
      <c r="D33" s="12" t="s">
        <v>64</v>
      </c>
      <c r="E33" s="61">
        <v>354.7459107244819</v>
      </c>
      <c r="F33" s="63">
        <v>99.54182436154483</v>
      </c>
      <c r="G33" s="84" t="s">
        <v>426</v>
      </c>
      <c r="H33" s="12"/>
      <c r="I33" s="13" t="s">
        <v>274</v>
      </c>
      <c r="J33" s="45"/>
      <c r="K33" s="45"/>
      <c r="L33" s="13" t="s">
        <v>1306</v>
      </c>
      <c r="M33" s="65">
        <v>153.69466777582758</v>
      </c>
      <c r="N33" s="66">
        <v>1346.8048095703125</v>
      </c>
      <c r="O33" s="66">
        <v>9669.3623046875</v>
      </c>
      <c r="P33" s="56"/>
      <c r="Q33" s="67"/>
      <c r="R33" s="67"/>
      <c r="S33" s="72"/>
      <c r="T33" s="43">
        <v>0</v>
      </c>
      <c r="U33" s="43">
        <v>1</v>
      </c>
      <c r="V33" s="44">
        <v>0</v>
      </c>
      <c r="W33" s="44">
        <v>0.003497</v>
      </c>
      <c r="X33" s="44">
        <v>0.00229</v>
      </c>
      <c r="Y33" s="44">
        <v>0.458209</v>
      </c>
      <c r="Z33" s="44">
        <v>0</v>
      </c>
      <c r="AA33" s="44">
        <v>0</v>
      </c>
      <c r="AB33" s="64">
        <v>33</v>
      </c>
      <c r="AC33" s="64"/>
      <c r="AD33" s="14"/>
      <c r="AE33" t="s">
        <v>732</v>
      </c>
      <c r="AF33">
        <v>1550</v>
      </c>
      <c r="AG33">
        <v>6853</v>
      </c>
      <c r="AH33">
        <v>17598</v>
      </c>
      <c r="AI33">
        <v>18916</v>
      </c>
      <c r="AK33" t="s">
        <v>836</v>
      </c>
      <c r="AO33" s="69">
        <v>42463.85747685185</v>
      </c>
      <c r="AP33" s="70" t="s">
        <v>1050</v>
      </c>
      <c r="AQ33" t="b">
        <v>1</v>
      </c>
      <c r="AR33" t="b">
        <v>0</v>
      </c>
      <c r="AS33" t="b">
        <v>1</v>
      </c>
      <c r="AT33" t="s">
        <v>660</v>
      </c>
      <c r="AU33">
        <v>95</v>
      </c>
      <c r="AW33" t="b">
        <v>0</v>
      </c>
      <c r="AX33" t="s">
        <v>1168</v>
      </c>
      <c r="AY33" s="70" t="s">
        <v>1199</v>
      </c>
      <c r="AZ33" t="s">
        <v>66</v>
      </c>
      <c r="BA33" t="str">
        <f>REPLACE(INDEX(GroupVertices[Group],MATCH(Vertices[[#This Row],[Vertex]],GroupVertices[Vertex],0)),1,1,"")</f>
        <v>1</v>
      </c>
      <c r="BB33" s="43"/>
      <c r="BC33" s="43"/>
      <c r="BD33" s="43"/>
      <c r="BE33" s="43"/>
      <c r="BF33" s="43" t="s">
        <v>386</v>
      </c>
      <c r="BG33" s="43" t="s">
        <v>386</v>
      </c>
      <c r="BH33" s="98" t="s">
        <v>1700</v>
      </c>
      <c r="BI33" s="98" t="s">
        <v>1700</v>
      </c>
      <c r="BJ33" s="98" t="s">
        <v>1721</v>
      </c>
      <c r="BK33" s="98" t="s">
        <v>1721</v>
      </c>
      <c r="BL33" s="98">
        <v>1</v>
      </c>
      <c r="BM33" s="101">
        <v>2.5</v>
      </c>
      <c r="BN33" s="98">
        <v>0</v>
      </c>
      <c r="BO33" s="101">
        <v>0</v>
      </c>
      <c r="BP33" s="98">
        <v>0</v>
      </c>
      <c r="BQ33" s="101">
        <v>0</v>
      </c>
      <c r="BR33" s="98">
        <v>39</v>
      </c>
      <c r="BS33" s="101">
        <v>97.5</v>
      </c>
      <c r="BT33" s="98">
        <v>40</v>
      </c>
      <c r="BU33" s="2"/>
    </row>
    <row r="34" spans="1:73" ht="41.45" customHeight="1">
      <c r="A34" s="11" t="s">
        <v>275</v>
      </c>
      <c r="C34" s="12"/>
      <c r="D34" s="12" t="s">
        <v>64</v>
      </c>
      <c r="E34" s="61">
        <v>169.62764921237363</v>
      </c>
      <c r="F34" s="63">
        <v>99.98186834141043</v>
      </c>
      <c r="G34" s="84" t="s">
        <v>427</v>
      </c>
      <c r="H34" s="12"/>
      <c r="I34" s="13" t="s">
        <v>275</v>
      </c>
      <c r="J34" s="45"/>
      <c r="K34" s="45"/>
      <c r="L34" s="13" t="s">
        <v>1307</v>
      </c>
      <c r="M34" s="65">
        <v>7.042677419282896</v>
      </c>
      <c r="N34" s="66">
        <v>1389.523681640625</v>
      </c>
      <c r="O34" s="66">
        <v>329.6373596191406</v>
      </c>
      <c r="P34" s="56"/>
      <c r="Q34" s="67"/>
      <c r="R34" s="67"/>
      <c r="S34" s="72"/>
      <c r="T34" s="43">
        <v>0</v>
      </c>
      <c r="U34" s="43">
        <v>1</v>
      </c>
      <c r="V34" s="44">
        <v>0</v>
      </c>
      <c r="W34" s="44">
        <v>0.003497</v>
      </c>
      <c r="X34" s="44">
        <v>0.00229</v>
      </c>
      <c r="Y34" s="44">
        <v>0.458209</v>
      </c>
      <c r="Z34" s="44">
        <v>0</v>
      </c>
      <c r="AA34" s="44">
        <v>0</v>
      </c>
      <c r="AB34" s="64">
        <v>34</v>
      </c>
      <c r="AC34" s="64"/>
      <c r="AD34" s="14"/>
      <c r="AE34" t="s">
        <v>275</v>
      </c>
      <c r="AF34">
        <v>1775</v>
      </c>
      <c r="AG34">
        <v>276</v>
      </c>
      <c r="AH34">
        <v>8617</v>
      </c>
      <c r="AI34">
        <v>39273</v>
      </c>
      <c r="AK34" t="s">
        <v>837</v>
      </c>
      <c r="AL34" t="s">
        <v>926</v>
      </c>
      <c r="AO34" s="69">
        <v>43347.66607638889</v>
      </c>
      <c r="AP34" s="70" t="s">
        <v>1051</v>
      </c>
      <c r="AQ34" t="b">
        <v>1</v>
      </c>
      <c r="AR34" t="b">
        <v>0</v>
      </c>
      <c r="AS34" t="b">
        <v>0</v>
      </c>
      <c r="AT34" t="s">
        <v>660</v>
      </c>
      <c r="AU34">
        <v>0</v>
      </c>
      <c r="AW34" t="b">
        <v>0</v>
      </c>
      <c r="AX34" t="s">
        <v>1168</v>
      </c>
      <c r="AY34" s="70" t="s">
        <v>1200</v>
      </c>
      <c r="AZ34" t="s">
        <v>66</v>
      </c>
      <c r="BA34" t="str">
        <f>REPLACE(INDEX(GroupVertices[Group],MATCH(Vertices[[#This Row],[Vertex]],GroupVertices[Vertex],0)),1,1,"")</f>
        <v>1</v>
      </c>
      <c r="BB34" s="43"/>
      <c r="BC34" s="43"/>
      <c r="BD34" s="43"/>
      <c r="BE34" s="43"/>
      <c r="BF34" s="43" t="s">
        <v>386</v>
      </c>
      <c r="BG34" s="43" t="s">
        <v>386</v>
      </c>
      <c r="BH34" s="98" t="s">
        <v>1700</v>
      </c>
      <c r="BI34" s="98" t="s">
        <v>1700</v>
      </c>
      <c r="BJ34" s="98" t="s">
        <v>1721</v>
      </c>
      <c r="BK34" s="98" t="s">
        <v>1721</v>
      </c>
      <c r="BL34" s="98">
        <v>1</v>
      </c>
      <c r="BM34" s="101">
        <v>2.5</v>
      </c>
      <c r="BN34" s="98">
        <v>0</v>
      </c>
      <c r="BO34" s="101">
        <v>0</v>
      </c>
      <c r="BP34" s="98">
        <v>0</v>
      </c>
      <c r="BQ34" s="101">
        <v>0</v>
      </c>
      <c r="BR34" s="98">
        <v>39</v>
      </c>
      <c r="BS34" s="101">
        <v>97.5</v>
      </c>
      <c r="BT34" s="98">
        <v>40</v>
      </c>
      <c r="BU34" s="2"/>
    </row>
    <row r="35" spans="1:73" ht="41.45" customHeight="1">
      <c r="A35" s="11" t="s">
        <v>276</v>
      </c>
      <c r="C35" s="12"/>
      <c r="D35" s="12" t="s">
        <v>64</v>
      </c>
      <c r="E35" s="61">
        <v>164.5050213280489</v>
      </c>
      <c r="F35" s="63">
        <v>99.99404532245582</v>
      </c>
      <c r="G35" s="84" t="s">
        <v>428</v>
      </c>
      <c r="H35" s="12"/>
      <c r="I35" s="13" t="s">
        <v>276</v>
      </c>
      <c r="J35" s="45"/>
      <c r="K35" s="45"/>
      <c r="L35" s="13" t="s">
        <v>1308</v>
      </c>
      <c r="M35" s="65">
        <v>2.984495536222058</v>
      </c>
      <c r="N35" s="66">
        <v>909.5388793945312</v>
      </c>
      <c r="O35" s="66">
        <v>9400.2861328125</v>
      </c>
      <c r="P35" s="56"/>
      <c r="Q35" s="67"/>
      <c r="R35" s="67"/>
      <c r="S35" s="72"/>
      <c r="T35" s="43">
        <v>0</v>
      </c>
      <c r="U35" s="43">
        <v>1</v>
      </c>
      <c r="V35" s="44">
        <v>0</v>
      </c>
      <c r="W35" s="44">
        <v>0.003497</v>
      </c>
      <c r="X35" s="44">
        <v>0.00229</v>
      </c>
      <c r="Y35" s="44">
        <v>0.458209</v>
      </c>
      <c r="Z35" s="44">
        <v>0</v>
      </c>
      <c r="AA35" s="44">
        <v>0</v>
      </c>
      <c r="AB35" s="64">
        <v>35</v>
      </c>
      <c r="AC35" s="64"/>
      <c r="AD35" s="14"/>
      <c r="AE35" t="s">
        <v>733</v>
      </c>
      <c r="AF35">
        <v>207</v>
      </c>
      <c r="AG35">
        <v>94</v>
      </c>
      <c r="AH35">
        <v>48</v>
      </c>
      <c r="AI35">
        <v>205</v>
      </c>
      <c r="AK35" t="s">
        <v>838</v>
      </c>
      <c r="AL35" t="s">
        <v>927</v>
      </c>
      <c r="AM35" s="70" t="s">
        <v>985</v>
      </c>
      <c r="AO35" s="69">
        <v>40480.151712962965</v>
      </c>
      <c r="AQ35" t="b">
        <v>1</v>
      </c>
      <c r="AR35" t="b">
        <v>0</v>
      </c>
      <c r="AS35" t="b">
        <v>0</v>
      </c>
      <c r="AT35" t="s">
        <v>660</v>
      </c>
      <c r="AU35">
        <v>1</v>
      </c>
      <c r="AV35" s="70" t="s">
        <v>1117</v>
      </c>
      <c r="AW35" t="b">
        <v>0</v>
      </c>
      <c r="AX35" t="s">
        <v>1168</v>
      </c>
      <c r="AY35" s="70" t="s">
        <v>1201</v>
      </c>
      <c r="AZ35" t="s">
        <v>66</v>
      </c>
      <c r="BA35" t="str">
        <f>REPLACE(INDEX(GroupVertices[Group],MATCH(Vertices[[#This Row],[Vertex]],GroupVertices[Vertex],0)),1,1,"")</f>
        <v>1</v>
      </c>
      <c r="BB35" s="43"/>
      <c r="BC35" s="43"/>
      <c r="BD35" s="43"/>
      <c r="BE35" s="43"/>
      <c r="BF35" s="43" t="s">
        <v>386</v>
      </c>
      <c r="BG35" s="43" t="s">
        <v>386</v>
      </c>
      <c r="BH35" s="98" t="s">
        <v>1700</v>
      </c>
      <c r="BI35" s="98" t="s">
        <v>1700</v>
      </c>
      <c r="BJ35" s="98" t="s">
        <v>1721</v>
      </c>
      <c r="BK35" s="98" t="s">
        <v>1721</v>
      </c>
      <c r="BL35" s="98">
        <v>1</v>
      </c>
      <c r="BM35" s="101">
        <v>2.5</v>
      </c>
      <c r="BN35" s="98">
        <v>0</v>
      </c>
      <c r="BO35" s="101">
        <v>0</v>
      </c>
      <c r="BP35" s="98">
        <v>0</v>
      </c>
      <c r="BQ35" s="101">
        <v>0</v>
      </c>
      <c r="BR35" s="98">
        <v>39</v>
      </c>
      <c r="BS35" s="101">
        <v>97.5</v>
      </c>
      <c r="BT35" s="98">
        <v>40</v>
      </c>
      <c r="BU35" s="2"/>
    </row>
    <row r="36" spans="1:73" ht="41.45" customHeight="1">
      <c r="A36" s="11" t="s">
        <v>277</v>
      </c>
      <c r="C36" s="12"/>
      <c r="D36" s="12" t="s">
        <v>64</v>
      </c>
      <c r="E36" s="61">
        <v>256.54344540355356</v>
      </c>
      <c r="F36" s="63">
        <v>99.77526110257433</v>
      </c>
      <c r="G36" s="84" t="s">
        <v>429</v>
      </c>
      <c r="H36" s="12"/>
      <c r="I36" s="13" t="s">
        <v>277</v>
      </c>
      <c r="J36" s="45"/>
      <c r="K36" s="45"/>
      <c r="L36" s="13" t="s">
        <v>1309</v>
      </c>
      <c r="M36" s="65">
        <v>75.89798321539206</v>
      </c>
      <c r="N36" s="66">
        <v>2712.93310546875</v>
      </c>
      <c r="O36" s="66">
        <v>5748.419921875</v>
      </c>
      <c r="P36" s="56"/>
      <c r="Q36" s="67"/>
      <c r="R36" s="67"/>
      <c r="S36" s="72"/>
      <c r="T36" s="43">
        <v>0</v>
      </c>
      <c r="U36" s="43">
        <v>1</v>
      </c>
      <c r="V36" s="44">
        <v>0</v>
      </c>
      <c r="W36" s="44">
        <v>0.003497</v>
      </c>
      <c r="X36" s="44">
        <v>0.00229</v>
      </c>
      <c r="Y36" s="44">
        <v>0.458209</v>
      </c>
      <c r="Z36" s="44">
        <v>0</v>
      </c>
      <c r="AA36" s="44">
        <v>0</v>
      </c>
      <c r="AB36" s="64">
        <v>36</v>
      </c>
      <c r="AC36" s="64"/>
      <c r="AD36" s="14"/>
      <c r="AE36" t="s">
        <v>734</v>
      </c>
      <c r="AF36">
        <v>982</v>
      </c>
      <c r="AG36">
        <v>3364</v>
      </c>
      <c r="AH36">
        <v>3942</v>
      </c>
      <c r="AI36">
        <v>3124</v>
      </c>
      <c r="AK36" t="s">
        <v>839</v>
      </c>
      <c r="AL36" t="s">
        <v>928</v>
      </c>
      <c r="AM36" s="70" t="s">
        <v>986</v>
      </c>
      <c r="AO36" s="69">
        <v>40442.82115740741</v>
      </c>
      <c r="AP36" s="70" t="s">
        <v>1052</v>
      </c>
      <c r="AQ36" t="b">
        <v>1</v>
      </c>
      <c r="AR36" t="b">
        <v>0</v>
      </c>
      <c r="AS36" t="b">
        <v>1</v>
      </c>
      <c r="AT36" t="s">
        <v>660</v>
      </c>
      <c r="AU36">
        <v>51</v>
      </c>
      <c r="AV36" s="70" t="s">
        <v>1117</v>
      </c>
      <c r="AW36" t="b">
        <v>0</v>
      </c>
      <c r="AX36" t="s">
        <v>1168</v>
      </c>
      <c r="AY36" s="70" t="s">
        <v>1202</v>
      </c>
      <c r="AZ36" t="s">
        <v>66</v>
      </c>
      <c r="BA36" t="str">
        <f>REPLACE(INDEX(GroupVertices[Group],MATCH(Vertices[[#This Row],[Vertex]],GroupVertices[Vertex],0)),1,1,"")</f>
        <v>1</v>
      </c>
      <c r="BB36" s="43"/>
      <c r="BC36" s="43"/>
      <c r="BD36" s="43"/>
      <c r="BE36" s="43"/>
      <c r="BF36" s="43" t="s">
        <v>386</v>
      </c>
      <c r="BG36" s="43" t="s">
        <v>386</v>
      </c>
      <c r="BH36" s="98" t="s">
        <v>1700</v>
      </c>
      <c r="BI36" s="98" t="s">
        <v>1700</v>
      </c>
      <c r="BJ36" s="98" t="s">
        <v>1721</v>
      </c>
      <c r="BK36" s="98" t="s">
        <v>1721</v>
      </c>
      <c r="BL36" s="98">
        <v>1</v>
      </c>
      <c r="BM36" s="101">
        <v>2.5</v>
      </c>
      <c r="BN36" s="98">
        <v>0</v>
      </c>
      <c r="BO36" s="101">
        <v>0</v>
      </c>
      <c r="BP36" s="98">
        <v>0</v>
      </c>
      <c r="BQ36" s="101">
        <v>0</v>
      </c>
      <c r="BR36" s="98">
        <v>39</v>
      </c>
      <c r="BS36" s="101">
        <v>97.5</v>
      </c>
      <c r="BT36" s="98">
        <v>40</v>
      </c>
      <c r="BU36" s="2"/>
    </row>
    <row r="37" spans="1:73" ht="41.45" customHeight="1">
      <c r="A37" s="11" t="s">
        <v>278</v>
      </c>
      <c r="C37" s="12"/>
      <c r="D37" s="12" t="s">
        <v>64</v>
      </c>
      <c r="E37" s="61">
        <v>184.29187518892957</v>
      </c>
      <c r="F37" s="63">
        <v>99.94701006050578</v>
      </c>
      <c r="G37" s="84" t="s">
        <v>430</v>
      </c>
      <c r="H37" s="12"/>
      <c r="I37" s="13" t="s">
        <v>278</v>
      </c>
      <c r="J37" s="45"/>
      <c r="K37" s="45"/>
      <c r="L37" s="13" t="s">
        <v>1310</v>
      </c>
      <c r="M37" s="65">
        <v>18.6597805021109</v>
      </c>
      <c r="N37" s="66">
        <v>2389.866943359375</v>
      </c>
      <c r="O37" s="66">
        <v>8210.8798828125</v>
      </c>
      <c r="P37" s="56"/>
      <c r="Q37" s="67"/>
      <c r="R37" s="67"/>
      <c r="S37" s="72"/>
      <c r="T37" s="43">
        <v>0</v>
      </c>
      <c r="U37" s="43">
        <v>1</v>
      </c>
      <c r="V37" s="44">
        <v>0</v>
      </c>
      <c r="W37" s="44">
        <v>0.003497</v>
      </c>
      <c r="X37" s="44">
        <v>0.00229</v>
      </c>
      <c r="Y37" s="44">
        <v>0.458209</v>
      </c>
      <c r="Z37" s="44">
        <v>0</v>
      </c>
      <c r="AA37" s="44">
        <v>0</v>
      </c>
      <c r="AB37" s="64">
        <v>37</v>
      </c>
      <c r="AC37" s="64"/>
      <c r="AD37" s="14"/>
      <c r="AE37" t="s">
        <v>735</v>
      </c>
      <c r="AF37">
        <v>1161</v>
      </c>
      <c r="AG37">
        <v>797</v>
      </c>
      <c r="AH37">
        <v>4645</v>
      </c>
      <c r="AI37">
        <v>5022</v>
      </c>
      <c r="AK37" t="s">
        <v>840</v>
      </c>
      <c r="AO37" s="69">
        <v>40622.448159722226</v>
      </c>
      <c r="AP37" s="70" t="s">
        <v>1053</v>
      </c>
      <c r="AQ37" t="b">
        <v>0</v>
      </c>
      <c r="AR37" t="b">
        <v>0</v>
      </c>
      <c r="AS37" t="b">
        <v>0</v>
      </c>
      <c r="AT37" t="s">
        <v>660</v>
      </c>
      <c r="AU37">
        <v>1</v>
      </c>
      <c r="AV37" s="70" t="s">
        <v>1117</v>
      </c>
      <c r="AW37" t="b">
        <v>0</v>
      </c>
      <c r="AX37" t="s">
        <v>1168</v>
      </c>
      <c r="AY37" s="70" t="s">
        <v>1203</v>
      </c>
      <c r="AZ37" t="s">
        <v>66</v>
      </c>
      <c r="BA37" t="str">
        <f>REPLACE(INDEX(GroupVertices[Group],MATCH(Vertices[[#This Row],[Vertex]],GroupVertices[Vertex],0)),1,1,"")</f>
        <v>1</v>
      </c>
      <c r="BB37" s="43"/>
      <c r="BC37" s="43"/>
      <c r="BD37" s="43"/>
      <c r="BE37" s="43"/>
      <c r="BF37" s="43" t="s">
        <v>386</v>
      </c>
      <c r="BG37" s="43" t="s">
        <v>386</v>
      </c>
      <c r="BH37" s="98" t="s">
        <v>1700</v>
      </c>
      <c r="BI37" s="98" t="s">
        <v>1700</v>
      </c>
      <c r="BJ37" s="98" t="s">
        <v>1721</v>
      </c>
      <c r="BK37" s="98" t="s">
        <v>1721</v>
      </c>
      <c r="BL37" s="98">
        <v>1</v>
      </c>
      <c r="BM37" s="101">
        <v>2.5</v>
      </c>
      <c r="BN37" s="98">
        <v>0</v>
      </c>
      <c r="BO37" s="101">
        <v>0</v>
      </c>
      <c r="BP37" s="98">
        <v>0</v>
      </c>
      <c r="BQ37" s="101">
        <v>0</v>
      </c>
      <c r="BR37" s="98">
        <v>39</v>
      </c>
      <c r="BS37" s="101">
        <v>97.5</v>
      </c>
      <c r="BT37" s="98">
        <v>40</v>
      </c>
      <c r="BU37" s="2"/>
    </row>
    <row r="38" spans="1:73" ht="41.45" customHeight="1">
      <c r="A38" s="11" t="s">
        <v>279</v>
      </c>
      <c r="C38" s="12"/>
      <c r="D38" s="12" t="s">
        <v>64</v>
      </c>
      <c r="E38" s="61">
        <v>164.8990696268431</v>
      </c>
      <c r="F38" s="63">
        <v>99.99310863160618</v>
      </c>
      <c r="G38" s="84" t="s">
        <v>431</v>
      </c>
      <c r="H38" s="12"/>
      <c r="I38" s="13" t="s">
        <v>279</v>
      </c>
      <c r="J38" s="45"/>
      <c r="K38" s="45"/>
      <c r="L38" s="13" t="s">
        <v>1311</v>
      </c>
      <c r="M38" s="65">
        <v>3.2966633733805843</v>
      </c>
      <c r="N38" s="66">
        <v>9588.3740234375</v>
      </c>
      <c r="O38" s="66">
        <v>2109.67919921875</v>
      </c>
      <c r="P38" s="56"/>
      <c r="Q38" s="67"/>
      <c r="R38" s="67"/>
      <c r="S38" s="72"/>
      <c r="T38" s="43">
        <v>0</v>
      </c>
      <c r="U38" s="43">
        <v>1</v>
      </c>
      <c r="V38" s="44">
        <v>0</v>
      </c>
      <c r="W38" s="44">
        <v>1</v>
      </c>
      <c r="X38" s="44">
        <v>0</v>
      </c>
      <c r="Y38" s="44">
        <v>0.999995</v>
      </c>
      <c r="Z38" s="44">
        <v>0</v>
      </c>
      <c r="AA38" s="44">
        <v>0</v>
      </c>
      <c r="AB38" s="64">
        <v>38</v>
      </c>
      <c r="AC38" s="64"/>
      <c r="AD38" s="14"/>
      <c r="AE38" t="s">
        <v>736</v>
      </c>
      <c r="AF38">
        <v>691</v>
      </c>
      <c r="AG38">
        <v>108</v>
      </c>
      <c r="AH38">
        <v>1748</v>
      </c>
      <c r="AI38">
        <v>3038</v>
      </c>
      <c r="AK38" t="s">
        <v>841</v>
      </c>
      <c r="AL38" t="s">
        <v>929</v>
      </c>
      <c r="AO38" s="69">
        <v>43249.78236111111</v>
      </c>
      <c r="AP38" s="70" t="s">
        <v>1054</v>
      </c>
      <c r="AQ38" t="b">
        <v>0</v>
      </c>
      <c r="AR38" t="b">
        <v>0</v>
      </c>
      <c r="AS38" t="b">
        <v>0</v>
      </c>
      <c r="AT38" t="s">
        <v>660</v>
      </c>
      <c r="AU38">
        <v>0</v>
      </c>
      <c r="AV38" s="70" t="s">
        <v>1117</v>
      </c>
      <c r="AW38" t="b">
        <v>0</v>
      </c>
      <c r="AX38" t="s">
        <v>1168</v>
      </c>
      <c r="AY38" s="70" t="s">
        <v>1204</v>
      </c>
      <c r="AZ38" t="s">
        <v>66</v>
      </c>
      <c r="BA38" t="str">
        <f>REPLACE(INDEX(GroupVertices[Group],MATCH(Vertices[[#This Row],[Vertex]],GroupVertices[Vertex],0)),1,1,"")</f>
        <v>9</v>
      </c>
      <c r="BB38" s="43"/>
      <c r="BC38" s="43"/>
      <c r="BD38" s="43"/>
      <c r="BE38" s="43"/>
      <c r="BF38" s="43" t="s">
        <v>389</v>
      </c>
      <c r="BG38" s="43" t="s">
        <v>389</v>
      </c>
      <c r="BH38" s="98" t="s">
        <v>1705</v>
      </c>
      <c r="BI38" s="98" t="s">
        <v>1705</v>
      </c>
      <c r="BJ38" s="98" t="s">
        <v>1726</v>
      </c>
      <c r="BK38" s="98" t="s">
        <v>1726</v>
      </c>
      <c r="BL38" s="98">
        <v>0</v>
      </c>
      <c r="BM38" s="101">
        <v>0</v>
      </c>
      <c r="BN38" s="98">
        <v>0</v>
      </c>
      <c r="BO38" s="101">
        <v>0</v>
      </c>
      <c r="BP38" s="98">
        <v>0</v>
      </c>
      <c r="BQ38" s="101">
        <v>0</v>
      </c>
      <c r="BR38" s="98">
        <v>7</v>
      </c>
      <c r="BS38" s="101">
        <v>100</v>
      </c>
      <c r="BT38" s="98">
        <v>7</v>
      </c>
      <c r="BU38" s="2"/>
    </row>
    <row r="39" spans="1:73" ht="41.45" customHeight="1">
      <c r="A39" s="11" t="s">
        <v>330</v>
      </c>
      <c r="C39" s="12"/>
      <c r="D39" s="12" t="s">
        <v>64</v>
      </c>
      <c r="E39" s="61">
        <v>1000</v>
      </c>
      <c r="F39" s="63">
        <v>82.59568185518313</v>
      </c>
      <c r="G39" s="84" t="s">
        <v>1137</v>
      </c>
      <c r="H39" s="12"/>
      <c r="I39" s="13" t="s">
        <v>330</v>
      </c>
      <c r="J39" s="45"/>
      <c r="K39" s="45"/>
      <c r="L39" s="13" t="s">
        <v>1312</v>
      </c>
      <c r="M39" s="65">
        <v>5801.279093729301</v>
      </c>
      <c r="N39" s="66">
        <v>9588.3740234375</v>
      </c>
      <c r="O39" s="66">
        <v>922.984619140625</v>
      </c>
      <c r="P39" s="56"/>
      <c r="Q39" s="67"/>
      <c r="R39" s="67"/>
      <c r="S39" s="72"/>
      <c r="T39" s="43">
        <v>1</v>
      </c>
      <c r="U39" s="43">
        <v>0</v>
      </c>
      <c r="V39" s="44">
        <v>0</v>
      </c>
      <c r="W39" s="44">
        <v>1</v>
      </c>
      <c r="X39" s="44">
        <v>0</v>
      </c>
      <c r="Y39" s="44">
        <v>0.999995</v>
      </c>
      <c r="Z39" s="44">
        <v>0</v>
      </c>
      <c r="AA39" s="44">
        <v>0</v>
      </c>
      <c r="AB39" s="64">
        <v>39</v>
      </c>
      <c r="AC39" s="64"/>
      <c r="AD39" s="14"/>
      <c r="AE39" t="s">
        <v>737</v>
      </c>
      <c r="AF39">
        <v>455</v>
      </c>
      <c r="AG39">
        <v>260134</v>
      </c>
      <c r="AH39">
        <v>695</v>
      </c>
      <c r="AI39">
        <v>1780</v>
      </c>
      <c r="AK39" t="s">
        <v>842</v>
      </c>
      <c r="AO39" s="69">
        <v>42204.89405092593</v>
      </c>
      <c r="AP39" s="70" t="s">
        <v>1055</v>
      </c>
      <c r="AQ39" t="b">
        <v>1</v>
      </c>
      <c r="AR39" t="b">
        <v>0</v>
      </c>
      <c r="AS39" t="b">
        <v>0</v>
      </c>
      <c r="AT39" t="s">
        <v>660</v>
      </c>
      <c r="AU39">
        <v>269</v>
      </c>
      <c r="AV39" s="70" t="s">
        <v>1117</v>
      </c>
      <c r="AW39" t="b">
        <v>1</v>
      </c>
      <c r="AX39" t="s">
        <v>1168</v>
      </c>
      <c r="AY39" s="70" t="s">
        <v>1205</v>
      </c>
      <c r="AZ39" t="s">
        <v>65</v>
      </c>
      <c r="BA39" t="str">
        <f>REPLACE(INDEX(GroupVertices[Group],MATCH(Vertices[[#This Row],[Vertex]],GroupVertices[Vertex],0)),1,1,"")</f>
        <v>9</v>
      </c>
      <c r="BB39" s="43"/>
      <c r="BC39" s="43"/>
      <c r="BD39" s="43"/>
      <c r="BE39" s="43"/>
      <c r="BF39" s="43"/>
      <c r="BG39" s="43"/>
      <c r="BH39" s="43"/>
      <c r="BI39" s="43"/>
      <c r="BJ39" s="43"/>
      <c r="BK39" s="43"/>
      <c r="BL39" s="43"/>
      <c r="BM39" s="44"/>
      <c r="BN39" s="43"/>
      <c r="BO39" s="44"/>
      <c r="BP39" s="43"/>
      <c r="BQ39" s="44"/>
      <c r="BR39" s="43"/>
      <c r="BS39" s="44"/>
      <c r="BT39" s="43"/>
      <c r="BU39" s="2"/>
    </row>
    <row r="40" spans="1:73" ht="41.45" customHeight="1">
      <c r="A40" s="11" t="s">
        <v>280</v>
      </c>
      <c r="C40" s="12"/>
      <c r="D40" s="12" t="s">
        <v>64</v>
      </c>
      <c r="E40" s="61">
        <v>164.392436099822</v>
      </c>
      <c r="F40" s="63">
        <v>99.99431294841287</v>
      </c>
      <c r="G40" s="84" t="s">
        <v>432</v>
      </c>
      <c r="H40" s="12"/>
      <c r="I40" s="13" t="s">
        <v>280</v>
      </c>
      <c r="J40" s="45"/>
      <c r="K40" s="45"/>
      <c r="L40" s="13" t="s">
        <v>1313</v>
      </c>
      <c r="M40" s="65">
        <v>2.895304725605336</v>
      </c>
      <c r="N40" s="66">
        <v>189.7324676513672</v>
      </c>
      <c r="O40" s="66">
        <v>3272.601806640625</v>
      </c>
      <c r="P40" s="56"/>
      <c r="Q40" s="67"/>
      <c r="R40" s="67"/>
      <c r="S40" s="72"/>
      <c r="T40" s="43">
        <v>0</v>
      </c>
      <c r="U40" s="43">
        <v>1</v>
      </c>
      <c r="V40" s="44">
        <v>0</v>
      </c>
      <c r="W40" s="44">
        <v>0.003497</v>
      </c>
      <c r="X40" s="44">
        <v>0.00229</v>
      </c>
      <c r="Y40" s="44">
        <v>0.458209</v>
      </c>
      <c r="Z40" s="44">
        <v>0</v>
      </c>
      <c r="AA40" s="44">
        <v>0</v>
      </c>
      <c r="AB40" s="64">
        <v>40</v>
      </c>
      <c r="AC40" s="64"/>
      <c r="AD40" s="14"/>
      <c r="AE40" t="s">
        <v>738</v>
      </c>
      <c r="AF40">
        <v>39</v>
      </c>
      <c r="AG40">
        <v>90</v>
      </c>
      <c r="AH40">
        <v>357</v>
      </c>
      <c r="AI40">
        <v>17</v>
      </c>
      <c r="AK40" t="s">
        <v>843</v>
      </c>
      <c r="AL40" t="s">
        <v>930</v>
      </c>
      <c r="AM40" s="70" t="s">
        <v>987</v>
      </c>
      <c r="AO40" s="69">
        <v>43371.02133101852</v>
      </c>
      <c r="AP40" s="70" t="s">
        <v>1056</v>
      </c>
      <c r="AQ40" t="b">
        <v>1</v>
      </c>
      <c r="AR40" t="b">
        <v>0</v>
      </c>
      <c r="AS40" t="b">
        <v>0</v>
      </c>
      <c r="AT40" t="s">
        <v>660</v>
      </c>
      <c r="AU40">
        <v>0</v>
      </c>
      <c r="AW40" t="b">
        <v>0</v>
      </c>
      <c r="AX40" t="s">
        <v>1168</v>
      </c>
      <c r="AY40" s="70" t="s">
        <v>1206</v>
      </c>
      <c r="AZ40" t="s">
        <v>66</v>
      </c>
      <c r="BA40" t="str">
        <f>REPLACE(INDEX(GroupVertices[Group],MATCH(Vertices[[#This Row],[Vertex]],GroupVertices[Vertex],0)),1,1,"")</f>
        <v>1</v>
      </c>
      <c r="BB40" s="43"/>
      <c r="BC40" s="43"/>
      <c r="BD40" s="43"/>
      <c r="BE40" s="43"/>
      <c r="BF40" s="43" t="s">
        <v>390</v>
      </c>
      <c r="BG40" s="43" t="s">
        <v>390</v>
      </c>
      <c r="BH40" s="98" t="s">
        <v>1706</v>
      </c>
      <c r="BI40" s="98" t="s">
        <v>1706</v>
      </c>
      <c r="BJ40" s="98" t="s">
        <v>1727</v>
      </c>
      <c r="BK40" s="98" t="s">
        <v>1727</v>
      </c>
      <c r="BL40" s="98">
        <v>2</v>
      </c>
      <c r="BM40" s="101">
        <v>4.081632653061225</v>
      </c>
      <c r="BN40" s="98">
        <v>0</v>
      </c>
      <c r="BO40" s="101">
        <v>0</v>
      </c>
      <c r="BP40" s="98">
        <v>0</v>
      </c>
      <c r="BQ40" s="101">
        <v>0</v>
      </c>
      <c r="BR40" s="98">
        <v>47</v>
      </c>
      <c r="BS40" s="101">
        <v>95.91836734693878</v>
      </c>
      <c r="BT40" s="98">
        <v>49</v>
      </c>
      <c r="BU40" s="2"/>
    </row>
    <row r="41" spans="1:73" ht="41.45" customHeight="1">
      <c r="A41" s="11" t="s">
        <v>281</v>
      </c>
      <c r="C41" s="12"/>
      <c r="D41" s="12" t="s">
        <v>64</v>
      </c>
      <c r="E41" s="61">
        <v>224.70997212239277</v>
      </c>
      <c r="F41" s="63">
        <v>99.85093234192784</v>
      </c>
      <c r="G41" s="84" t="s">
        <v>433</v>
      </c>
      <c r="H41" s="12"/>
      <c r="I41" s="13" t="s">
        <v>281</v>
      </c>
      <c r="J41" s="45"/>
      <c r="K41" s="45"/>
      <c r="L41" s="13" t="s">
        <v>1314</v>
      </c>
      <c r="M41" s="65">
        <v>50.679281513514</v>
      </c>
      <c r="N41" s="66">
        <v>828.9185180664062</v>
      </c>
      <c r="O41" s="66">
        <v>4363.1630859375</v>
      </c>
      <c r="P41" s="56"/>
      <c r="Q41" s="67"/>
      <c r="R41" s="67"/>
      <c r="S41" s="72"/>
      <c r="T41" s="43">
        <v>0</v>
      </c>
      <c r="U41" s="43">
        <v>1</v>
      </c>
      <c r="V41" s="44">
        <v>0</v>
      </c>
      <c r="W41" s="44">
        <v>0.003497</v>
      </c>
      <c r="X41" s="44">
        <v>0.00229</v>
      </c>
      <c r="Y41" s="44">
        <v>0.458209</v>
      </c>
      <c r="Z41" s="44">
        <v>0</v>
      </c>
      <c r="AA41" s="44">
        <v>0</v>
      </c>
      <c r="AB41" s="64">
        <v>41</v>
      </c>
      <c r="AC41" s="64"/>
      <c r="AD41" s="14"/>
      <c r="AE41" t="s">
        <v>739</v>
      </c>
      <c r="AF41">
        <v>1709</v>
      </c>
      <c r="AG41">
        <v>2233</v>
      </c>
      <c r="AH41">
        <v>2303</v>
      </c>
      <c r="AI41">
        <v>887</v>
      </c>
      <c r="AK41" t="s">
        <v>844</v>
      </c>
      <c r="AL41" t="s">
        <v>931</v>
      </c>
      <c r="AM41" s="70" t="s">
        <v>988</v>
      </c>
      <c r="AO41" s="69">
        <v>40948.65707175926</v>
      </c>
      <c r="AP41" s="70" t="s">
        <v>1057</v>
      </c>
      <c r="AQ41" t="b">
        <v>0</v>
      </c>
      <c r="AR41" t="b">
        <v>0</v>
      </c>
      <c r="AS41" t="b">
        <v>1</v>
      </c>
      <c r="AT41" t="s">
        <v>1113</v>
      </c>
      <c r="AU41">
        <v>149</v>
      </c>
      <c r="AV41" s="70" t="s">
        <v>1117</v>
      </c>
      <c r="AW41" t="b">
        <v>0</v>
      </c>
      <c r="AX41" t="s">
        <v>1168</v>
      </c>
      <c r="AY41" s="70" t="s">
        <v>1207</v>
      </c>
      <c r="AZ41" t="s">
        <v>66</v>
      </c>
      <c r="BA41" t="str">
        <f>REPLACE(INDEX(GroupVertices[Group],MATCH(Vertices[[#This Row],[Vertex]],GroupVertices[Vertex],0)),1,1,"")</f>
        <v>1</v>
      </c>
      <c r="BB41" s="43"/>
      <c r="BC41" s="43"/>
      <c r="BD41" s="43"/>
      <c r="BE41" s="43"/>
      <c r="BF41" s="43" t="s">
        <v>386</v>
      </c>
      <c r="BG41" s="43" t="s">
        <v>386</v>
      </c>
      <c r="BH41" s="98" t="s">
        <v>1700</v>
      </c>
      <c r="BI41" s="98" t="s">
        <v>1700</v>
      </c>
      <c r="BJ41" s="98" t="s">
        <v>1721</v>
      </c>
      <c r="BK41" s="98" t="s">
        <v>1721</v>
      </c>
      <c r="BL41" s="98">
        <v>1</v>
      </c>
      <c r="BM41" s="101">
        <v>2.5</v>
      </c>
      <c r="BN41" s="98">
        <v>0</v>
      </c>
      <c r="BO41" s="101">
        <v>0</v>
      </c>
      <c r="BP41" s="98">
        <v>0</v>
      </c>
      <c r="BQ41" s="101">
        <v>0</v>
      </c>
      <c r="BR41" s="98">
        <v>39</v>
      </c>
      <c r="BS41" s="101">
        <v>97.5</v>
      </c>
      <c r="BT41" s="98">
        <v>40</v>
      </c>
      <c r="BU41" s="2"/>
    </row>
    <row r="42" spans="1:73" ht="41.45" customHeight="1">
      <c r="A42" s="11" t="s">
        <v>282</v>
      </c>
      <c r="C42" s="12"/>
      <c r="D42" s="12" t="s">
        <v>64</v>
      </c>
      <c r="E42" s="61">
        <v>616.5628589661774</v>
      </c>
      <c r="F42" s="63">
        <v>98.91946019844465</v>
      </c>
      <c r="G42" s="84" t="s">
        <v>434</v>
      </c>
      <c r="H42" s="12"/>
      <c r="I42" s="13" t="s">
        <v>282</v>
      </c>
      <c r="J42" s="45"/>
      <c r="K42" s="45"/>
      <c r="L42" s="13" t="s">
        <v>1315</v>
      </c>
      <c r="M42" s="65">
        <v>361.1078978650139</v>
      </c>
      <c r="N42" s="66">
        <v>296.7784118652344</v>
      </c>
      <c r="O42" s="66">
        <v>7379.7939453125</v>
      </c>
      <c r="P42" s="56"/>
      <c r="Q42" s="67"/>
      <c r="R42" s="67"/>
      <c r="S42" s="72"/>
      <c r="T42" s="43">
        <v>0</v>
      </c>
      <c r="U42" s="43">
        <v>1</v>
      </c>
      <c r="V42" s="44">
        <v>0</v>
      </c>
      <c r="W42" s="44">
        <v>0.003497</v>
      </c>
      <c r="X42" s="44">
        <v>0.00229</v>
      </c>
      <c r="Y42" s="44">
        <v>0.458209</v>
      </c>
      <c r="Z42" s="44">
        <v>0</v>
      </c>
      <c r="AA42" s="44">
        <v>0</v>
      </c>
      <c r="AB42" s="64">
        <v>42</v>
      </c>
      <c r="AC42" s="64"/>
      <c r="AD42" s="14"/>
      <c r="AE42" t="s">
        <v>740</v>
      </c>
      <c r="AF42">
        <v>8208</v>
      </c>
      <c r="AG42">
        <v>16155</v>
      </c>
      <c r="AH42">
        <v>150527</v>
      </c>
      <c r="AI42">
        <v>25861</v>
      </c>
      <c r="AK42" t="s">
        <v>845</v>
      </c>
      <c r="AL42" t="s">
        <v>932</v>
      </c>
      <c r="AM42" s="70" t="s">
        <v>989</v>
      </c>
      <c r="AO42" s="69">
        <v>41366.925092592595</v>
      </c>
      <c r="AP42" s="70" t="s">
        <v>1058</v>
      </c>
      <c r="AQ42" t="b">
        <v>0</v>
      </c>
      <c r="AR42" t="b">
        <v>0</v>
      </c>
      <c r="AS42" t="b">
        <v>1</v>
      </c>
      <c r="AT42" t="s">
        <v>660</v>
      </c>
      <c r="AU42">
        <v>895</v>
      </c>
      <c r="AV42" s="70" t="s">
        <v>1121</v>
      </c>
      <c r="AW42" t="b">
        <v>0</v>
      </c>
      <c r="AX42" t="s">
        <v>1168</v>
      </c>
      <c r="AY42" s="70" t="s">
        <v>1208</v>
      </c>
      <c r="AZ42" t="s">
        <v>66</v>
      </c>
      <c r="BA42" t="str">
        <f>REPLACE(INDEX(GroupVertices[Group],MATCH(Vertices[[#This Row],[Vertex]],GroupVertices[Vertex],0)),1,1,"")</f>
        <v>1</v>
      </c>
      <c r="BB42" s="43"/>
      <c r="BC42" s="43"/>
      <c r="BD42" s="43"/>
      <c r="BE42" s="43"/>
      <c r="BF42" s="43" t="s">
        <v>386</v>
      </c>
      <c r="BG42" s="43" t="s">
        <v>386</v>
      </c>
      <c r="BH42" s="98" t="s">
        <v>1700</v>
      </c>
      <c r="BI42" s="98" t="s">
        <v>1700</v>
      </c>
      <c r="BJ42" s="98" t="s">
        <v>1721</v>
      </c>
      <c r="BK42" s="98" t="s">
        <v>1721</v>
      </c>
      <c r="BL42" s="98">
        <v>1</v>
      </c>
      <c r="BM42" s="101">
        <v>2.5</v>
      </c>
      <c r="BN42" s="98">
        <v>0</v>
      </c>
      <c r="BO42" s="101">
        <v>0</v>
      </c>
      <c r="BP42" s="98">
        <v>0</v>
      </c>
      <c r="BQ42" s="101">
        <v>0</v>
      </c>
      <c r="BR42" s="98">
        <v>39</v>
      </c>
      <c r="BS42" s="101">
        <v>97.5</v>
      </c>
      <c r="BT42" s="98">
        <v>40</v>
      </c>
      <c r="BU42" s="2"/>
    </row>
    <row r="43" spans="1:73" ht="41.45" customHeight="1">
      <c r="A43" s="11" t="s">
        <v>283</v>
      </c>
      <c r="C43" s="12"/>
      <c r="D43" s="12" t="s">
        <v>64</v>
      </c>
      <c r="E43" s="61">
        <v>194.73415510697612</v>
      </c>
      <c r="F43" s="63">
        <v>99.92218775299017</v>
      </c>
      <c r="G43" s="84" t="s">
        <v>435</v>
      </c>
      <c r="H43" s="12"/>
      <c r="I43" s="13" t="s">
        <v>283</v>
      </c>
      <c r="J43" s="45"/>
      <c r="K43" s="45"/>
      <c r="L43" s="13" t="s">
        <v>1316</v>
      </c>
      <c r="M43" s="65">
        <v>26.932228186811837</v>
      </c>
      <c r="N43" s="66">
        <v>967.7725219726562</v>
      </c>
      <c r="O43" s="66">
        <v>712.7167358398438</v>
      </c>
      <c r="P43" s="56"/>
      <c r="Q43" s="67"/>
      <c r="R43" s="67"/>
      <c r="S43" s="72"/>
      <c r="T43" s="43">
        <v>0</v>
      </c>
      <c r="U43" s="43">
        <v>1</v>
      </c>
      <c r="V43" s="44">
        <v>0</v>
      </c>
      <c r="W43" s="44">
        <v>0.003497</v>
      </c>
      <c r="X43" s="44">
        <v>0.00229</v>
      </c>
      <c r="Y43" s="44">
        <v>0.458209</v>
      </c>
      <c r="Z43" s="44">
        <v>0</v>
      </c>
      <c r="AA43" s="44">
        <v>0</v>
      </c>
      <c r="AB43" s="64">
        <v>43</v>
      </c>
      <c r="AC43" s="64"/>
      <c r="AD43" s="14"/>
      <c r="AE43" t="s">
        <v>741</v>
      </c>
      <c r="AF43">
        <v>2505</v>
      </c>
      <c r="AG43">
        <v>1168</v>
      </c>
      <c r="AH43">
        <v>2710</v>
      </c>
      <c r="AI43">
        <v>8931</v>
      </c>
      <c r="AK43" t="s">
        <v>846</v>
      </c>
      <c r="AL43" t="s">
        <v>933</v>
      </c>
      <c r="AO43" s="69">
        <v>42855.807962962965</v>
      </c>
      <c r="AP43" s="70" t="s">
        <v>1059</v>
      </c>
      <c r="AQ43" t="b">
        <v>0</v>
      </c>
      <c r="AR43" t="b">
        <v>0</v>
      </c>
      <c r="AS43" t="b">
        <v>0</v>
      </c>
      <c r="AT43" t="s">
        <v>660</v>
      </c>
      <c r="AU43">
        <v>9</v>
      </c>
      <c r="AV43" s="70" t="s">
        <v>1117</v>
      </c>
      <c r="AW43" t="b">
        <v>0</v>
      </c>
      <c r="AX43" t="s">
        <v>1168</v>
      </c>
      <c r="AY43" s="70" t="s">
        <v>1209</v>
      </c>
      <c r="AZ43" t="s">
        <v>66</v>
      </c>
      <c r="BA43" t="str">
        <f>REPLACE(INDEX(GroupVertices[Group],MATCH(Vertices[[#This Row],[Vertex]],GroupVertices[Vertex],0)),1,1,"")</f>
        <v>1</v>
      </c>
      <c r="BB43" s="43"/>
      <c r="BC43" s="43"/>
      <c r="BD43" s="43"/>
      <c r="BE43" s="43"/>
      <c r="BF43" s="43" t="s">
        <v>386</v>
      </c>
      <c r="BG43" s="43" t="s">
        <v>386</v>
      </c>
      <c r="BH43" s="98" t="s">
        <v>1700</v>
      </c>
      <c r="BI43" s="98" t="s">
        <v>1700</v>
      </c>
      <c r="BJ43" s="98" t="s">
        <v>1721</v>
      </c>
      <c r="BK43" s="98" t="s">
        <v>1721</v>
      </c>
      <c r="BL43" s="98">
        <v>1</v>
      </c>
      <c r="BM43" s="101">
        <v>2.5</v>
      </c>
      <c r="BN43" s="98">
        <v>0</v>
      </c>
      <c r="BO43" s="101">
        <v>0</v>
      </c>
      <c r="BP43" s="98">
        <v>0</v>
      </c>
      <c r="BQ43" s="101">
        <v>0</v>
      </c>
      <c r="BR43" s="98">
        <v>39</v>
      </c>
      <c r="BS43" s="101">
        <v>97.5</v>
      </c>
      <c r="BT43" s="98">
        <v>40</v>
      </c>
      <c r="BU43" s="2"/>
    </row>
    <row r="44" spans="1:73" ht="41.45" customHeight="1">
      <c r="A44" s="11" t="s">
        <v>284</v>
      </c>
      <c r="C44" s="12"/>
      <c r="D44" s="12" t="s">
        <v>64</v>
      </c>
      <c r="E44" s="61">
        <v>184.29187518892957</v>
      </c>
      <c r="F44" s="63">
        <v>99.94701006050578</v>
      </c>
      <c r="G44" s="84" t="s">
        <v>436</v>
      </c>
      <c r="H44" s="12"/>
      <c r="I44" s="13" t="s">
        <v>284</v>
      </c>
      <c r="J44" s="45"/>
      <c r="K44" s="45"/>
      <c r="L44" s="13" t="s">
        <v>1317</v>
      </c>
      <c r="M44" s="65">
        <v>18.6597805021109</v>
      </c>
      <c r="N44" s="66">
        <v>743.9734497070312</v>
      </c>
      <c r="O44" s="66">
        <v>6266.81689453125</v>
      </c>
      <c r="P44" s="56"/>
      <c r="Q44" s="67"/>
      <c r="R44" s="67"/>
      <c r="S44" s="72"/>
      <c r="T44" s="43">
        <v>0</v>
      </c>
      <c r="U44" s="43">
        <v>1</v>
      </c>
      <c r="V44" s="44">
        <v>0</v>
      </c>
      <c r="W44" s="44">
        <v>0.003497</v>
      </c>
      <c r="X44" s="44">
        <v>0.00229</v>
      </c>
      <c r="Y44" s="44">
        <v>0.458209</v>
      </c>
      <c r="Z44" s="44">
        <v>0</v>
      </c>
      <c r="AA44" s="44">
        <v>0</v>
      </c>
      <c r="AB44" s="64">
        <v>44</v>
      </c>
      <c r="AC44" s="64"/>
      <c r="AD44" s="14"/>
      <c r="AE44" t="s">
        <v>742</v>
      </c>
      <c r="AF44">
        <v>2413</v>
      </c>
      <c r="AG44">
        <v>797</v>
      </c>
      <c r="AH44">
        <v>3648</v>
      </c>
      <c r="AI44">
        <v>3936</v>
      </c>
      <c r="AK44" t="s">
        <v>847</v>
      </c>
      <c r="AL44" t="s">
        <v>934</v>
      </c>
      <c r="AO44" s="69">
        <v>42894.90326388889</v>
      </c>
      <c r="AP44" s="70" t="s">
        <v>1060</v>
      </c>
      <c r="AQ44" t="b">
        <v>1</v>
      </c>
      <c r="AR44" t="b">
        <v>0</v>
      </c>
      <c r="AS44" t="b">
        <v>0</v>
      </c>
      <c r="AT44" t="s">
        <v>660</v>
      </c>
      <c r="AU44">
        <v>7</v>
      </c>
      <c r="AW44" t="b">
        <v>0</v>
      </c>
      <c r="AX44" t="s">
        <v>1168</v>
      </c>
      <c r="AY44" s="70" t="s">
        <v>1210</v>
      </c>
      <c r="AZ44" t="s">
        <v>66</v>
      </c>
      <c r="BA44" t="str">
        <f>REPLACE(INDEX(GroupVertices[Group],MATCH(Vertices[[#This Row],[Vertex]],GroupVertices[Vertex],0)),1,1,"")</f>
        <v>1</v>
      </c>
      <c r="BB44" s="43"/>
      <c r="BC44" s="43"/>
      <c r="BD44" s="43"/>
      <c r="BE44" s="43"/>
      <c r="BF44" s="43" t="s">
        <v>386</v>
      </c>
      <c r="BG44" s="43" t="s">
        <v>386</v>
      </c>
      <c r="BH44" s="98" t="s">
        <v>1700</v>
      </c>
      <c r="BI44" s="98" t="s">
        <v>1700</v>
      </c>
      <c r="BJ44" s="98" t="s">
        <v>1721</v>
      </c>
      <c r="BK44" s="98" t="s">
        <v>1721</v>
      </c>
      <c r="BL44" s="98">
        <v>1</v>
      </c>
      <c r="BM44" s="101">
        <v>2.5</v>
      </c>
      <c r="BN44" s="98">
        <v>0</v>
      </c>
      <c r="BO44" s="101">
        <v>0</v>
      </c>
      <c r="BP44" s="98">
        <v>0</v>
      </c>
      <c r="BQ44" s="101">
        <v>0</v>
      </c>
      <c r="BR44" s="98">
        <v>39</v>
      </c>
      <c r="BS44" s="101">
        <v>97.5</v>
      </c>
      <c r="BT44" s="98">
        <v>40</v>
      </c>
      <c r="BU44" s="2"/>
    </row>
    <row r="45" spans="1:73" ht="41.45" customHeight="1">
      <c r="A45" s="11" t="s">
        <v>285</v>
      </c>
      <c r="C45" s="12"/>
      <c r="D45" s="12" t="s">
        <v>64</v>
      </c>
      <c r="E45" s="61">
        <v>212.57891378094246</v>
      </c>
      <c r="F45" s="63">
        <v>99.87976903879907</v>
      </c>
      <c r="G45" s="84" t="s">
        <v>437</v>
      </c>
      <c r="H45" s="12"/>
      <c r="I45" s="13" t="s">
        <v>285</v>
      </c>
      <c r="J45" s="45"/>
      <c r="K45" s="45"/>
      <c r="L45" s="13" t="s">
        <v>1318</v>
      </c>
      <c r="M45" s="65">
        <v>41.06897166956223</v>
      </c>
      <c r="N45" s="66">
        <v>1630.4910888671875</v>
      </c>
      <c r="O45" s="66">
        <v>7417.1357421875</v>
      </c>
      <c r="P45" s="56"/>
      <c r="Q45" s="67"/>
      <c r="R45" s="67"/>
      <c r="S45" s="72"/>
      <c r="T45" s="43">
        <v>0</v>
      </c>
      <c r="U45" s="43">
        <v>1</v>
      </c>
      <c r="V45" s="44">
        <v>0</v>
      </c>
      <c r="W45" s="44">
        <v>0.003497</v>
      </c>
      <c r="X45" s="44">
        <v>0.00229</v>
      </c>
      <c r="Y45" s="44">
        <v>0.458209</v>
      </c>
      <c r="Z45" s="44">
        <v>0</v>
      </c>
      <c r="AA45" s="44">
        <v>0</v>
      </c>
      <c r="AB45" s="64">
        <v>45</v>
      </c>
      <c r="AC45" s="64"/>
      <c r="AD45" s="14"/>
      <c r="AE45" t="s">
        <v>743</v>
      </c>
      <c r="AF45">
        <v>5001</v>
      </c>
      <c r="AG45">
        <v>1802</v>
      </c>
      <c r="AH45">
        <v>16664</v>
      </c>
      <c r="AI45">
        <v>27495</v>
      </c>
      <c r="AK45" t="s">
        <v>848</v>
      </c>
      <c r="AL45" t="s">
        <v>935</v>
      </c>
      <c r="AO45" s="69">
        <v>42917.619525462964</v>
      </c>
      <c r="AP45" s="70" t="s">
        <v>1061</v>
      </c>
      <c r="AQ45" t="b">
        <v>1</v>
      </c>
      <c r="AR45" t="b">
        <v>0</v>
      </c>
      <c r="AS45" t="b">
        <v>0</v>
      </c>
      <c r="AT45" t="s">
        <v>660</v>
      </c>
      <c r="AU45">
        <v>9</v>
      </c>
      <c r="AW45" t="b">
        <v>0</v>
      </c>
      <c r="AX45" t="s">
        <v>1168</v>
      </c>
      <c r="AY45" s="70" t="s">
        <v>1211</v>
      </c>
      <c r="AZ45" t="s">
        <v>66</v>
      </c>
      <c r="BA45" t="str">
        <f>REPLACE(INDEX(GroupVertices[Group],MATCH(Vertices[[#This Row],[Vertex]],GroupVertices[Vertex],0)),1,1,"")</f>
        <v>1</v>
      </c>
      <c r="BB45" s="43"/>
      <c r="BC45" s="43"/>
      <c r="BD45" s="43"/>
      <c r="BE45" s="43"/>
      <c r="BF45" s="43" t="s">
        <v>386</v>
      </c>
      <c r="BG45" s="43" t="s">
        <v>386</v>
      </c>
      <c r="BH45" s="98" t="s">
        <v>1700</v>
      </c>
      <c r="BI45" s="98" t="s">
        <v>1700</v>
      </c>
      <c r="BJ45" s="98" t="s">
        <v>1721</v>
      </c>
      <c r="BK45" s="98" t="s">
        <v>1721</v>
      </c>
      <c r="BL45" s="98">
        <v>1</v>
      </c>
      <c r="BM45" s="101">
        <v>2.5</v>
      </c>
      <c r="BN45" s="98">
        <v>0</v>
      </c>
      <c r="BO45" s="101">
        <v>0</v>
      </c>
      <c r="BP45" s="98">
        <v>0</v>
      </c>
      <c r="BQ45" s="101">
        <v>0</v>
      </c>
      <c r="BR45" s="98">
        <v>39</v>
      </c>
      <c r="BS45" s="101">
        <v>97.5</v>
      </c>
      <c r="BT45" s="98">
        <v>40</v>
      </c>
      <c r="BU45" s="2"/>
    </row>
    <row r="46" spans="1:73" ht="41.45" customHeight="1">
      <c r="A46" s="11" t="s">
        <v>286</v>
      </c>
      <c r="C46" s="12"/>
      <c r="D46" s="12" t="s">
        <v>64</v>
      </c>
      <c r="E46" s="61">
        <v>167.48852987606222</v>
      </c>
      <c r="F46" s="63">
        <v>99.98695323459422</v>
      </c>
      <c r="G46" s="84" t="s">
        <v>1138</v>
      </c>
      <c r="H46" s="12"/>
      <c r="I46" s="13" t="s">
        <v>286</v>
      </c>
      <c r="J46" s="45"/>
      <c r="K46" s="45"/>
      <c r="L46" s="13" t="s">
        <v>1319</v>
      </c>
      <c r="M46" s="65">
        <v>5.348052017565184</v>
      </c>
      <c r="N46" s="66">
        <v>6309.2001953125</v>
      </c>
      <c r="O46" s="66">
        <v>8963.8896484375</v>
      </c>
      <c r="P46" s="56"/>
      <c r="Q46" s="67"/>
      <c r="R46" s="67"/>
      <c r="S46" s="72"/>
      <c r="T46" s="43">
        <v>0</v>
      </c>
      <c r="U46" s="43">
        <v>2</v>
      </c>
      <c r="V46" s="44">
        <v>0</v>
      </c>
      <c r="W46" s="44">
        <v>0.002833</v>
      </c>
      <c r="X46" s="44">
        <v>0.000526</v>
      </c>
      <c r="Y46" s="44">
        <v>0.581767</v>
      </c>
      <c r="Z46" s="44">
        <v>1</v>
      </c>
      <c r="AA46" s="44">
        <v>0</v>
      </c>
      <c r="AB46" s="64">
        <v>46</v>
      </c>
      <c r="AC46" s="64"/>
      <c r="AD46" s="14"/>
      <c r="AE46" t="s">
        <v>744</v>
      </c>
      <c r="AF46">
        <v>207</v>
      </c>
      <c r="AG46">
        <v>200</v>
      </c>
      <c r="AH46">
        <v>256</v>
      </c>
      <c r="AI46">
        <v>1204</v>
      </c>
      <c r="AK46" t="s">
        <v>849</v>
      </c>
      <c r="AL46" t="s">
        <v>919</v>
      </c>
      <c r="AO46" s="69">
        <v>40930.10028935185</v>
      </c>
      <c r="AP46" s="70" t="s">
        <v>1062</v>
      </c>
      <c r="AQ46" t="b">
        <v>1</v>
      </c>
      <c r="AR46" t="b">
        <v>0</v>
      </c>
      <c r="AS46" t="b">
        <v>0</v>
      </c>
      <c r="AT46" t="s">
        <v>660</v>
      </c>
      <c r="AU46">
        <v>0</v>
      </c>
      <c r="AV46" s="70" t="s">
        <v>1117</v>
      </c>
      <c r="AW46" t="b">
        <v>0</v>
      </c>
      <c r="AX46" t="s">
        <v>1168</v>
      </c>
      <c r="AY46" s="70" t="s">
        <v>1212</v>
      </c>
      <c r="AZ46" t="s">
        <v>66</v>
      </c>
      <c r="BA46" t="str">
        <f>REPLACE(INDEX(GroupVertices[Group],MATCH(Vertices[[#This Row],[Vertex]],GroupVertices[Vertex],0)),1,1,"")</f>
        <v>4</v>
      </c>
      <c r="BB46" s="43"/>
      <c r="BC46" s="43"/>
      <c r="BD46" s="43"/>
      <c r="BE46" s="43"/>
      <c r="BF46" s="43" t="s">
        <v>388</v>
      </c>
      <c r="BG46" s="43" t="s">
        <v>388</v>
      </c>
      <c r="BH46" s="98" t="s">
        <v>1703</v>
      </c>
      <c r="BI46" s="98" t="s">
        <v>1703</v>
      </c>
      <c r="BJ46" s="98" t="s">
        <v>1630</v>
      </c>
      <c r="BK46" s="98" t="s">
        <v>1630</v>
      </c>
      <c r="BL46" s="98">
        <v>0</v>
      </c>
      <c r="BM46" s="101">
        <v>0</v>
      </c>
      <c r="BN46" s="98">
        <v>0</v>
      </c>
      <c r="BO46" s="101">
        <v>0</v>
      </c>
      <c r="BP46" s="98">
        <v>0</v>
      </c>
      <c r="BQ46" s="101">
        <v>0</v>
      </c>
      <c r="BR46" s="98">
        <v>12</v>
      </c>
      <c r="BS46" s="101">
        <v>100</v>
      </c>
      <c r="BT46" s="98">
        <v>12</v>
      </c>
      <c r="BU46" s="2"/>
    </row>
    <row r="47" spans="1:73" ht="41.45" customHeight="1">
      <c r="A47" s="11" t="s">
        <v>287</v>
      </c>
      <c r="C47" s="12"/>
      <c r="D47" s="12" t="s">
        <v>64</v>
      </c>
      <c r="E47" s="61">
        <v>167.99516340308332</v>
      </c>
      <c r="F47" s="63">
        <v>99.98574891778753</v>
      </c>
      <c r="G47" s="84" t="s">
        <v>438</v>
      </c>
      <c r="H47" s="12"/>
      <c r="I47" s="13" t="s">
        <v>287</v>
      </c>
      <c r="J47" s="45"/>
      <c r="K47" s="45"/>
      <c r="L47" s="13" t="s">
        <v>1320</v>
      </c>
      <c r="M47" s="65">
        <v>5.749410665340432</v>
      </c>
      <c r="N47" s="66">
        <v>5650.4990234375</v>
      </c>
      <c r="O47" s="66">
        <v>9432.1669921875</v>
      </c>
      <c r="P47" s="56"/>
      <c r="Q47" s="67"/>
      <c r="R47" s="67"/>
      <c r="S47" s="72"/>
      <c r="T47" s="43">
        <v>0</v>
      </c>
      <c r="U47" s="43">
        <v>1</v>
      </c>
      <c r="V47" s="44">
        <v>0</v>
      </c>
      <c r="W47" s="44">
        <v>0.003106</v>
      </c>
      <c r="X47" s="44">
        <v>0.000568</v>
      </c>
      <c r="Y47" s="44">
        <v>0.410855</v>
      </c>
      <c r="Z47" s="44">
        <v>0</v>
      </c>
      <c r="AA47" s="44">
        <v>0</v>
      </c>
      <c r="AB47" s="64">
        <v>47</v>
      </c>
      <c r="AC47" s="64"/>
      <c r="AD47" s="14"/>
      <c r="AE47" t="s">
        <v>745</v>
      </c>
      <c r="AF47">
        <v>565</v>
      </c>
      <c r="AG47">
        <v>218</v>
      </c>
      <c r="AH47">
        <v>80</v>
      </c>
      <c r="AI47">
        <v>98</v>
      </c>
      <c r="AK47" t="s">
        <v>850</v>
      </c>
      <c r="AL47" t="s">
        <v>936</v>
      </c>
      <c r="AM47" s="70" t="s">
        <v>990</v>
      </c>
      <c r="AO47" s="69">
        <v>39953.64189814815</v>
      </c>
      <c r="AP47" s="70" t="s">
        <v>1063</v>
      </c>
      <c r="AQ47" t="b">
        <v>0</v>
      </c>
      <c r="AR47" t="b">
        <v>0</v>
      </c>
      <c r="AS47" t="b">
        <v>0</v>
      </c>
      <c r="AT47" t="s">
        <v>660</v>
      </c>
      <c r="AU47">
        <v>9</v>
      </c>
      <c r="AV47" s="70" t="s">
        <v>1117</v>
      </c>
      <c r="AW47" t="b">
        <v>0</v>
      </c>
      <c r="AX47" t="s">
        <v>1168</v>
      </c>
      <c r="AY47" s="70" t="s">
        <v>1213</v>
      </c>
      <c r="AZ47" t="s">
        <v>66</v>
      </c>
      <c r="BA47" t="str">
        <f>REPLACE(INDEX(GroupVertices[Group],MATCH(Vertices[[#This Row],[Vertex]],GroupVertices[Vertex],0)),1,1,"")</f>
        <v>2</v>
      </c>
      <c r="BB47" s="43" t="s">
        <v>377</v>
      </c>
      <c r="BC47" s="43" t="s">
        <v>377</v>
      </c>
      <c r="BD47" s="43" t="s">
        <v>382</v>
      </c>
      <c r="BE47" s="43" t="s">
        <v>382</v>
      </c>
      <c r="BF47" s="43" t="s">
        <v>391</v>
      </c>
      <c r="BG47" s="43" t="s">
        <v>391</v>
      </c>
      <c r="BH47" s="98" t="s">
        <v>1707</v>
      </c>
      <c r="BI47" s="98" t="s">
        <v>1707</v>
      </c>
      <c r="BJ47" s="98" t="s">
        <v>1728</v>
      </c>
      <c r="BK47" s="98" t="s">
        <v>1728</v>
      </c>
      <c r="BL47" s="98">
        <v>0</v>
      </c>
      <c r="BM47" s="101">
        <v>0</v>
      </c>
      <c r="BN47" s="98">
        <v>0</v>
      </c>
      <c r="BO47" s="101">
        <v>0</v>
      </c>
      <c r="BP47" s="98">
        <v>0</v>
      </c>
      <c r="BQ47" s="101">
        <v>0</v>
      </c>
      <c r="BR47" s="98">
        <v>21</v>
      </c>
      <c r="BS47" s="101">
        <v>100</v>
      </c>
      <c r="BT47" s="98">
        <v>21</v>
      </c>
      <c r="BU47" s="2"/>
    </row>
    <row r="48" spans="1:73" ht="41.45" customHeight="1">
      <c r="A48" s="11" t="s">
        <v>288</v>
      </c>
      <c r="C48" s="12"/>
      <c r="D48" s="12" t="s">
        <v>64</v>
      </c>
      <c r="E48" s="61">
        <v>212.21301178920498</v>
      </c>
      <c r="F48" s="63">
        <v>99.88063882315946</v>
      </c>
      <c r="G48" s="84" t="s">
        <v>439</v>
      </c>
      <c r="H48" s="12"/>
      <c r="I48" s="13" t="s">
        <v>288</v>
      </c>
      <c r="J48" s="45"/>
      <c r="K48" s="45"/>
      <c r="L48" s="13" t="s">
        <v>1321</v>
      </c>
      <c r="M48" s="65">
        <v>40.77910153505788</v>
      </c>
      <c r="N48" s="66">
        <v>3582.831787109375</v>
      </c>
      <c r="O48" s="66">
        <v>3472.198974609375</v>
      </c>
      <c r="P48" s="56"/>
      <c r="Q48" s="67"/>
      <c r="R48" s="67"/>
      <c r="S48" s="72"/>
      <c r="T48" s="43">
        <v>0</v>
      </c>
      <c r="U48" s="43">
        <v>8</v>
      </c>
      <c r="V48" s="44">
        <v>711.833231</v>
      </c>
      <c r="W48" s="44">
        <v>0.004167</v>
      </c>
      <c r="X48" s="44">
        <v>0.049458</v>
      </c>
      <c r="Y48" s="44">
        <v>1.260777</v>
      </c>
      <c r="Z48" s="44">
        <v>0.32142857142857145</v>
      </c>
      <c r="AA48" s="44">
        <v>0</v>
      </c>
      <c r="AB48" s="64">
        <v>48</v>
      </c>
      <c r="AC48" s="64"/>
      <c r="AD48" s="14"/>
      <c r="AE48" t="s">
        <v>746</v>
      </c>
      <c r="AF48">
        <v>3553</v>
      </c>
      <c r="AG48">
        <v>1789</v>
      </c>
      <c r="AH48">
        <v>9974</v>
      </c>
      <c r="AI48">
        <v>13916</v>
      </c>
      <c r="AK48" t="s">
        <v>851</v>
      </c>
      <c r="AL48" t="s">
        <v>937</v>
      </c>
      <c r="AM48" s="70" t="s">
        <v>991</v>
      </c>
      <c r="AO48" s="69">
        <v>39875.620034722226</v>
      </c>
      <c r="AP48" s="70" t="s">
        <v>1064</v>
      </c>
      <c r="AQ48" t="b">
        <v>1</v>
      </c>
      <c r="AR48" t="b">
        <v>0</v>
      </c>
      <c r="AS48" t="b">
        <v>1</v>
      </c>
      <c r="AT48" t="s">
        <v>660</v>
      </c>
      <c r="AU48">
        <v>20</v>
      </c>
      <c r="AV48" s="70" t="s">
        <v>1117</v>
      </c>
      <c r="AW48" t="b">
        <v>0</v>
      </c>
      <c r="AX48" t="s">
        <v>1168</v>
      </c>
      <c r="AY48" s="70" t="s">
        <v>1214</v>
      </c>
      <c r="AZ48" t="s">
        <v>66</v>
      </c>
      <c r="BA48" t="str">
        <f>REPLACE(INDEX(GroupVertices[Group],MATCH(Vertices[[#This Row],[Vertex]],GroupVertices[Vertex],0)),1,1,"")</f>
        <v>3</v>
      </c>
      <c r="BB48" s="43"/>
      <c r="BC48" s="43"/>
      <c r="BD48" s="43"/>
      <c r="BE48" s="43"/>
      <c r="BF48" s="43" t="s">
        <v>1692</v>
      </c>
      <c r="BG48" s="43" t="s">
        <v>1692</v>
      </c>
      <c r="BH48" s="98" t="s">
        <v>1548</v>
      </c>
      <c r="BI48" s="98" t="s">
        <v>1708</v>
      </c>
      <c r="BJ48" s="98" t="s">
        <v>1629</v>
      </c>
      <c r="BK48" s="98" t="s">
        <v>1629</v>
      </c>
      <c r="BL48" s="98">
        <v>3</v>
      </c>
      <c r="BM48" s="101">
        <v>4.166666666666667</v>
      </c>
      <c r="BN48" s="98">
        <v>0</v>
      </c>
      <c r="BO48" s="101">
        <v>0</v>
      </c>
      <c r="BP48" s="98">
        <v>0</v>
      </c>
      <c r="BQ48" s="101">
        <v>0</v>
      </c>
      <c r="BR48" s="98">
        <v>69</v>
      </c>
      <c r="BS48" s="101">
        <v>95.83333333333333</v>
      </c>
      <c r="BT48" s="98">
        <v>72</v>
      </c>
      <c r="BU48" s="2"/>
    </row>
    <row r="49" spans="1:73" ht="41.45" customHeight="1">
      <c r="A49" s="11" t="s">
        <v>326</v>
      </c>
      <c r="C49" s="12"/>
      <c r="D49" s="12" t="s">
        <v>64</v>
      </c>
      <c r="E49" s="61">
        <v>251.13935444866155</v>
      </c>
      <c r="F49" s="63">
        <v>99.78810714851234</v>
      </c>
      <c r="G49" s="84" t="s">
        <v>1139</v>
      </c>
      <c r="H49" s="12"/>
      <c r="I49" s="13" t="s">
        <v>326</v>
      </c>
      <c r="J49" s="45"/>
      <c r="K49" s="45"/>
      <c r="L49" s="13" t="s">
        <v>1322</v>
      </c>
      <c r="M49" s="65">
        <v>71.61682430578942</v>
      </c>
      <c r="N49" s="66">
        <v>4090.958984375</v>
      </c>
      <c r="O49" s="66">
        <v>1818.5699462890625</v>
      </c>
      <c r="P49" s="56"/>
      <c r="Q49" s="67"/>
      <c r="R49" s="67"/>
      <c r="S49" s="72"/>
      <c r="T49" s="43">
        <v>9</v>
      </c>
      <c r="U49" s="43">
        <v>6</v>
      </c>
      <c r="V49" s="44">
        <v>77.103527</v>
      </c>
      <c r="W49" s="44">
        <v>0.003636</v>
      </c>
      <c r="X49" s="44">
        <v>0.074063</v>
      </c>
      <c r="Y49" s="44">
        <v>1.68843</v>
      </c>
      <c r="Z49" s="44">
        <v>0.3333333333333333</v>
      </c>
      <c r="AA49" s="44">
        <v>0.15384615384615385</v>
      </c>
      <c r="AB49" s="64">
        <v>49</v>
      </c>
      <c r="AC49" s="64"/>
      <c r="AD49" s="14"/>
      <c r="AE49" t="s">
        <v>747</v>
      </c>
      <c r="AF49">
        <v>547</v>
      </c>
      <c r="AG49">
        <v>3172</v>
      </c>
      <c r="AH49">
        <v>7429</v>
      </c>
      <c r="AI49">
        <v>8294</v>
      </c>
      <c r="AK49" t="s">
        <v>852</v>
      </c>
      <c r="AM49" s="70" t="s">
        <v>992</v>
      </c>
      <c r="AO49" s="69">
        <v>42112.719409722224</v>
      </c>
      <c r="AP49" s="70" t="s">
        <v>1065</v>
      </c>
      <c r="AQ49" t="b">
        <v>1</v>
      </c>
      <c r="AR49" t="b">
        <v>0</v>
      </c>
      <c r="AS49" t="b">
        <v>1</v>
      </c>
      <c r="AT49" t="s">
        <v>1114</v>
      </c>
      <c r="AU49">
        <v>43</v>
      </c>
      <c r="AV49" s="70" t="s">
        <v>1117</v>
      </c>
      <c r="AW49" t="b">
        <v>0</v>
      </c>
      <c r="AX49" t="s">
        <v>1168</v>
      </c>
      <c r="AY49" s="70" t="s">
        <v>1215</v>
      </c>
      <c r="AZ49" t="s">
        <v>66</v>
      </c>
      <c r="BA49" t="str">
        <f>REPLACE(INDEX(GroupVertices[Group],MATCH(Vertices[[#This Row],[Vertex]],GroupVertices[Vertex],0)),1,1,"")</f>
        <v>3</v>
      </c>
      <c r="BB49" s="43"/>
      <c r="BC49" s="43"/>
      <c r="BD49" s="43"/>
      <c r="BE49" s="43"/>
      <c r="BF49" s="43" t="s">
        <v>402</v>
      </c>
      <c r="BG49" s="43" t="s">
        <v>402</v>
      </c>
      <c r="BH49" s="98" t="s">
        <v>1708</v>
      </c>
      <c r="BI49" s="98" t="s">
        <v>1708</v>
      </c>
      <c r="BJ49" s="98" t="s">
        <v>1629</v>
      </c>
      <c r="BK49" s="98" t="s">
        <v>1629</v>
      </c>
      <c r="BL49" s="98">
        <v>2</v>
      </c>
      <c r="BM49" s="101">
        <v>6.25</v>
      </c>
      <c r="BN49" s="98">
        <v>0</v>
      </c>
      <c r="BO49" s="101">
        <v>0</v>
      </c>
      <c r="BP49" s="98">
        <v>0</v>
      </c>
      <c r="BQ49" s="101">
        <v>0</v>
      </c>
      <c r="BR49" s="98">
        <v>30</v>
      </c>
      <c r="BS49" s="101">
        <v>93.75</v>
      </c>
      <c r="BT49" s="98">
        <v>32</v>
      </c>
      <c r="BU49" s="2"/>
    </row>
    <row r="50" spans="1:73" ht="41.45" customHeight="1">
      <c r="A50" s="11" t="s">
        <v>327</v>
      </c>
      <c r="C50" s="12"/>
      <c r="D50" s="12" t="s">
        <v>64</v>
      </c>
      <c r="E50" s="61">
        <v>405.29667819836766</v>
      </c>
      <c r="F50" s="63">
        <v>99.42166030683316</v>
      </c>
      <c r="G50" s="84" t="s">
        <v>469</v>
      </c>
      <c r="H50" s="12"/>
      <c r="I50" s="13" t="s">
        <v>327</v>
      </c>
      <c r="J50" s="45"/>
      <c r="K50" s="45"/>
      <c r="L50" s="13" t="s">
        <v>1323</v>
      </c>
      <c r="M50" s="65">
        <v>193.74134174273564</v>
      </c>
      <c r="N50" s="66">
        <v>4801.50830078125</v>
      </c>
      <c r="O50" s="66">
        <v>1735.623291015625</v>
      </c>
      <c r="P50" s="56"/>
      <c r="Q50" s="67"/>
      <c r="R50" s="67"/>
      <c r="S50" s="72"/>
      <c r="T50" s="43">
        <v>9</v>
      </c>
      <c r="U50" s="43">
        <v>6</v>
      </c>
      <c r="V50" s="44">
        <v>77.103527</v>
      </c>
      <c r="W50" s="44">
        <v>0.003636</v>
      </c>
      <c r="X50" s="44">
        <v>0.074063</v>
      </c>
      <c r="Y50" s="44">
        <v>1.68843</v>
      </c>
      <c r="Z50" s="44">
        <v>0.3333333333333333</v>
      </c>
      <c r="AA50" s="44">
        <v>0.15384615384615385</v>
      </c>
      <c r="AB50" s="64">
        <v>50</v>
      </c>
      <c r="AC50" s="64"/>
      <c r="AD50" s="14"/>
      <c r="AE50" t="s">
        <v>748</v>
      </c>
      <c r="AF50">
        <v>739</v>
      </c>
      <c r="AG50">
        <v>8649</v>
      </c>
      <c r="AH50">
        <v>61428</v>
      </c>
      <c r="AI50">
        <v>16353</v>
      </c>
      <c r="AK50" t="s">
        <v>853</v>
      </c>
      <c r="AL50" t="s">
        <v>938</v>
      </c>
      <c r="AO50" s="69">
        <v>40650.47924768519</v>
      </c>
      <c r="AP50" s="70" t="s">
        <v>1066</v>
      </c>
      <c r="AQ50" t="b">
        <v>1</v>
      </c>
      <c r="AR50" t="b">
        <v>0</v>
      </c>
      <c r="AS50" t="b">
        <v>1</v>
      </c>
      <c r="AT50" t="s">
        <v>1115</v>
      </c>
      <c r="AU50">
        <v>410</v>
      </c>
      <c r="AV50" s="70" t="s">
        <v>1117</v>
      </c>
      <c r="AW50" t="b">
        <v>0</v>
      </c>
      <c r="AX50" t="s">
        <v>1168</v>
      </c>
      <c r="AY50" s="70" t="s">
        <v>1216</v>
      </c>
      <c r="AZ50" t="s">
        <v>66</v>
      </c>
      <c r="BA50" t="str">
        <f>REPLACE(INDEX(GroupVertices[Group],MATCH(Vertices[[#This Row],[Vertex]],GroupVertices[Vertex],0)),1,1,"")</f>
        <v>3</v>
      </c>
      <c r="BB50" s="43"/>
      <c r="BC50" s="43"/>
      <c r="BD50" s="43"/>
      <c r="BE50" s="43"/>
      <c r="BF50" s="43" t="s">
        <v>392</v>
      </c>
      <c r="BG50" s="43" t="s">
        <v>392</v>
      </c>
      <c r="BH50" s="98" t="s">
        <v>1708</v>
      </c>
      <c r="BI50" s="98" t="s">
        <v>1708</v>
      </c>
      <c r="BJ50" s="98" t="s">
        <v>1629</v>
      </c>
      <c r="BK50" s="98" t="s">
        <v>1629</v>
      </c>
      <c r="BL50" s="98">
        <v>2</v>
      </c>
      <c r="BM50" s="101">
        <v>6.25</v>
      </c>
      <c r="BN50" s="98">
        <v>0</v>
      </c>
      <c r="BO50" s="101">
        <v>0</v>
      </c>
      <c r="BP50" s="98">
        <v>0</v>
      </c>
      <c r="BQ50" s="101">
        <v>0</v>
      </c>
      <c r="BR50" s="98">
        <v>30</v>
      </c>
      <c r="BS50" s="101">
        <v>93.75</v>
      </c>
      <c r="BT50" s="98">
        <v>32</v>
      </c>
      <c r="BU50" s="2"/>
    </row>
    <row r="51" spans="1:73" ht="41.45" customHeight="1">
      <c r="A51" s="11" t="s">
        <v>331</v>
      </c>
      <c r="C51" s="12"/>
      <c r="D51" s="12" t="s">
        <v>64</v>
      </c>
      <c r="E51" s="61">
        <v>448.8390152151278</v>
      </c>
      <c r="F51" s="63">
        <v>99.31815596794733</v>
      </c>
      <c r="G51" s="84" t="s">
        <v>1140</v>
      </c>
      <c r="H51" s="12"/>
      <c r="I51" s="13" t="s">
        <v>331</v>
      </c>
      <c r="J51" s="45"/>
      <c r="K51" s="45"/>
      <c r="L51" s="13" t="s">
        <v>1324</v>
      </c>
      <c r="M51" s="65">
        <v>228.23588774875276</v>
      </c>
      <c r="N51" s="66">
        <v>4325.46728515625</v>
      </c>
      <c r="O51" s="66">
        <v>1081.3114013671875</v>
      </c>
      <c r="P51" s="56"/>
      <c r="Q51" s="67"/>
      <c r="R51" s="67"/>
      <c r="S51" s="72"/>
      <c r="T51" s="43">
        <v>10</v>
      </c>
      <c r="U51" s="43">
        <v>0</v>
      </c>
      <c r="V51" s="44">
        <v>54.807423</v>
      </c>
      <c r="W51" s="44">
        <v>0.003135</v>
      </c>
      <c r="X51" s="44">
        <v>0.057461</v>
      </c>
      <c r="Y51" s="44">
        <v>1.32745</v>
      </c>
      <c r="Z51" s="44">
        <v>0.3</v>
      </c>
      <c r="AA51" s="44">
        <v>0</v>
      </c>
      <c r="AB51" s="64">
        <v>51</v>
      </c>
      <c r="AC51" s="64"/>
      <c r="AD51" s="14"/>
      <c r="AE51" t="s">
        <v>749</v>
      </c>
      <c r="AF51">
        <v>1203</v>
      </c>
      <c r="AG51">
        <v>10196</v>
      </c>
      <c r="AH51">
        <v>5688</v>
      </c>
      <c r="AI51">
        <v>185</v>
      </c>
      <c r="AK51" t="s">
        <v>854</v>
      </c>
      <c r="AL51" t="s">
        <v>939</v>
      </c>
      <c r="AM51" s="70" t="s">
        <v>993</v>
      </c>
      <c r="AO51" s="69">
        <v>39884.75509259259</v>
      </c>
      <c r="AP51" s="70" t="s">
        <v>1067</v>
      </c>
      <c r="AQ51" t="b">
        <v>0</v>
      </c>
      <c r="AR51" t="b">
        <v>0</v>
      </c>
      <c r="AS51" t="b">
        <v>1</v>
      </c>
      <c r="AT51" t="s">
        <v>660</v>
      </c>
      <c r="AU51">
        <v>140</v>
      </c>
      <c r="AV51" s="70" t="s">
        <v>1122</v>
      </c>
      <c r="AW51" t="b">
        <v>0</v>
      </c>
      <c r="AX51" t="s">
        <v>1168</v>
      </c>
      <c r="AY51" s="70" t="s">
        <v>1217</v>
      </c>
      <c r="AZ51" t="s">
        <v>65</v>
      </c>
      <c r="BA51" t="str">
        <f>REPLACE(INDEX(GroupVertices[Group],MATCH(Vertices[[#This Row],[Vertex]],GroupVertices[Vertex],0)),1,1,"")</f>
        <v>3</v>
      </c>
      <c r="BB51" s="43"/>
      <c r="BC51" s="43"/>
      <c r="BD51" s="43"/>
      <c r="BE51" s="43"/>
      <c r="BF51" s="43"/>
      <c r="BG51" s="43"/>
      <c r="BH51" s="43"/>
      <c r="BI51" s="43"/>
      <c r="BJ51" s="43"/>
      <c r="BK51" s="43"/>
      <c r="BL51" s="43"/>
      <c r="BM51" s="44"/>
      <c r="BN51" s="43"/>
      <c r="BO51" s="44"/>
      <c r="BP51" s="43"/>
      <c r="BQ51" s="44"/>
      <c r="BR51" s="43"/>
      <c r="BS51" s="44"/>
      <c r="BT51" s="43"/>
      <c r="BU51" s="2"/>
    </row>
    <row r="52" spans="1:73" ht="41.45" customHeight="1">
      <c r="A52" s="11" t="s">
        <v>332</v>
      </c>
      <c r="C52" s="12"/>
      <c r="D52" s="12" t="s">
        <v>64</v>
      </c>
      <c r="E52" s="61">
        <v>1000</v>
      </c>
      <c r="F52" s="63">
        <v>95.98126172257447</v>
      </c>
      <c r="G52" s="84" t="s">
        <v>1141</v>
      </c>
      <c r="H52" s="12"/>
      <c r="I52" s="13" t="s">
        <v>332</v>
      </c>
      <c r="J52" s="45"/>
      <c r="K52" s="45"/>
      <c r="L52" s="13" t="s">
        <v>1325</v>
      </c>
      <c r="M52" s="65">
        <v>1340.3115099233476</v>
      </c>
      <c r="N52" s="66">
        <v>5250.16650390625</v>
      </c>
      <c r="O52" s="66">
        <v>6351.06982421875</v>
      </c>
      <c r="P52" s="56"/>
      <c r="Q52" s="67"/>
      <c r="R52" s="67"/>
      <c r="S52" s="72"/>
      <c r="T52" s="43">
        <v>15</v>
      </c>
      <c r="U52" s="43">
        <v>0</v>
      </c>
      <c r="V52" s="44">
        <v>2544.199834</v>
      </c>
      <c r="W52" s="44">
        <v>0.004292</v>
      </c>
      <c r="X52" s="44">
        <v>0.062607</v>
      </c>
      <c r="Y52" s="44">
        <v>2.344901</v>
      </c>
      <c r="Z52" s="44">
        <v>0.14761904761904762</v>
      </c>
      <c r="AA52" s="44">
        <v>0</v>
      </c>
      <c r="AB52" s="64">
        <v>52</v>
      </c>
      <c r="AC52" s="64"/>
      <c r="AD52" s="14"/>
      <c r="AE52" t="s">
        <v>750</v>
      </c>
      <c r="AF52">
        <v>1011</v>
      </c>
      <c r="AG52">
        <v>60070</v>
      </c>
      <c r="AH52">
        <v>21626</v>
      </c>
      <c r="AI52">
        <v>2699</v>
      </c>
      <c r="AK52" t="s">
        <v>855</v>
      </c>
      <c r="AL52" t="s">
        <v>939</v>
      </c>
      <c r="AM52" s="70" t="s">
        <v>994</v>
      </c>
      <c r="AO52" s="69">
        <v>39920.67773148148</v>
      </c>
      <c r="AP52" s="70" t="s">
        <v>1068</v>
      </c>
      <c r="AQ52" t="b">
        <v>0</v>
      </c>
      <c r="AR52" t="b">
        <v>0</v>
      </c>
      <c r="AS52" t="b">
        <v>1</v>
      </c>
      <c r="AT52" t="s">
        <v>660</v>
      </c>
      <c r="AU52">
        <v>884</v>
      </c>
      <c r="AV52" s="70" t="s">
        <v>1117</v>
      </c>
      <c r="AW52" t="b">
        <v>0</v>
      </c>
      <c r="AX52" t="s">
        <v>1168</v>
      </c>
      <c r="AY52" s="70" t="s">
        <v>1218</v>
      </c>
      <c r="AZ52" t="s">
        <v>65</v>
      </c>
      <c r="BA52" t="str">
        <f>REPLACE(INDEX(GroupVertices[Group],MATCH(Vertices[[#This Row],[Vertex]],GroupVertices[Vertex],0)),1,1,"")</f>
        <v>2</v>
      </c>
      <c r="BB52" s="43"/>
      <c r="BC52" s="43"/>
      <c r="BD52" s="43"/>
      <c r="BE52" s="43"/>
      <c r="BF52" s="43"/>
      <c r="BG52" s="43"/>
      <c r="BH52" s="43"/>
      <c r="BI52" s="43"/>
      <c r="BJ52" s="43"/>
      <c r="BK52" s="43"/>
      <c r="BL52" s="43"/>
      <c r="BM52" s="44"/>
      <c r="BN52" s="43"/>
      <c r="BO52" s="44"/>
      <c r="BP52" s="43"/>
      <c r="BQ52" s="44"/>
      <c r="BR52" s="43"/>
      <c r="BS52" s="44"/>
      <c r="BT52" s="43"/>
      <c r="BU52" s="2"/>
    </row>
    <row r="53" spans="1:73" ht="41.45" customHeight="1">
      <c r="A53" s="11" t="s">
        <v>333</v>
      </c>
      <c r="C53" s="12"/>
      <c r="D53" s="12" t="s">
        <v>64</v>
      </c>
      <c r="E53" s="61">
        <v>781.0217310986465</v>
      </c>
      <c r="F53" s="63">
        <v>98.52852558169617</v>
      </c>
      <c r="G53" s="84" t="s">
        <v>1142</v>
      </c>
      <c r="H53" s="12"/>
      <c r="I53" s="13" t="s">
        <v>333</v>
      </c>
      <c r="J53" s="45"/>
      <c r="K53" s="45"/>
      <c r="L53" s="13" t="s">
        <v>1326</v>
      </c>
      <c r="M53" s="65">
        <v>491.39337447339017</v>
      </c>
      <c r="N53" s="66">
        <v>5126.35595703125</v>
      </c>
      <c r="O53" s="66">
        <v>2503.02001953125</v>
      </c>
      <c r="P53" s="56"/>
      <c r="Q53" s="67"/>
      <c r="R53" s="67"/>
      <c r="S53" s="72"/>
      <c r="T53" s="43">
        <v>10</v>
      </c>
      <c r="U53" s="43">
        <v>0</v>
      </c>
      <c r="V53" s="44">
        <v>54.807423</v>
      </c>
      <c r="W53" s="44">
        <v>0.003135</v>
      </c>
      <c r="X53" s="44">
        <v>0.057461</v>
      </c>
      <c r="Y53" s="44">
        <v>1.32745</v>
      </c>
      <c r="Z53" s="44">
        <v>0.3</v>
      </c>
      <c r="AA53" s="44">
        <v>0</v>
      </c>
      <c r="AB53" s="64">
        <v>53</v>
      </c>
      <c r="AC53" s="64"/>
      <c r="AD53" s="14"/>
      <c r="AE53" t="s">
        <v>751</v>
      </c>
      <c r="AF53">
        <v>1067</v>
      </c>
      <c r="AG53">
        <v>21998</v>
      </c>
      <c r="AH53">
        <v>5752</v>
      </c>
      <c r="AI53">
        <v>1206</v>
      </c>
      <c r="AK53" t="s">
        <v>856</v>
      </c>
      <c r="AL53" t="s">
        <v>939</v>
      </c>
      <c r="AM53" s="70" t="s">
        <v>995</v>
      </c>
      <c r="AO53" s="69">
        <v>42117.82472222222</v>
      </c>
      <c r="AP53" s="70" t="s">
        <v>1069</v>
      </c>
      <c r="AQ53" t="b">
        <v>0</v>
      </c>
      <c r="AR53" t="b">
        <v>0</v>
      </c>
      <c r="AS53" t="b">
        <v>1</v>
      </c>
      <c r="AT53" t="s">
        <v>660</v>
      </c>
      <c r="AU53">
        <v>259</v>
      </c>
      <c r="AV53" s="70" t="s">
        <v>1117</v>
      </c>
      <c r="AW53" t="b">
        <v>0</v>
      </c>
      <c r="AX53" t="s">
        <v>1168</v>
      </c>
      <c r="AY53" s="70" t="s">
        <v>1219</v>
      </c>
      <c r="AZ53" t="s">
        <v>65</v>
      </c>
      <c r="BA53" t="str">
        <f>REPLACE(INDEX(GroupVertices[Group],MATCH(Vertices[[#This Row],[Vertex]],GroupVertices[Vertex],0)),1,1,"")</f>
        <v>3</v>
      </c>
      <c r="BB53" s="43"/>
      <c r="BC53" s="43"/>
      <c r="BD53" s="43"/>
      <c r="BE53" s="43"/>
      <c r="BF53" s="43"/>
      <c r="BG53" s="43"/>
      <c r="BH53" s="43"/>
      <c r="BI53" s="43"/>
      <c r="BJ53" s="43"/>
      <c r="BK53" s="43"/>
      <c r="BL53" s="43"/>
      <c r="BM53" s="44"/>
      <c r="BN53" s="43"/>
      <c r="BO53" s="44"/>
      <c r="BP53" s="43"/>
      <c r="BQ53" s="44"/>
      <c r="BR53" s="43"/>
      <c r="BS53" s="44"/>
      <c r="BT53" s="43"/>
      <c r="BU53" s="2"/>
    </row>
    <row r="54" spans="1:73" ht="41.45" customHeight="1">
      <c r="A54" s="11" t="s">
        <v>334</v>
      </c>
      <c r="C54" s="12"/>
      <c r="D54" s="12" t="s">
        <v>64</v>
      </c>
      <c r="E54" s="61">
        <v>181.50539079031336</v>
      </c>
      <c r="F54" s="63">
        <v>99.95363380294255</v>
      </c>
      <c r="G54" s="84" t="s">
        <v>1143</v>
      </c>
      <c r="H54" s="12"/>
      <c r="I54" s="13" t="s">
        <v>334</v>
      </c>
      <c r="J54" s="45"/>
      <c r="K54" s="45"/>
      <c r="L54" s="13" t="s">
        <v>1327</v>
      </c>
      <c r="M54" s="65">
        <v>16.452307939347037</v>
      </c>
      <c r="N54" s="66">
        <v>3787.18505859375</v>
      </c>
      <c r="O54" s="66">
        <v>2531.781494140625</v>
      </c>
      <c r="P54" s="56"/>
      <c r="Q54" s="67"/>
      <c r="R54" s="67"/>
      <c r="S54" s="72"/>
      <c r="T54" s="43">
        <v>10</v>
      </c>
      <c r="U54" s="43">
        <v>0</v>
      </c>
      <c r="V54" s="44">
        <v>54.807423</v>
      </c>
      <c r="W54" s="44">
        <v>0.003135</v>
      </c>
      <c r="X54" s="44">
        <v>0.057461</v>
      </c>
      <c r="Y54" s="44">
        <v>1.32745</v>
      </c>
      <c r="Z54" s="44">
        <v>0.3</v>
      </c>
      <c r="AA54" s="44">
        <v>0</v>
      </c>
      <c r="AB54" s="64">
        <v>54</v>
      </c>
      <c r="AC54" s="64"/>
      <c r="AD54" s="14"/>
      <c r="AE54" t="s">
        <v>752</v>
      </c>
      <c r="AF54">
        <v>542</v>
      </c>
      <c r="AG54">
        <v>698</v>
      </c>
      <c r="AH54">
        <v>536</v>
      </c>
      <c r="AI54">
        <v>773</v>
      </c>
      <c r="AK54" t="s">
        <v>857</v>
      </c>
      <c r="AL54" t="s">
        <v>928</v>
      </c>
      <c r="AO54" s="69">
        <v>39895.871412037035</v>
      </c>
      <c r="AP54" s="70" t="s">
        <v>1070</v>
      </c>
      <c r="AQ54" t="b">
        <v>0</v>
      </c>
      <c r="AR54" t="b">
        <v>0</v>
      </c>
      <c r="AS54" t="b">
        <v>1</v>
      </c>
      <c r="AT54" t="s">
        <v>660</v>
      </c>
      <c r="AU54">
        <v>5</v>
      </c>
      <c r="AV54" s="70" t="s">
        <v>1123</v>
      </c>
      <c r="AW54" t="b">
        <v>0</v>
      </c>
      <c r="AX54" t="s">
        <v>1168</v>
      </c>
      <c r="AY54" s="70" t="s">
        <v>1220</v>
      </c>
      <c r="AZ54" t="s">
        <v>65</v>
      </c>
      <c r="BA54" t="str">
        <f>REPLACE(INDEX(GroupVertices[Group],MATCH(Vertices[[#This Row],[Vertex]],GroupVertices[Vertex],0)),1,1,"")</f>
        <v>3</v>
      </c>
      <c r="BB54" s="43"/>
      <c r="BC54" s="43"/>
      <c r="BD54" s="43"/>
      <c r="BE54" s="43"/>
      <c r="BF54" s="43"/>
      <c r="BG54" s="43"/>
      <c r="BH54" s="43"/>
      <c r="BI54" s="43"/>
      <c r="BJ54" s="43"/>
      <c r="BK54" s="43"/>
      <c r="BL54" s="43"/>
      <c r="BM54" s="44"/>
      <c r="BN54" s="43"/>
      <c r="BO54" s="44"/>
      <c r="BP54" s="43"/>
      <c r="BQ54" s="44"/>
      <c r="BR54" s="43"/>
      <c r="BS54" s="44"/>
      <c r="BT54" s="43"/>
      <c r="BU54" s="2"/>
    </row>
    <row r="55" spans="1:73" ht="41.45" customHeight="1">
      <c r="A55" s="11" t="s">
        <v>328</v>
      </c>
      <c r="C55" s="12"/>
      <c r="D55" s="12" t="s">
        <v>64</v>
      </c>
      <c r="E55" s="61">
        <v>164.9835085480133</v>
      </c>
      <c r="F55" s="63">
        <v>99.99290791213839</v>
      </c>
      <c r="G55" s="84" t="s">
        <v>470</v>
      </c>
      <c r="H55" s="12"/>
      <c r="I55" s="13" t="s">
        <v>328</v>
      </c>
      <c r="J55" s="45"/>
      <c r="K55" s="45"/>
      <c r="L55" s="13" t="s">
        <v>1328</v>
      </c>
      <c r="M55" s="65">
        <v>3.3635564813431253</v>
      </c>
      <c r="N55" s="66">
        <v>4475.9873046875</v>
      </c>
      <c r="O55" s="66">
        <v>2439.887939453125</v>
      </c>
      <c r="P55" s="56"/>
      <c r="Q55" s="67"/>
      <c r="R55" s="67"/>
      <c r="S55" s="72"/>
      <c r="T55" s="43">
        <v>9</v>
      </c>
      <c r="U55" s="43">
        <v>6</v>
      </c>
      <c r="V55" s="44">
        <v>77.103527</v>
      </c>
      <c r="W55" s="44">
        <v>0.003636</v>
      </c>
      <c r="X55" s="44">
        <v>0.074063</v>
      </c>
      <c r="Y55" s="44">
        <v>1.68843</v>
      </c>
      <c r="Z55" s="44">
        <v>0.3333333333333333</v>
      </c>
      <c r="AA55" s="44">
        <v>0.15384615384615385</v>
      </c>
      <c r="AB55" s="64">
        <v>55</v>
      </c>
      <c r="AC55" s="64"/>
      <c r="AD55" s="14"/>
      <c r="AE55" t="s">
        <v>753</v>
      </c>
      <c r="AF55">
        <v>58</v>
      </c>
      <c r="AG55">
        <v>111</v>
      </c>
      <c r="AH55">
        <v>74</v>
      </c>
      <c r="AI55">
        <v>215</v>
      </c>
      <c r="AK55" t="s">
        <v>858</v>
      </c>
      <c r="AL55" t="s">
        <v>921</v>
      </c>
      <c r="AO55" s="69">
        <v>43397.946597222224</v>
      </c>
      <c r="AQ55" t="b">
        <v>0</v>
      </c>
      <c r="AR55" t="b">
        <v>0</v>
      </c>
      <c r="AS55" t="b">
        <v>0</v>
      </c>
      <c r="AT55" t="s">
        <v>660</v>
      </c>
      <c r="AU55">
        <v>0</v>
      </c>
      <c r="AV55" s="70" t="s">
        <v>1117</v>
      </c>
      <c r="AW55" t="b">
        <v>0</v>
      </c>
      <c r="AX55" t="s">
        <v>1168</v>
      </c>
      <c r="AY55" s="70" t="s">
        <v>1221</v>
      </c>
      <c r="AZ55" t="s">
        <v>66</v>
      </c>
      <c r="BA55" t="str">
        <f>REPLACE(INDEX(GroupVertices[Group],MATCH(Vertices[[#This Row],[Vertex]],GroupVertices[Vertex],0)),1,1,"")</f>
        <v>3</v>
      </c>
      <c r="BB55" s="43"/>
      <c r="BC55" s="43"/>
      <c r="BD55" s="43"/>
      <c r="BE55" s="43"/>
      <c r="BF55" s="43" t="s">
        <v>392</v>
      </c>
      <c r="BG55" s="43" t="s">
        <v>392</v>
      </c>
      <c r="BH55" s="98" t="s">
        <v>1708</v>
      </c>
      <c r="BI55" s="98" t="s">
        <v>1708</v>
      </c>
      <c r="BJ55" s="98" t="s">
        <v>1629</v>
      </c>
      <c r="BK55" s="98" t="s">
        <v>1629</v>
      </c>
      <c r="BL55" s="98">
        <v>2</v>
      </c>
      <c r="BM55" s="101">
        <v>6.25</v>
      </c>
      <c r="BN55" s="98">
        <v>0</v>
      </c>
      <c r="BO55" s="101">
        <v>0</v>
      </c>
      <c r="BP55" s="98">
        <v>0</v>
      </c>
      <c r="BQ55" s="101">
        <v>0</v>
      </c>
      <c r="BR55" s="98">
        <v>30</v>
      </c>
      <c r="BS55" s="101">
        <v>93.75</v>
      </c>
      <c r="BT55" s="98">
        <v>32</v>
      </c>
      <c r="BU55" s="2"/>
    </row>
    <row r="56" spans="1:73" ht="41.45" customHeight="1">
      <c r="A56" s="11" t="s">
        <v>289</v>
      </c>
      <c r="C56" s="12"/>
      <c r="D56" s="12" t="s">
        <v>64</v>
      </c>
      <c r="E56" s="61">
        <v>243.48355892923118</v>
      </c>
      <c r="F56" s="63">
        <v>99.80630571359116</v>
      </c>
      <c r="G56" s="84" t="s">
        <v>440</v>
      </c>
      <c r="H56" s="12"/>
      <c r="I56" s="13" t="s">
        <v>289</v>
      </c>
      <c r="J56" s="45"/>
      <c r="K56" s="45"/>
      <c r="L56" s="13" t="s">
        <v>1329</v>
      </c>
      <c r="M56" s="65">
        <v>65.55184918385234</v>
      </c>
      <c r="N56" s="66">
        <v>6047.39501953125</v>
      </c>
      <c r="O56" s="66">
        <v>1531.3348388671875</v>
      </c>
      <c r="P56" s="56"/>
      <c r="Q56" s="67"/>
      <c r="R56" s="67"/>
      <c r="S56" s="72"/>
      <c r="T56" s="43">
        <v>1</v>
      </c>
      <c r="U56" s="43">
        <v>1</v>
      </c>
      <c r="V56" s="44">
        <v>291.616667</v>
      </c>
      <c r="W56" s="44">
        <v>0.00361</v>
      </c>
      <c r="X56" s="44">
        <v>0.002349</v>
      </c>
      <c r="Y56" s="44">
        <v>0.797309</v>
      </c>
      <c r="Z56" s="44">
        <v>0</v>
      </c>
      <c r="AA56" s="44">
        <v>0</v>
      </c>
      <c r="AB56" s="64">
        <v>56</v>
      </c>
      <c r="AC56" s="64"/>
      <c r="AD56" s="14"/>
      <c r="AE56" t="s">
        <v>754</v>
      </c>
      <c r="AF56">
        <v>3069</v>
      </c>
      <c r="AG56">
        <v>2900</v>
      </c>
      <c r="AH56">
        <v>12491</v>
      </c>
      <c r="AI56">
        <v>16134</v>
      </c>
      <c r="AK56" t="s">
        <v>859</v>
      </c>
      <c r="AL56" t="s">
        <v>940</v>
      </c>
      <c r="AM56" s="70" t="s">
        <v>996</v>
      </c>
      <c r="AO56" s="69">
        <v>41801.49601851852</v>
      </c>
      <c r="AP56" s="70" t="s">
        <v>1071</v>
      </c>
      <c r="AQ56" t="b">
        <v>0</v>
      </c>
      <c r="AR56" t="b">
        <v>0</v>
      </c>
      <c r="AS56" t="b">
        <v>0</v>
      </c>
      <c r="AT56" t="s">
        <v>1114</v>
      </c>
      <c r="AU56">
        <v>51</v>
      </c>
      <c r="AV56" s="70" t="s">
        <v>1117</v>
      </c>
      <c r="AW56" t="b">
        <v>0</v>
      </c>
      <c r="AX56" t="s">
        <v>1168</v>
      </c>
      <c r="AY56" s="70" t="s">
        <v>1222</v>
      </c>
      <c r="AZ56" t="s">
        <v>66</v>
      </c>
      <c r="BA56" t="str">
        <f>REPLACE(INDEX(GroupVertices[Group],MATCH(Vertices[[#This Row],[Vertex]],GroupVertices[Vertex],0)),1,1,"")</f>
        <v>7</v>
      </c>
      <c r="BB56" s="43"/>
      <c r="BC56" s="43"/>
      <c r="BD56" s="43"/>
      <c r="BE56" s="43"/>
      <c r="BF56" s="43" t="s">
        <v>386</v>
      </c>
      <c r="BG56" s="43" t="s">
        <v>386</v>
      </c>
      <c r="BH56" s="98" t="s">
        <v>1700</v>
      </c>
      <c r="BI56" s="98" t="s">
        <v>1700</v>
      </c>
      <c r="BJ56" s="98" t="s">
        <v>1721</v>
      </c>
      <c r="BK56" s="98" t="s">
        <v>1721</v>
      </c>
      <c r="BL56" s="98">
        <v>1</v>
      </c>
      <c r="BM56" s="101">
        <v>2.5</v>
      </c>
      <c r="BN56" s="98">
        <v>0</v>
      </c>
      <c r="BO56" s="101">
        <v>0</v>
      </c>
      <c r="BP56" s="98">
        <v>0</v>
      </c>
      <c r="BQ56" s="101">
        <v>0</v>
      </c>
      <c r="BR56" s="98">
        <v>39</v>
      </c>
      <c r="BS56" s="101">
        <v>97.5</v>
      </c>
      <c r="BT56" s="98">
        <v>40</v>
      </c>
      <c r="BU56" s="2"/>
    </row>
    <row r="57" spans="1:73" ht="41.45" customHeight="1">
      <c r="A57" s="11" t="s">
        <v>290</v>
      </c>
      <c r="C57" s="12"/>
      <c r="D57" s="12" t="s">
        <v>64</v>
      </c>
      <c r="E57" s="61">
        <v>163.1539985893259</v>
      </c>
      <c r="F57" s="63">
        <v>99.99725683394033</v>
      </c>
      <c r="G57" s="84" t="s">
        <v>441</v>
      </c>
      <c r="H57" s="12"/>
      <c r="I57" s="13" t="s">
        <v>290</v>
      </c>
      <c r="J57" s="45"/>
      <c r="K57" s="45"/>
      <c r="L57" s="13" t="s">
        <v>1330</v>
      </c>
      <c r="M57" s="65">
        <v>1.9142058088213976</v>
      </c>
      <c r="N57" s="66">
        <v>6626.00439453125</v>
      </c>
      <c r="O57" s="66">
        <v>2527.2197265625</v>
      </c>
      <c r="P57" s="56"/>
      <c r="Q57" s="67"/>
      <c r="R57" s="67"/>
      <c r="S57" s="72"/>
      <c r="T57" s="43">
        <v>0</v>
      </c>
      <c r="U57" s="43">
        <v>6</v>
      </c>
      <c r="V57" s="44">
        <v>563</v>
      </c>
      <c r="W57" s="44">
        <v>0.002801</v>
      </c>
      <c r="X57" s="44">
        <v>0.000567</v>
      </c>
      <c r="Y57" s="44">
        <v>2.393646</v>
      </c>
      <c r="Z57" s="44">
        <v>0</v>
      </c>
      <c r="AA57" s="44">
        <v>0</v>
      </c>
      <c r="AB57" s="64">
        <v>57</v>
      </c>
      <c r="AC57" s="64"/>
      <c r="AD57" s="14"/>
      <c r="AE57" t="s">
        <v>755</v>
      </c>
      <c r="AF57">
        <v>187</v>
      </c>
      <c r="AG57">
        <v>46</v>
      </c>
      <c r="AH57">
        <v>660</v>
      </c>
      <c r="AI57">
        <v>660</v>
      </c>
      <c r="AK57" t="s">
        <v>860</v>
      </c>
      <c r="AL57" t="s">
        <v>934</v>
      </c>
      <c r="AO57" s="69">
        <v>43440.48096064815</v>
      </c>
      <c r="AP57" s="70" t="s">
        <v>1072</v>
      </c>
      <c r="AQ57" t="b">
        <v>0</v>
      </c>
      <c r="AR57" t="b">
        <v>0</v>
      </c>
      <c r="AS57" t="b">
        <v>0</v>
      </c>
      <c r="AT57" t="s">
        <v>660</v>
      </c>
      <c r="AU57">
        <v>0</v>
      </c>
      <c r="AV57" s="70" t="s">
        <v>1117</v>
      </c>
      <c r="AW57" t="b">
        <v>0</v>
      </c>
      <c r="AX57" t="s">
        <v>1168</v>
      </c>
      <c r="AY57" s="70" t="s">
        <v>1223</v>
      </c>
      <c r="AZ57" t="s">
        <v>66</v>
      </c>
      <c r="BA57" t="str">
        <f>REPLACE(INDEX(GroupVertices[Group],MATCH(Vertices[[#This Row],[Vertex]],GroupVertices[Vertex],0)),1,1,"")</f>
        <v>7</v>
      </c>
      <c r="BB57" s="43"/>
      <c r="BC57" s="43"/>
      <c r="BD57" s="43"/>
      <c r="BE57" s="43"/>
      <c r="BF57" s="43" t="s">
        <v>386</v>
      </c>
      <c r="BG57" s="43" t="s">
        <v>386</v>
      </c>
      <c r="BH57" s="98" t="s">
        <v>1709</v>
      </c>
      <c r="BI57" s="98" t="s">
        <v>1709</v>
      </c>
      <c r="BJ57" s="98" t="s">
        <v>1729</v>
      </c>
      <c r="BK57" s="98" t="s">
        <v>1729</v>
      </c>
      <c r="BL57" s="98">
        <v>0</v>
      </c>
      <c r="BM57" s="101">
        <v>0</v>
      </c>
      <c r="BN57" s="98">
        <v>0</v>
      </c>
      <c r="BO57" s="101">
        <v>0</v>
      </c>
      <c r="BP57" s="98">
        <v>0</v>
      </c>
      <c r="BQ57" s="101">
        <v>0</v>
      </c>
      <c r="BR57" s="98">
        <v>29</v>
      </c>
      <c r="BS57" s="101">
        <v>100</v>
      </c>
      <c r="BT57" s="98">
        <v>29</v>
      </c>
      <c r="BU57" s="2"/>
    </row>
    <row r="58" spans="1:73" ht="41.45" customHeight="1">
      <c r="A58" s="11" t="s">
        <v>335</v>
      </c>
      <c r="C58" s="12"/>
      <c r="D58" s="12" t="s">
        <v>64</v>
      </c>
      <c r="E58" s="61">
        <v>193.38313236825311</v>
      </c>
      <c r="F58" s="63">
        <v>99.92539926447466</v>
      </c>
      <c r="G58" s="84" t="s">
        <v>1144</v>
      </c>
      <c r="H58" s="12"/>
      <c r="I58" s="13" t="s">
        <v>335</v>
      </c>
      <c r="J58" s="45"/>
      <c r="K58" s="45"/>
      <c r="L58" s="13" t="s">
        <v>1331</v>
      </c>
      <c r="M58" s="65">
        <v>25.861938459411178</v>
      </c>
      <c r="N58" s="66">
        <v>7169.580078125</v>
      </c>
      <c r="O58" s="66">
        <v>1325.522216796875</v>
      </c>
      <c r="P58" s="56"/>
      <c r="Q58" s="67"/>
      <c r="R58" s="67"/>
      <c r="S58" s="72"/>
      <c r="T58" s="43">
        <v>1</v>
      </c>
      <c r="U58" s="43">
        <v>0</v>
      </c>
      <c r="V58" s="44">
        <v>0</v>
      </c>
      <c r="W58" s="44">
        <v>0.002217</v>
      </c>
      <c r="X58" s="44">
        <v>5.9E-05</v>
      </c>
      <c r="Y58" s="44">
        <v>0.4891</v>
      </c>
      <c r="Z58" s="44">
        <v>0</v>
      </c>
      <c r="AA58" s="44">
        <v>0</v>
      </c>
      <c r="AB58" s="64">
        <v>58</v>
      </c>
      <c r="AC58" s="64"/>
      <c r="AD58" s="14"/>
      <c r="AE58" t="s">
        <v>756</v>
      </c>
      <c r="AF58">
        <v>1073</v>
      </c>
      <c r="AG58">
        <v>1120</v>
      </c>
      <c r="AH58">
        <v>1564</v>
      </c>
      <c r="AI58">
        <v>6365</v>
      </c>
      <c r="AK58" t="s">
        <v>861</v>
      </c>
      <c r="AL58" t="s">
        <v>941</v>
      </c>
      <c r="AO58" s="69">
        <v>43353.86177083333</v>
      </c>
      <c r="AP58" s="70" t="s">
        <v>1073</v>
      </c>
      <c r="AQ58" t="b">
        <v>1</v>
      </c>
      <c r="AR58" t="b">
        <v>0</v>
      </c>
      <c r="AS58" t="b">
        <v>1</v>
      </c>
      <c r="AT58" t="s">
        <v>660</v>
      </c>
      <c r="AU58">
        <v>12</v>
      </c>
      <c r="AW58" t="b">
        <v>0</v>
      </c>
      <c r="AX58" t="s">
        <v>1168</v>
      </c>
      <c r="AY58" s="70" t="s">
        <v>1224</v>
      </c>
      <c r="AZ58" t="s">
        <v>65</v>
      </c>
      <c r="BA58" t="str">
        <f>REPLACE(INDEX(GroupVertices[Group],MATCH(Vertices[[#This Row],[Vertex]],GroupVertices[Vertex],0)),1,1,"")</f>
        <v>7</v>
      </c>
      <c r="BB58" s="43"/>
      <c r="BC58" s="43"/>
      <c r="BD58" s="43"/>
      <c r="BE58" s="43"/>
      <c r="BF58" s="43"/>
      <c r="BG58" s="43"/>
      <c r="BH58" s="43"/>
      <c r="BI58" s="43"/>
      <c r="BJ58" s="43"/>
      <c r="BK58" s="43"/>
      <c r="BL58" s="43"/>
      <c r="BM58" s="44"/>
      <c r="BN58" s="43"/>
      <c r="BO58" s="44"/>
      <c r="BP58" s="43"/>
      <c r="BQ58" s="44"/>
      <c r="BR58" s="43"/>
      <c r="BS58" s="44"/>
      <c r="BT58" s="43"/>
      <c r="BU58" s="2"/>
    </row>
    <row r="59" spans="1:73" ht="41.45" customHeight="1">
      <c r="A59" s="11" t="s">
        <v>291</v>
      </c>
      <c r="C59" s="12"/>
      <c r="D59" s="12" t="s">
        <v>64</v>
      </c>
      <c r="E59" s="61">
        <v>431.41645114701237</v>
      </c>
      <c r="F59" s="63">
        <v>99.35957108479951</v>
      </c>
      <c r="G59" s="84" t="s">
        <v>442</v>
      </c>
      <c r="H59" s="12"/>
      <c r="I59" s="13" t="s">
        <v>291</v>
      </c>
      <c r="J59" s="45"/>
      <c r="K59" s="45"/>
      <c r="L59" s="13" t="s">
        <v>1332</v>
      </c>
      <c r="M59" s="65">
        <v>214.43360980581505</v>
      </c>
      <c r="N59" s="66">
        <v>6590.9716796875</v>
      </c>
      <c r="O59" s="66">
        <v>329.6373596191406</v>
      </c>
      <c r="P59" s="56"/>
      <c r="Q59" s="67"/>
      <c r="R59" s="67"/>
      <c r="S59" s="72"/>
      <c r="T59" s="43">
        <v>1</v>
      </c>
      <c r="U59" s="43">
        <v>1</v>
      </c>
      <c r="V59" s="44">
        <v>128.766667</v>
      </c>
      <c r="W59" s="44">
        <v>0.003205</v>
      </c>
      <c r="X59" s="44">
        <v>0.000626</v>
      </c>
      <c r="Y59" s="44">
        <v>0.749955</v>
      </c>
      <c r="Z59" s="44">
        <v>0</v>
      </c>
      <c r="AA59" s="44">
        <v>0</v>
      </c>
      <c r="AB59" s="64">
        <v>59</v>
      </c>
      <c r="AC59" s="64"/>
      <c r="AD59" s="14"/>
      <c r="AE59" t="s">
        <v>757</v>
      </c>
      <c r="AF59">
        <v>841</v>
      </c>
      <c r="AG59">
        <v>9577</v>
      </c>
      <c r="AH59">
        <v>19008</v>
      </c>
      <c r="AI59">
        <v>30352</v>
      </c>
      <c r="AK59" t="s">
        <v>862</v>
      </c>
      <c r="AL59" t="s">
        <v>942</v>
      </c>
      <c r="AM59" s="70" t="s">
        <v>997</v>
      </c>
      <c r="AO59" s="69">
        <v>41755.22618055555</v>
      </c>
      <c r="AP59" s="70" t="s">
        <v>1074</v>
      </c>
      <c r="AQ59" t="b">
        <v>1</v>
      </c>
      <c r="AR59" t="b">
        <v>0</v>
      </c>
      <c r="AS59" t="b">
        <v>1</v>
      </c>
      <c r="AT59" t="s">
        <v>660</v>
      </c>
      <c r="AU59">
        <v>83</v>
      </c>
      <c r="AV59" s="70" t="s">
        <v>1117</v>
      </c>
      <c r="AW59" t="b">
        <v>0</v>
      </c>
      <c r="AX59" t="s">
        <v>1168</v>
      </c>
      <c r="AY59" s="70" t="s">
        <v>1225</v>
      </c>
      <c r="AZ59" t="s">
        <v>66</v>
      </c>
      <c r="BA59" t="str">
        <f>REPLACE(INDEX(GroupVertices[Group],MATCH(Vertices[[#This Row],[Vertex]],GroupVertices[Vertex],0)),1,1,"")</f>
        <v>7</v>
      </c>
      <c r="BB59" s="43"/>
      <c r="BC59" s="43"/>
      <c r="BD59" s="43"/>
      <c r="BE59" s="43"/>
      <c r="BF59" s="43" t="s">
        <v>387</v>
      </c>
      <c r="BG59" s="43" t="s">
        <v>387</v>
      </c>
      <c r="BH59" s="98" t="s">
        <v>1702</v>
      </c>
      <c r="BI59" s="98" t="s">
        <v>1702</v>
      </c>
      <c r="BJ59" s="98" t="s">
        <v>1723</v>
      </c>
      <c r="BK59" s="98" t="s">
        <v>1723</v>
      </c>
      <c r="BL59" s="98">
        <v>0</v>
      </c>
      <c r="BM59" s="101">
        <v>0</v>
      </c>
      <c r="BN59" s="98">
        <v>0</v>
      </c>
      <c r="BO59" s="101">
        <v>0</v>
      </c>
      <c r="BP59" s="98">
        <v>0</v>
      </c>
      <c r="BQ59" s="101">
        <v>0</v>
      </c>
      <c r="BR59" s="98">
        <v>6</v>
      </c>
      <c r="BS59" s="101">
        <v>100</v>
      </c>
      <c r="BT59" s="98">
        <v>6</v>
      </c>
      <c r="BU59" s="2"/>
    </row>
    <row r="60" spans="1:73" ht="41.45" customHeight="1">
      <c r="A60" s="11" t="s">
        <v>292</v>
      </c>
      <c r="C60" s="12"/>
      <c r="D60" s="12" t="s">
        <v>64</v>
      </c>
      <c r="E60" s="61">
        <v>544.2831424444967</v>
      </c>
      <c r="F60" s="63">
        <v>99.09127606286533</v>
      </c>
      <c r="G60" s="84" t="s">
        <v>443</v>
      </c>
      <c r="H60" s="12"/>
      <c r="I60" s="13" t="s">
        <v>292</v>
      </c>
      <c r="J60" s="45"/>
      <c r="K60" s="45"/>
      <c r="L60" s="13" t="s">
        <v>1333</v>
      </c>
      <c r="M60" s="65">
        <v>303.8473974490786</v>
      </c>
      <c r="N60" s="66">
        <v>7204.61279296875</v>
      </c>
      <c r="O60" s="66">
        <v>3523.104736328125</v>
      </c>
      <c r="P60" s="56"/>
      <c r="Q60" s="67"/>
      <c r="R60" s="67"/>
      <c r="S60" s="72"/>
      <c r="T60" s="43">
        <v>1</v>
      </c>
      <c r="U60" s="43">
        <v>1</v>
      </c>
      <c r="V60" s="44">
        <v>291.616667</v>
      </c>
      <c r="W60" s="44">
        <v>0.00361</v>
      </c>
      <c r="X60" s="44">
        <v>0.002349</v>
      </c>
      <c r="Y60" s="44">
        <v>0.797309</v>
      </c>
      <c r="Z60" s="44">
        <v>0</v>
      </c>
      <c r="AA60" s="44">
        <v>0</v>
      </c>
      <c r="AB60" s="64">
        <v>60</v>
      </c>
      <c r="AC60" s="64"/>
      <c r="AD60" s="14"/>
      <c r="AE60" t="s">
        <v>758</v>
      </c>
      <c r="AF60">
        <v>10630</v>
      </c>
      <c r="AG60">
        <v>13587</v>
      </c>
      <c r="AH60">
        <v>21896</v>
      </c>
      <c r="AI60">
        <v>63663</v>
      </c>
      <c r="AK60" t="s">
        <v>863</v>
      </c>
      <c r="AL60" t="s">
        <v>908</v>
      </c>
      <c r="AO60" s="69">
        <v>42781.96340277778</v>
      </c>
      <c r="AP60" s="70" t="s">
        <v>1075</v>
      </c>
      <c r="AQ60" t="b">
        <v>1</v>
      </c>
      <c r="AR60" t="b">
        <v>0</v>
      </c>
      <c r="AS60" t="b">
        <v>0</v>
      </c>
      <c r="AT60" t="s">
        <v>1114</v>
      </c>
      <c r="AU60">
        <v>91</v>
      </c>
      <c r="AW60" t="b">
        <v>0</v>
      </c>
      <c r="AX60" t="s">
        <v>1168</v>
      </c>
      <c r="AY60" s="70" t="s">
        <v>1226</v>
      </c>
      <c r="AZ60" t="s">
        <v>66</v>
      </c>
      <c r="BA60" t="str">
        <f>REPLACE(INDEX(GroupVertices[Group],MATCH(Vertices[[#This Row],[Vertex]],GroupVertices[Vertex],0)),1,1,"")</f>
        <v>7</v>
      </c>
      <c r="BB60" s="43"/>
      <c r="BC60" s="43"/>
      <c r="BD60" s="43"/>
      <c r="BE60" s="43"/>
      <c r="BF60" s="43" t="s">
        <v>386</v>
      </c>
      <c r="BG60" s="43" t="s">
        <v>386</v>
      </c>
      <c r="BH60" s="98" t="s">
        <v>1700</v>
      </c>
      <c r="BI60" s="98" t="s">
        <v>1700</v>
      </c>
      <c r="BJ60" s="98" t="s">
        <v>1721</v>
      </c>
      <c r="BK60" s="98" t="s">
        <v>1721</v>
      </c>
      <c r="BL60" s="98">
        <v>1</v>
      </c>
      <c r="BM60" s="101">
        <v>2.5</v>
      </c>
      <c r="BN60" s="98">
        <v>0</v>
      </c>
      <c r="BO60" s="101">
        <v>0</v>
      </c>
      <c r="BP60" s="98">
        <v>0</v>
      </c>
      <c r="BQ60" s="101">
        <v>0</v>
      </c>
      <c r="BR60" s="98">
        <v>39</v>
      </c>
      <c r="BS60" s="101">
        <v>97.5</v>
      </c>
      <c r="BT60" s="98">
        <v>40</v>
      </c>
      <c r="BU60" s="2"/>
    </row>
    <row r="61" spans="1:73" ht="41.45" customHeight="1">
      <c r="A61" s="11" t="s">
        <v>336</v>
      </c>
      <c r="C61" s="12"/>
      <c r="D61" s="12" t="s">
        <v>64</v>
      </c>
      <c r="E61" s="61">
        <v>162.05629261411346</v>
      </c>
      <c r="F61" s="63">
        <v>99.99986618702148</v>
      </c>
      <c r="G61" s="84" t="s">
        <v>1145</v>
      </c>
      <c r="H61" s="12"/>
      <c r="I61" s="13" t="s">
        <v>336</v>
      </c>
      <c r="J61" s="45"/>
      <c r="K61" s="45"/>
      <c r="L61" s="13" t="s">
        <v>1334</v>
      </c>
      <c r="M61" s="65">
        <v>1.0445954053083608</v>
      </c>
      <c r="N61" s="66">
        <v>6661.0361328125</v>
      </c>
      <c r="O61" s="66">
        <v>4724.80224609375</v>
      </c>
      <c r="P61" s="56"/>
      <c r="Q61" s="67"/>
      <c r="R61" s="67"/>
      <c r="S61" s="72"/>
      <c r="T61" s="43">
        <v>1</v>
      </c>
      <c r="U61" s="43">
        <v>0</v>
      </c>
      <c r="V61" s="44">
        <v>0</v>
      </c>
      <c r="W61" s="44">
        <v>0.002217</v>
      </c>
      <c r="X61" s="44">
        <v>5.9E-05</v>
      </c>
      <c r="Y61" s="44">
        <v>0.4891</v>
      </c>
      <c r="Z61" s="44">
        <v>0</v>
      </c>
      <c r="AA61" s="44">
        <v>0</v>
      </c>
      <c r="AB61" s="64">
        <v>61</v>
      </c>
      <c r="AC61" s="64"/>
      <c r="AD61" s="14"/>
      <c r="AE61" t="s">
        <v>759</v>
      </c>
      <c r="AF61">
        <v>31</v>
      </c>
      <c r="AG61">
        <v>7</v>
      </c>
      <c r="AH61">
        <v>120</v>
      </c>
      <c r="AI61">
        <v>22</v>
      </c>
      <c r="AK61" t="s">
        <v>864</v>
      </c>
      <c r="AL61" t="s">
        <v>934</v>
      </c>
      <c r="AO61" s="69">
        <v>43444.44137731481</v>
      </c>
      <c r="AQ61" t="b">
        <v>0</v>
      </c>
      <c r="AR61" t="b">
        <v>1</v>
      </c>
      <c r="AS61" t="b">
        <v>0</v>
      </c>
      <c r="AT61" t="s">
        <v>660</v>
      </c>
      <c r="AU61">
        <v>0</v>
      </c>
      <c r="AV61" s="70" t="s">
        <v>1117</v>
      </c>
      <c r="AW61" t="b">
        <v>0</v>
      </c>
      <c r="AX61" t="s">
        <v>1168</v>
      </c>
      <c r="AY61" s="70" t="s">
        <v>1227</v>
      </c>
      <c r="AZ61" t="s">
        <v>65</v>
      </c>
      <c r="BA61" t="str">
        <f>REPLACE(INDEX(GroupVertices[Group],MATCH(Vertices[[#This Row],[Vertex]],GroupVertices[Vertex],0)),1,1,"")</f>
        <v>7</v>
      </c>
      <c r="BB61" s="43"/>
      <c r="BC61" s="43"/>
      <c r="BD61" s="43"/>
      <c r="BE61" s="43"/>
      <c r="BF61" s="43"/>
      <c r="BG61" s="43"/>
      <c r="BH61" s="43"/>
      <c r="BI61" s="43"/>
      <c r="BJ61" s="43"/>
      <c r="BK61" s="43"/>
      <c r="BL61" s="43"/>
      <c r="BM61" s="44"/>
      <c r="BN61" s="43"/>
      <c r="BO61" s="44"/>
      <c r="BP61" s="43"/>
      <c r="BQ61" s="44"/>
      <c r="BR61" s="43"/>
      <c r="BS61" s="44"/>
      <c r="BT61" s="43"/>
      <c r="BU61" s="2"/>
    </row>
    <row r="62" spans="1:73" ht="41.45" customHeight="1">
      <c r="A62" s="11" t="s">
        <v>337</v>
      </c>
      <c r="C62" s="12"/>
      <c r="D62" s="12" t="s">
        <v>64</v>
      </c>
      <c r="E62" s="61">
        <v>381.56934134954486</v>
      </c>
      <c r="F62" s="63">
        <v>99.47806247727968</v>
      </c>
      <c r="G62" s="84" t="s">
        <v>1146</v>
      </c>
      <c r="H62" s="12"/>
      <c r="I62" s="13" t="s">
        <v>337</v>
      </c>
      <c r="J62" s="45"/>
      <c r="K62" s="45"/>
      <c r="L62" s="13" t="s">
        <v>1335</v>
      </c>
      <c r="M62" s="65">
        <v>174.94437840526152</v>
      </c>
      <c r="N62" s="66">
        <v>6082.427734375</v>
      </c>
      <c r="O62" s="66">
        <v>3728.917236328125</v>
      </c>
      <c r="P62" s="56"/>
      <c r="Q62" s="67"/>
      <c r="R62" s="67"/>
      <c r="S62" s="72"/>
      <c r="T62" s="43">
        <v>1</v>
      </c>
      <c r="U62" s="43">
        <v>0</v>
      </c>
      <c r="V62" s="44">
        <v>0</v>
      </c>
      <c r="W62" s="44">
        <v>0.002217</v>
      </c>
      <c r="X62" s="44">
        <v>5.9E-05</v>
      </c>
      <c r="Y62" s="44">
        <v>0.4891</v>
      </c>
      <c r="Z62" s="44">
        <v>0</v>
      </c>
      <c r="AA62" s="44">
        <v>0</v>
      </c>
      <c r="AB62" s="64">
        <v>62</v>
      </c>
      <c r="AC62" s="64"/>
      <c r="AD62" s="14"/>
      <c r="AE62" t="s">
        <v>760</v>
      </c>
      <c r="AF62">
        <v>2721</v>
      </c>
      <c r="AG62">
        <v>7806</v>
      </c>
      <c r="AH62">
        <v>4650</v>
      </c>
      <c r="AI62">
        <v>48480</v>
      </c>
      <c r="AK62" t="s">
        <v>865</v>
      </c>
      <c r="AL62" t="s">
        <v>934</v>
      </c>
      <c r="AM62" s="70" t="s">
        <v>998</v>
      </c>
      <c r="AO62" s="69">
        <v>41802.36980324074</v>
      </c>
      <c r="AP62" s="70" t="s">
        <v>1076</v>
      </c>
      <c r="AQ62" t="b">
        <v>0</v>
      </c>
      <c r="AR62" t="b">
        <v>0</v>
      </c>
      <c r="AS62" t="b">
        <v>1</v>
      </c>
      <c r="AT62" t="s">
        <v>660</v>
      </c>
      <c r="AU62">
        <v>210</v>
      </c>
      <c r="AV62" s="70" t="s">
        <v>1117</v>
      </c>
      <c r="AW62" t="b">
        <v>0</v>
      </c>
      <c r="AX62" t="s">
        <v>1168</v>
      </c>
      <c r="AY62" s="70" t="s">
        <v>1228</v>
      </c>
      <c r="AZ62" t="s">
        <v>65</v>
      </c>
      <c r="BA62" t="str">
        <f>REPLACE(INDEX(GroupVertices[Group],MATCH(Vertices[[#This Row],[Vertex]],GroupVertices[Vertex],0)),1,1,"")</f>
        <v>7</v>
      </c>
      <c r="BB62" s="43"/>
      <c r="BC62" s="43"/>
      <c r="BD62" s="43"/>
      <c r="BE62" s="43"/>
      <c r="BF62" s="43"/>
      <c r="BG62" s="43"/>
      <c r="BH62" s="43"/>
      <c r="BI62" s="43"/>
      <c r="BJ62" s="43"/>
      <c r="BK62" s="43"/>
      <c r="BL62" s="43"/>
      <c r="BM62" s="44"/>
      <c r="BN62" s="43"/>
      <c r="BO62" s="44"/>
      <c r="BP62" s="43"/>
      <c r="BQ62" s="44"/>
      <c r="BR62" s="43"/>
      <c r="BS62" s="44"/>
      <c r="BT62" s="43"/>
      <c r="BU62" s="2"/>
    </row>
    <row r="63" spans="1:73" ht="41.45" customHeight="1">
      <c r="A63" s="11" t="s">
        <v>293</v>
      </c>
      <c r="C63" s="12"/>
      <c r="D63" s="12" t="s">
        <v>64</v>
      </c>
      <c r="E63" s="61">
        <v>164.7864843986162</v>
      </c>
      <c r="F63" s="63">
        <v>99.99337625756323</v>
      </c>
      <c r="G63" s="84" t="s">
        <v>444</v>
      </c>
      <c r="H63" s="12"/>
      <c r="I63" s="13" t="s">
        <v>293</v>
      </c>
      <c r="J63" s="45"/>
      <c r="K63" s="45"/>
      <c r="L63" s="13" t="s">
        <v>1336</v>
      </c>
      <c r="M63" s="65">
        <v>3.2074725627638623</v>
      </c>
      <c r="N63" s="66">
        <v>8929.7734375</v>
      </c>
      <c r="O63" s="66">
        <v>922.984619140625</v>
      </c>
      <c r="P63" s="56"/>
      <c r="Q63" s="67"/>
      <c r="R63" s="67"/>
      <c r="S63" s="72"/>
      <c r="T63" s="43">
        <v>1</v>
      </c>
      <c r="U63" s="43">
        <v>1</v>
      </c>
      <c r="V63" s="44">
        <v>0</v>
      </c>
      <c r="W63" s="44">
        <v>0</v>
      </c>
      <c r="X63" s="44">
        <v>0</v>
      </c>
      <c r="Y63" s="44">
        <v>0.999995</v>
      </c>
      <c r="Z63" s="44">
        <v>0</v>
      </c>
      <c r="AA63" s="44" t="s">
        <v>1812</v>
      </c>
      <c r="AB63" s="64">
        <v>63</v>
      </c>
      <c r="AC63" s="64"/>
      <c r="AD63" s="14"/>
      <c r="AE63" t="s">
        <v>761</v>
      </c>
      <c r="AF63">
        <v>162</v>
      </c>
      <c r="AG63">
        <v>104</v>
      </c>
      <c r="AH63">
        <v>17896</v>
      </c>
      <c r="AI63">
        <v>3759</v>
      </c>
      <c r="AK63" t="s">
        <v>866</v>
      </c>
      <c r="AL63" t="s">
        <v>943</v>
      </c>
      <c r="AM63" s="70" t="s">
        <v>999</v>
      </c>
      <c r="AO63" s="69">
        <v>41040.32145833333</v>
      </c>
      <c r="AP63" s="70" t="s">
        <v>1077</v>
      </c>
      <c r="AQ63" t="b">
        <v>0</v>
      </c>
      <c r="AR63" t="b">
        <v>0</v>
      </c>
      <c r="AS63" t="b">
        <v>0</v>
      </c>
      <c r="AT63" t="s">
        <v>660</v>
      </c>
      <c r="AU63">
        <v>0</v>
      </c>
      <c r="AV63" s="70" t="s">
        <v>1122</v>
      </c>
      <c r="AW63" t="b">
        <v>0</v>
      </c>
      <c r="AX63" t="s">
        <v>1168</v>
      </c>
      <c r="AY63" s="70" t="s">
        <v>1229</v>
      </c>
      <c r="AZ63" t="s">
        <v>66</v>
      </c>
      <c r="BA63" t="str">
        <f>REPLACE(INDEX(GroupVertices[Group],MATCH(Vertices[[#This Row],[Vertex]],GroupVertices[Vertex],0)),1,1,"")</f>
        <v>10</v>
      </c>
      <c r="BB63" s="43"/>
      <c r="BC63" s="43"/>
      <c r="BD63" s="43"/>
      <c r="BE63" s="43"/>
      <c r="BF63" s="43" t="s">
        <v>386</v>
      </c>
      <c r="BG63" s="43" t="s">
        <v>386</v>
      </c>
      <c r="BH63" s="98" t="s">
        <v>386</v>
      </c>
      <c r="BI63" s="98" t="s">
        <v>386</v>
      </c>
      <c r="BJ63" s="98" t="s">
        <v>1555</v>
      </c>
      <c r="BK63" s="98" t="s">
        <v>1555</v>
      </c>
      <c r="BL63" s="98">
        <v>0</v>
      </c>
      <c r="BM63" s="101">
        <v>0</v>
      </c>
      <c r="BN63" s="98">
        <v>0</v>
      </c>
      <c r="BO63" s="101">
        <v>0</v>
      </c>
      <c r="BP63" s="98">
        <v>0</v>
      </c>
      <c r="BQ63" s="101">
        <v>0</v>
      </c>
      <c r="BR63" s="98">
        <v>2</v>
      </c>
      <c r="BS63" s="101">
        <v>100</v>
      </c>
      <c r="BT63" s="98">
        <v>2</v>
      </c>
      <c r="BU63" s="2"/>
    </row>
    <row r="64" spans="1:73" ht="41.45" customHeight="1">
      <c r="A64" s="11" t="s">
        <v>294</v>
      </c>
      <c r="C64" s="12"/>
      <c r="D64" s="12" t="s">
        <v>64</v>
      </c>
      <c r="E64" s="61">
        <v>198.9279548584288</v>
      </c>
      <c r="F64" s="63">
        <v>99.91221868609037</v>
      </c>
      <c r="G64" s="84" t="s">
        <v>445</v>
      </c>
      <c r="H64" s="12"/>
      <c r="I64" s="13" t="s">
        <v>294</v>
      </c>
      <c r="J64" s="45"/>
      <c r="K64" s="45"/>
      <c r="L64" s="13" t="s">
        <v>1337</v>
      </c>
      <c r="M64" s="65">
        <v>30.254585882284722</v>
      </c>
      <c r="N64" s="66">
        <v>4843.46728515625</v>
      </c>
      <c r="O64" s="66">
        <v>329.6373596191406</v>
      </c>
      <c r="P64" s="56"/>
      <c r="Q64" s="67"/>
      <c r="R64" s="67"/>
      <c r="S64" s="72"/>
      <c r="T64" s="43">
        <v>0</v>
      </c>
      <c r="U64" s="43">
        <v>7</v>
      </c>
      <c r="V64" s="44">
        <v>22.296104</v>
      </c>
      <c r="W64" s="44">
        <v>0.003145</v>
      </c>
      <c r="X64" s="44">
        <v>0.047168</v>
      </c>
      <c r="Y64" s="44">
        <v>0.952568</v>
      </c>
      <c r="Z64" s="44">
        <v>0.42857142857142855</v>
      </c>
      <c r="AA64" s="44">
        <v>0</v>
      </c>
      <c r="AB64" s="64">
        <v>64</v>
      </c>
      <c r="AC64" s="64"/>
      <c r="AD64" s="14"/>
      <c r="AE64" t="s">
        <v>762</v>
      </c>
      <c r="AF64">
        <v>660</v>
      </c>
      <c r="AG64">
        <v>1317</v>
      </c>
      <c r="AH64">
        <v>6400</v>
      </c>
      <c r="AI64">
        <v>17004</v>
      </c>
      <c r="AK64" t="s">
        <v>867</v>
      </c>
      <c r="AL64" t="s">
        <v>944</v>
      </c>
      <c r="AM64" s="70" t="s">
        <v>1000</v>
      </c>
      <c r="AO64" s="69">
        <v>41432.525775462964</v>
      </c>
      <c r="AP64" s="70" t="s">
        <v>1078</v>
      </c>
      <c r="AQ64" t="b">
        <v>0</v>
      </c>
      <c r="AR64" t="b">
        <v>0</v>
      </c>
      <c r="AS64" t="b">
        <v>1</v>
      </c>
      <c r="AT64" t="s">
        <v>660</v>
      </c>
      <c r="AU64">
        <v>11</v>
      </c>
      <c r="AV64" s="70" t="s">
        <v>1121</v>
      </c>
      <c r="AW64" t="b">
        <v>0</v>
      </c>
      <c r="AX64" t="s">
        <v>1168</v>
      </c>
      <c r="AY64" s="70" t="s">
        <v>1230</v>
      </c>
      <c r="AZ64" t="s">
        <v>66</v>
      </c>
      <c r="BA64" t="str">
        <f>REPLACE(INDEX(GroupVertices[Group],MATCH(Vertices[[#This Row],[Vertex]],GroupVertices[Vertex],0)),1,1,"")</f>
        <v>3</v>
      </c>
      <c r="BB64" s="43"/>
      <c r="BC64" s="43"/>
      <c r="BD64" s="43"/>
      <c r="BE64" s="43"/>
      <c r="BF64" s="43" t="s">
        <v>392</v>
      </c>
      <c r="BG64" s="43" t="s">
        <v>392</v>
      </c>
      <c r="BH64" s="98" t="s">
        <v>1708</v>
      </c>
      <c r="BI64" s="98" t="s">
        <v>1708</v>
      </c>
      <c r="BJ64" s="98" t="s">
        <v>1629</v>
      </c>
      <c r="BK64" s="98" t="s">
        <v>1629</v>
      </c>
      <c r="BL64" s="98">
        <v>2</v>
      </c>
      <c r="BM64" s="101">
        <v>6.25</v>
      </c>
      <c r="BN64" s="98">
        <v>0</v>
      </c>
      <c r="BO64" s="101">
        <v>0</v>
      </c>
      <c r="BP64" s="98">
        <v>0</v>
      </c>
      <c r="BQ64" s="101">
        <v>0</v>
      </c>
      <c r="BR64" s="98">
        <v>30</v>
      </c>
      <c r="BS64" s="101">
        <v>93.75</v>
      </c>
      <c r="BT64" s="98">
        <v>32</v>
      </c>
      <c r="BU64" s="2"/>
    </row>
    <row r="65" spans="1:73" ht="41.45" customHeight="1">
      <c r="A65" s="11" t="s">
        <v>295</v>
      </c>
      <c r="C65" s="12"/>
      <c r="D65" s="12" t="s">
        <v>64</v>
      </c>
      <c r="E65" s="61">
        <v>183.70080274073825</v>
      </c>
      <c r="F65" s="63">
        <v>99.94841509678024</v>
      </c>
      <c r="G65" s="84" t="s">
        <v>446</v>
      </c>
      <c r="H65" s="12"/>
      <c r="I65" s="13" t="s">
        <v>295</v>
      </c>
      <c r="J65" s="45"/>
      <c r="K65" s="45"/>
      <c r="L65" s="13" t="s">
        <v>1338</v>
      </c>
      <c r="M65" s="65">
        <v>18.19152874637311</v>
      </c>
      <c r="N65" s="66">
        <v>5887.4111328125</v>
      </c>
      <c r="O65" s="66">
        <v>2643.4775390625</v>
      </c>
      <c r="P65" s="56"/>
      <c r="Q65" s="67"/>
      <c r="R65" s="67"/>
      <c r="S65" s="72"/>
      <c r="T65" s="43">
        <v>0</v>
      </c>
      <c r="U65" s="43">
        <v>8</v>
      </c>
      <c r="V65" s="44">
        <v>711.833231</v>
      </c>
      <c r="W65" s="44">
        <v>0.004167</v>
      </c>
      <c r="X65" s="44">
        <v>0.049458</v>
      </c>
      <c r="Y65" s="44">
        <v>1.260777</v>
      </c>
      <c r="Z65" s="44">
        <v>0.32142857142857145</v>
      </c>
      <c r="AA65" s="44">
        <v>0</v>
      </c>
      <c r="AB65" s="64">
        <v>65</v>
      </c>
      <c r="AC65" s="64"/>
      <c r="AD65" s="14"/>
      <c r="AE65" t="s">
        <v>763</v>
      </c>
      <c r="AF65">
        <v>511</v>
      </c>
      <c r="AG65">
        <v>776</v>
      </c>
      <c r="AH65">
        <v>1179</v>
      </c>
      <c r="AI65">
        <v>1454</v>
      </c>
      <c r="AK65" t="s">
        <v>868</v>
      </c>
      <c r="AL65" t="s">
        <v>945</v>
      </c>
      <c r="AO65" s="69">
        <v>40585.80704861111</v>
      </c>
      <c r="AP65" s="70" t="s">
        <v>1079</v>
      </c>
      <c r="AQ65" t="b">
        <v>1</v>
      </c>
      <c r="AR65" t="b">
        <v>0</v>
      </c>
      <c r="AS65" t="b">
        <v>1</v>
      </c>
      <c r="AT65" t="s">
        <v>660</v>
      </c>
      <c r="AU65">
        <v>9</v>
      </c>
      <c r="AV65" s="70" t="s">
        <v>1117</v>
      </c>
      <c r="AW65" t="b">
        <v>0</v>
      </c>
      <c r="AX65" t="s">
        <v>1168</v>
      </c>
      <c r="AY65" s="70" t="s">
        <v>1231</v>
      </c>
      <c r="AZ65" t="s">
        <v>66</v>
      </c>
      <c r="BA65" t="str">
        <f>REPLACE(INDEX(GroupVertices[Group],MATCH(Vertices[[#This Row],[Vertex]],GroupVertices[Vertex],0)),1,1,"")</f>
        <v>3</v>
      </c>
      <c r="BB65" s="43"/>
      <c r="BC65" s="43"/>
      <c r="BD65" s="43"/>
      <c r="BE65" s="43"/>
      <c r="BF65" s="43" t="s">
        <v>1693</v>
      </c>
      <c r="BG65" s="43" t="s">
        <v>1693</v>
      </c>
      <c r="BH65" s="98" t="s">
        <v>1546</v>
      </c>
      <c r="BI65" s="98" t="s">
        <v>1718</v>
      </c>
      <c r="BJ65" s="98" t="s">
        <v>1721</v>
      </c>
      <c r="BK65" s="98" t="s">
        <v>1721</v>
      </c>
      <c r="BL65" s="98">
        <v>3</v>
      </c>
      <c r="BM65" s="101">
        <v>4.166666666666667</v>
      </c>
      <c r="BN65" s="98">
        <v>0</v>
      </c>
      <c r="BO65" s="101">
        <v>0</v>
      </c>
      <c r="BP65" s="98">
        <v>0</v>
      </c>
      <c r="BQ65" s="101">
        <v>0</v>
      </c>
      <c r="BR65" s="98">
        <v>69</v>
      </c>
      <c r="BS65" s="101">
        <v>95.83333333333333</v>
      </c>
      <c r="BT65" s="98">
        <v>72</v>
      </c>
      <c r="BU65" s="2"/>
    </row>
    <row r="66" spans="1:73" ht="41.45" customHeight="1">
      <c r="A66" s="11" t="s">
        <v>296</v>
      </c>
      <c r="C66" s="12"/>
      <c r="D66" s="12" t="s">
        <v>64</v>
      </c>
      <c r="E66" s="61">
        <v>195.26893494105397</v>
      </c>
      <c r="F66" s="63">
        <v>99.92091652969421</v>
      </c>
      <c r="G66" s="84" t="s">
        <v>447</v>
      </c>
      <c r="H66" s="12"/>
      <c r="I66" s="13" t="s">
        <v>296</v>
      </c>
      <c r="J66" s="45"/>
      <c r="K66" s="45"/>
      <c r="L66" s="13" t="s">
        <v>1339</v>
      </c>
      <c r="M66" s="65">
        <v>27.355884537241266</v>
      </c>
      <c r="N66" s="66">
        <v>3373.32275390625</v>
      </c>
      <c r="O66" s="66">
        <v>772.2139892578125</v>
      </c>
      <c r="P66" s="56"/>
      <c r="Q66" s="67"/>
      <c r="R66" s="67"/>
      <c r="S66" s="72"/>
      <c r="T66" s="43">
        <v>0</v>
      </c>
      <c r="U66" s="43">
        <v>7</v>
      </c>
      <c r="V66" s="44">
        <v>22.296104</v>
      </c>
      <c r="W66" s="44">
        <v>0.003145</v>
      </c>
      <c r="X66" s="44">
        <v>0.047168</v>
      </c>
      <c r="Y66" s="44">
        <v>0.952568</v>
      </c>
      <c r="Z66" s="44">
        <v>0.42857142857142855</v>
      </c>
      <c r="AA66" s="44">
        <v>0</v>
      </c>
      <c r="AB66" s="64">
        <v>66</v>
      </c>
      <c r="AC66" s="64"/>
      <c r="AD66" s="14"/>
      <c r="AE66" t="s">
        <v>764</v>
      </c>
      <c r="AF66">
        <v>580</v>
      </c>
      <c r="AG66">
        <v>1187</v>
      </c>
      <c r="AH66">
        <v>8766</v>
      </c>
      <c r="AI66">
        <v>13344</v>
      </c>
      <c r="AK66" t="s">
        <v>869</v>
      </c>
      <c r="AL66" t="s">
        <v>946</v>
      </c>
      <c r="AO66" s="69">
        <v>42349.88936342593</v>
      </c>
      <c r="AP66" s="70" t="s">
        <v>1080</v>
      </c>
      <c r="AQ66" t="b">
        <v>1</v>
      </c>
      <c r="AR66" t="b">
        <v>0</v>
      </c>
      <c r="AS66" t="b">
        <v>0</v>
      </c>
      <c r="AT66" t="s">
        <v>660</v>
      </c>
      <c r="AU66">
        <v>56</v>
      </c>
      <c r="AW66" t="b">
        <v>0</v>
      </c>
      <c r="AX66" t="s">
        <v>1168</v>
      </c>
      <c r="AY66" s="70" t="s">
        <v>1232</v>
      </c>
      <c r="AZ66" t="s">
        <v>66</v>
      </c>
      <c r="BA66" t="str">
        <f>REPLACE(INDEX(GroupVertices[Group],MATCH(Vertices[[#This Row],[Vertex]],GroupVertices[Vertex],0)),1,1,"")</f>
        <v>3</v>
      </c>
      <c r="BB66" s="43"/>
      <c r="BC66" s="43"/>
      <c r="BD66" s="43"/>
      <c r="BE66" s="43"/>
      <c r="BF66" s="43" t="s">
        <v>392</v>
      </c>
      <c r="BG66" s="43" t="s">
        <v>392</v>
      </c>
      <c r="BH66" s="98" t="s">
        <v>1708</v>
      </c>
      <c r="BI66" s="98" t="s">
        <v>1708</v>
      </c>
      <c r="BJ66" s="98" t="s">
        <v>1629</v>
      </c>
      <c r="BK66" s="98" t="s">
        <v>1629</v>
      </c>
      <c r="BL66" s="98">
        <v>2</v>
      </c>
      <c r="BM66" s="101">
        <v>6.25</v>
      </c>
      <c r="BN66" s="98">
        <v>0</v>
      </c>
      <c r="BO66" s="101">
        <v>0</v>
      </c>
      <c r="BP66" s="98">
        <v>0</v>
      </c>
      <c r="BQ66" s="101">
        <v>0</v>
      </c>
      <c r="BR66" s="98">
        <v>30</v>
      </c>
      <c r="BS66" s="101">
        <v>93.75</v>
      </c>
      <c r="BT66" s="98">
        <v>32</v>
      </c>
      <c r="BU66" s="2"/>
    </row>
    <row r="67" spans="1:73" ht="41.45" customHeight="1">
      <c r="A67" s="11" t="s">
        <v>297</v>
      </c>
      <c r="C67" s="12"/>
      <c r="D67" s="12" t="s">
        <v>64</v>
      </c>
      <c r="E67" s="61">
        <v>219.1651496322171</v>
      </c>
      <c r="F67" s="63">
        <v>99.86411292031214</v>
      </c>
      <c r="G67" s="84" t="s">
        <v>448</v>
      </c>
      <c r="H67" s="12"/>
      <c r="I67" s="13" t="s">
        <v>297</v>
      </c>
      <c r="J67" s="45"/>
      <c r="K67" s="45"/>
      <c r="L67" s="13" t="s">
        <v>1340</v>
      </c>
      <c r="M67" s="65">
        <v>46.286634090640455</v>
      </c>
      <c r="N67" s="66">
        <v>8521.814453125</v>
      </c>
      <c r="O67" s="66">
        <v>3215.6181640625</v>
      </c>
      <c r="P67" s="56"/>
      <c r="Q67" s="67"/>
      <c r="R67" s="67"/>
      <c r="S67" s="72"/>
      <c r="T67" s="43">
        <v>0</v>
      </c>
      <c r="U67" s="43">
        <v>1</v>
      </c>
      <c r="V67" s="44">
        <v>0</v>
      </c>
      <c r="W67" s="44">
        <v>0.090909</v>
      </c>
      <c r="X67" s="44">
        <v>0</v>
      </c>
      <c r="Y67" s="44">
        <v>0.57851</v>
      </c>
      <c r="Z67" s="44">
        <v>0</v>
      </c>
      <c r="AA67" s="44">
        <v>0</v>
      </c>
      <c r="AB67" s="64">
        <v>67</v>
      </c>
      <c r="AC67" s="64"/>
      <c r="AD67" s="14"/>
      <c r="AE67" t="s">
        <v>765</v>
      </c>
      <c r="AF67">
        <v>210</v>
      </c>
      <c r="AG67">
        <v>2036</v>
      </c>
      <c r="AH67">
        <v>7894</v>
      </c>
      <c r="AI67">
        <v>1919</v>
      </c>
      <c r="AK67" t="s">
        <v>870</v>
      </c>
      <c r="AL67" t="s">
        <v>947</v>
      </c>
      <c r="AM67" s="70" t="s">
        <v>1001</v>
      </c>
      <c r="AO67" s="69">
        <v>39685.74104166667</v>
      </c>
      <c r="AP67" s="70" t="s">
        <v>1081</v>
      </c>
      <c r="AQ67" t="b">
        <v>1</v>
      </c>
      <c r="AR67" t="b">
        <v>0</v>
      </c>
      <c r="AS67" t="b">
        <v>0</v>
      </c>
      <c r="AT67" t="s">
        <v>660</v>
      </c>
      <c r="AU67">
        <v>105</v>
      </c>
      <c r="AV67" s="70" t="s">
        <v>1117</v>
      </c>
      <c r="AW67" t="b">
        <v>0</v>
      </c>
      <c r="AX67" t="s">
        <v>1168</v>
      </c>
      <c r="AY67" s="70" t="s">
        <v>1233</v>
      </c>
      <c r="AZ67" t="s">
        <v>66</v>
      </c>
      <c r="BA67" t="str">
        <f>REPLACE(INDEX(GroupVertices[Group],MATCH(Vertices[[#This Row],[Vertex]],GroupVertices[Vertex],0)),1,1,"")</f>
        <v>6</v>
      </c>
      <c r="BB67" s="43"/>
      <c r="BC67" s="43"/>
      <c r="BD67" s="43"/>
      <c r="BE67" s="43"/>
      <c r="BF67" s="43"/>
      <c r="BG67" s="43"/>
      <c r="BH67" s="98" t="s">
        <v>1551</v>
      </c>
      <c r="BI67" s="98" t="s">
        <v>1551</v>
      </c>
      <c r="BJ67" s="98" t="s">
        <v>1632</v>
      </c>
      <c r="BK67" s="98" t="s">
        <v>1632</v>
      </c>
      <c r="BL67" s="98">
        <v>3</v>
      </c>
      <c r="BM67" s="101">
        <v>9.090909090909092</v>
      </c>
      <c r="BN67" s="98">
        <v>0</v>
      </c>
      <c r="BO67" s="101">
        <v>0</v>
      </c>
      <c r="BP67" s="98">
        <v>0</v>
      </c>
      <c r="BQ67" s="101">
        <v>0</v>
      </c>
      <c r="BR67" s="98">
        <v>30</v>
      </c>
      <c r="BS67" s="101">
        <v>90.9090909090909</v>
      </c>
      <c r="BT67" s="98">
        <v>33</v>
      </c>
      <c r="BU67" s="2"/>
    </row>
    <row r="68" spans="1:73" ht="41.45" customHeight="1">
      <c r="A68" s="11" t="s">
        <v>322</v>
      </c>
      <c r="C68" s="12"/>
      <c r="D68" s="12" t="s">
        <v>64</v>
      </c>
      <c r="E68" s="61">
        <v>1000</v>
      </c>
      <c r="F68" s="63">
        <v>98.00799309525031</v>
      </c>
      <c r="G68" s="84" t="s">
        <v>465</v>
      </c>
      <c r="H68" s="12"/>
      <c r="I68" s="13" t="s">
        <v>322</v>
      </c>
      <c r="J68" s="45"/>
      <c r="K68" s="45"/>
      <c r="L68" s="13" t="s">
        <v>1341</v>
      </c>
      <c r="M68" s="65">
        <v>664.8695011229139</v>
      </c>
      <c r="N68" s="66">
        <v>7943.20556640625</v>
      </c>
      <c r="O68" s="66">
        <v>2527.2197265625</v>
      </c>
      <c r="P68" s="56"/>
      <c r="Q68" s="67"/>
      <c r="R68" s="67"/>
      <c r="S68" s="72"/>
      <c r="T68" s="43">
        <v>7</v>
      </c>
      <c r="U68" s="43">
        <v>1</v>
      </c>
      <c r="V68" s="44">
        <v>30</v>
      </c>
      <c r="W68" s="44">
        <v>0.166667</v>
      </c>
      <c r="X68" s="44">
        <v>0</v>
      </c>
      <c r="Y68" s="44">
        <v>3.528907</v>
      </c>
      <c r="Z68" s="44">
        <v>0</v>
      </c>
      <c r="AA68" s="44">
        <v>0</v>
      </c>
      <c r="AB68" s="64">
        <v>68</v>
      </c>
      <c r="AC68" s="64"/>
      <c r="AD68" s="14"/>
      <c r="AE68" t="s">
        <v>766</v>
      </c>
      <c r="AF68">
        <v>10061</v>
      </c>
      <c r="AG68">
        <v>29778</v>
      </c>
      <c r="AH68">
        <v>8088</v>
      </c>
      <c r="AI68">
        <v>13907</v>
      </c>
      <c r="AK68" t="s">
        <v>871</v>
      </c>
      <c r="AL68" t="s">
        <v>948</v>
      </c>
      <c r="AM68" s="70" t="s">
        <v>1002</v>
      </c>
      <c r="AO68" s="69">
        <v>39955.5090162037</v>
      </c>
      <c r="AP68" s="70" t="s">
        <v>1082</v>
      </c>
      <c r="AQ68" t="b">
        <v>0</v>
      </c>
      <c r="AR68" t="b">
        <v>0</v>
      </c>
      <c r="AS68" t="b">
        <v>0</v>
      </c>
      <c r="AT68" t="s">
        <v>660</v>
      </c>
      <c r="AU68">
        <v>613</v>
      </c>
      <c r="AV68" s="70" t="s">
        <v>1117</v>
      </c>
      <c r="AW68" t="b">
        <v>1</v>
      </c>
      <c r="AX68" t="s">
        <v>1168</v>
      </c>
      <c r="AY68" s="70" t="s">
        <v>1234</v>
      </c>
      <c r="AZ68" t="s">
        <v>66</v>
      </c>
      <c r="BA68" t="str">
        <f>REPLACE(INDEX(GroupVertices[Group],MATCH(Vertices[[#This Row],[Vertex]],GroupVertices[Vertex],0)),1,1,"")</f>
        <v>6</v>
      </c>
      <c r="BB68" s="43" t="s">
        <v>380</v>
      </c>
      <c r="BC68" s="43" t="s">
        <v>380</v>
      </c>
      <c r="BD68" s="43" t="s">
        <v>385</v>
      </c>
      <c r="BE68" s="43" t="s">
        <v>385</v>
      </c>
      <c r="BF68" s="43" t="s">
        <v>387</v>
      </c>
      <c r="BG68" s="43" t="s">
        <v>387</v>
      </c>
      <c r="BH68" s="98" t="s">
        <v>1551</v>
      </c>
      <c r="BI68" s="98" t="s">
        <v>1551</v>
      </c>
      <c r="BJ68" s="98" t="s">
        <v>1632</v>
      </c>
      <c r="BK68" s="98" t="s">
        <v>1632</v>
      </c>
      <c r="BL68" s="98">
        <v>3</v>
      </c>
      <c r="BM68" s="101">
        <v>9.090909090909092</v>
      </c>
      <c r="BN68" s="98">
        <v>0</v>
      </c>
      <c r="BO68" s="101">
        <v>0</v>
      </c>
      <c r="BP68" s="98">
        <v>0</v>
      </c>
      <c r="BQ68" s="101">
        <v>0</v>
      </c>
      <c r="BR68" s="98">
        <v>30</v>
      </c>
      <c r="BS68" s="101">
        <v>90.9090909090909</v>
      </c>
      <c r="BT68" s="98">
        <v>33</v>
      </c>
      <c r="BU68" s="2"/>
    </row>
    <row r="69" spans="1:73" ht="41.45" customHeight="1">
      <c r="A69" s="11" t="s">
        <v>298</v>
      </c>
      <c r="C69" s="12"/>
      <c r="D69" s="12" t="s">
        <v>64</v>
      </c>
      <c r="E69" s="61">
        <v>171.26013502166393</v>
      </c>
      <c r="F69" s="63">
        <v>99.97798776503333</v>
      </c>
      <c r="G69" s="84" t="s">
        <v>449</v>
      </c>
      <c r="H69" s="12"/>
      <c r="I69" s="13" t="s">
        <v>298</v>
      </c>
      <c r="J69" s="45"/>
      <c r="K69" s="45"/>
      <c r="L69" s="13" t="s">
        <v>1342</v>
      </c>
      <c r="M69" s="65">
        <v>8.33594417322536</v>
      </c>
      <c r="N69" s="66">
        <v>8393.693359375</v>
      </c>
      <c r="O69" s="66">
        <v>1018.0357055664062</v>
      </c>
      <c r="P69" s="56"/>
      <c r="Q69" s="67"/>
      <c r="R69" s="67"/>
      <c r="S69" s="72"/>
      <c r="T69" s="43">
        <v>0</v>
      </c>
      <c r="U69" s="43">
        <v>1</v>
      </c>
      <c r="V69" s="44">
        <v>0</v>
      </c>
      <c r="W69" s="44">
        <v>0.090909</v>
      </c>
      <c r="X69" s="44">
        <v>0</v>
      </c>
      <c r="Y69" s="44">
        <v>0.57851</v>
      </c>
      <c r="Z69" s="44">
        <v>0</v>
      </c>
      <c r="AA69" s="44">
        <v>0</v>
      </c>
      <c r="AB69" s="64">
        <v>69</v>
      </c>
      <c r="AC69" s="64"/>
      <c r="AD69" s="14"/>
      <c r="AE69" t="s">
        <v>767</v>
      </c>
      <c r="AF69">
        <v>513</v>
      </c>
      <c r="AG69">
        <v>334</v>
      </c>
      <c r="AH69">
        <v>2049</v>
      </c>
      <c r="AI69">
        <v>4004</v>
      </c>
      <c r="AK69" t="s">
        <v>872</v>
      </c>
      <c r="AL69" t="s">
        <v>949</v>
      </c>
      <c r="AO69" s="69">
        <v>43114.90146990741</v>
      </c>
      <c r="AP69" s="70" t="s">
        <v>1083</v>
      </c>
      <c r="AQ69" t="b">
        <v>0</v>
      </c>
      <c r="AR69" t="b">
        <v>0</v>
      </c>
      <c r="AS69" t="b">
        <v>0</v>
      </c>
      <c r="AT69" t="s">
        <v>1115</v>
      </c>
      <c r="AU69">
        <v>2</v>
      </c>
      <c r="AV69" s="70" t="s">
        <v>1117</v>
      </c>
      <c r="AW69" t="b">
        <v>0</v>
      </c>
      <c r="AX69" t="s">
        <v>1168</v>
      </c>
      <c r="AY69" s="70" t="s">
        <v>1235</v>
      </c>
      <c r="AZ69" t="s">
        <v>66</v>
      </c>
      <c r="BA69" t="str">
        <f>REPLACE(INDEX(GroupVertices[Group],MATCH(Vertices[[#This Row],[Vertex]],GroupVertices[Vertex],0)),1,1,"")</f>
        <v>6</v>
      </c>
      <c r="BB69" s="43"/>
      <c r="BC69" s="43"/>
      <c r="BD69" s="43"/>
      <c r="BE69" s="43"/>
      <c r="BF69" s="43"/>
      <c r="BG69" s="43"/>
      <c r="BH69" s="98" t="s">
        <v>1551</v>
      </c>
      <c r="BI69" s="98" t="s">
        <v>1551</v>
      </c>
      <c r="BJ69" s="98" t="s">
        <v>1632</v>
      </c>
      <c r="BK69" s="98" t="s">
        <v>1632</v>
      </c>
      <c r="BL69" s="98">
        <v>3</v>
      </c>
      <c r="BM69" s="101">
        <v>9.090909090909092</v>
      </c>
      <c r="BN69" s="98">
        <v>0</v>
      </c>
      <c r="BO69" s="101">
        <v>0</v>
      </c>
      <c r="BP69" s="98">
        <v>0</v>
      </c>
      <c r="BQ69" s="101">
        <v>0</v>
      </c>
      <c r="BR69" s="98">
        <v>30</v>
      </c>
      <c r="BS69" s="101">
        <v>90.9090909090909</v>
      </c>
      <c r="BT69" s="98">
        <v>33</v>
      </c>
      <c r="BU69" s="2"/>
    </row>
    <row r="70" spans="1:73" ht="41.45" customHeight="1">
      <c r="A70" s="11" t="s">
        <v>299</v>
      </c>
      <c r="C70" s="12"/>
      <c r="D70" s="12" t="s">
        <v>64</v>
      </c>
      <c r="E70" s="61">
        <v>175.22876431666276</v>
      </c>
      <c r="F70" s="63">
        <v>99.96855395004762</v>
      </c>
      <c r="G70" s="84" t="s">
        <v>450</v>
      </c>
      <c r="H70" s="12"/>
      <c r="I70" s="13" t="s">
        <v>299</v>
      </c>
      <c r="J70" s="45"/>
      <c r="K70" s="45"/>
      <c r="L70" s="13" t="s">
        <v>1343</v>
      </c>
      <c r="M70" s="65">
        <v>11.479920247464802</v>
      </c>
      <c r="N70" s="66">
        <v>7815.08447265625</v>
      </c>
      <c r="O70" s="66">
        <v>329.6373596191406</v>
      </c>
      <c r="P70" s="56"/>
      <c r="Q70" s="67"/>
      <c r="R70" s="67"/>
      <c r="S70" s="72"/>
      <c r="T70" s="43">
        <v>0</v>
      </c>
      <c r="U70" s="43">
        <v>1</v>
      </c>
      <c r="V70" s="44">
        <v>0</v>
      </c>
      <c r="W70" s="44">
        <v>0.090909</v>
      </c>
      <c r="X70" s="44">
        <v>0</v>
      </c>
      <c r="Y70" s="44">
        <v>0.57851</v>
      </c>
      <c r="Z70" s="44">
        <v>0</v>
      </c>
      <c r="AA70" s="44">
        <v>0</v>
      </c>
      <c r="AB70" s="64">
        <v>70</v>
      </c>
      <c r="AC70" s="64"/>
      <c r="AD70" s="14"/>
      <c r="AE70" t="s">
        <v>768</v>
      </c>
      <c r="AF70">
        <v>524</v>
      </c>
      <c r="AG70">
        <v>475</v>
      </c>
      <c r="AH70">
        <v>10820</v>
      </c>
      <c r="AI70">
        <v>39</v>
      </c>
      <c r="AK70" t="s">
        <v>873</v>
      </c>
      <c r="AL70" t="s">
        <v>950</v>
      </c>
      <c r="AM70" s="70" t="s">
        <v>1003</v>
      </c>
      <c r="AO70" s="69">
        <v>42241.34322916667</v>
      </c>
      <c r="AP70" s="70" t="s">
        <v>1084</v>
      </c>
      <c r="AQ70" t="b">
        <v>1</v>
      </c>
      <c r="AR70" t="b">
        <v>0</v>
      </c>
      <c r="AS70" t="b">
        <v>0</v>
      </c>
      <c r="AT70" t="s">
        <v>660</v>
      </c>
      <c r="AU70">
        <v>127</v>
      </c>
      <c r="AV70" s="70" t="s">
        <v>1117</v>
      </c>
      <c r="AW70" t="b">
        <v>0</v>
      </c>
      <c r="AX70" t="s">
        <v>1168</v>
      </c>
      <c r="AY70" s="70" t="s">
        <v>1236</v>
      </c>
      <c r="AZ70" t="s">
        <v>66</v>
      </c>
      <c r="BA70" t="str">
        <f>REPLACE(INDEX(GroupVertices[Group],MATCH(Vertices[[#This Row],[Vertex]],GroupVertices[Vertex],0)),1,1,"")</f>
        <v>6</v>
      </c>
      <c r="BB70" s="43"/>
      <c r="BC70" s="43"/>
      <c r="BD70" s="43"/>
      <c r="BE70" s="43"/>
      <c r="BF70" s="43"/>
      <c r="BG70" s="43"/>
      <c r="BH70" s="98" t="s">
        <v>1551</v>
      </c>
      <c r="BI70" s="98" t="s">
        <v>1551</v>
      </c>
      <c r="BJ70" s="98" t="s">
        <v>1632</v>
      </c>
      <c r="BK70" s="98" t="s">
        <v>1632</v>
      </c>
      <c r="BL70" s="98">
        <v>3</v>
      </c>
      <c r="BM70" s="101">
        <v>9.090909090909092</v>
      </c>
      <c r="BN70" s="98">
        <v>0</v>
      </c>
      <c r="BO70" s="101">
        <v>0</v>
      </c>
      <c r="BP70" s="98">
        <v>0</v>
      </c>
      <c r="BQ70" s="101">
        <v>0</v>
      </c>
      <c r="BR70" s="98">
        <v>30</v>
      </c>
      <c r="BS70" s="101">
        <v>90.9090909090909</v>
      </c>
      <c r="BT70" s="98">
        <v>33</v>
      </c>
      <c r="BU70" s="2"/>
    </row>
    <row r="71" spans="1:73" ht="41.45" customHeight="1">
      <c r="A71" s="11" t="s">
        <v>300</v>
      </c>
      <c r="C71" s="12"/>
      <c r="D71" s="12" t="s">
        <v>64</v>
      </c>
      <c r="E71" s="61">
        <v>233.32274208175193</v>
      </c>
      <c r="F71" s="63">
        <v>99.83045895621416</v>
      </c>
      <c r="G71" s="84" t="s">
        <v>451</v>
      </c>
      <c r="H71" s="12"/>
      <c r="I71" s="13" t="s">
        <v>300</v>
      </c>
      <c r="J71" s="45"/>
      <c r="K71" s="45"/>
      <c r="L71" s="13" t="s">
        <v>1344</v>
      </c>
      <c r="M71" s="65">
        <v>57.50237852569321</v>
      </c>
      <c r="N71" s="66">
        <v>4797.08544921875</v>
      </c>
      <c r="O71" s="66">
        <v>3691.9384765625</v>
      </c>
      <c r="P71" s="56"/>
      <c r="Q71" s="67"/>
      <c r="R71" s="67"/>
      <c r="S71" s="72"/>
      <c r="T71" s="43">
        <v>0</v>
      </c>
      <c r="U71" s="43">
        <v>7</v>
      </c>
      <c r="V71" s="44">
        <v>22.296104</v>
      </c>
      <c r="W71" s="44">
        <v>0.003145</v>
      </c>
      <c r="X71" s="44">
        <v>0.047168</v>
      </c>
      <c r="Y71" s="44">
        <v>0.952568</v>
      </c>
      <c r="Z71" s="44">
        <v>0.42857142857142855</v>
      </c>
      <c r="AA71" s="44">
        <v>0</v>
      </c>
      <c r="AB71" s="64">
        <v>71</v>
      </c>
      <c r="AC71" s="64"/>
      <c r="AD71" s="14"/>
      <c r="AE71" t="s">
        <v>769</v>
      </c>
      <c r="AF71">
        <v>2208</v>
      </c>
      <c r="AG71">
        <v>2539</v>
      </c>
      <c r="AH71">
        <v>1869</v>
      </c>
      <c r="AI71">
        <v>4207</v>
      </c>
      <c r="AK71" t="s">
        <v>874</v>
      </c>
      <c r="AL71" t="s">
        <v>951</v>
      </c>
      <c r="AO71" s="69">
        <v>42995.56421296296</v>
      </c>
      <c r="AP71" s="70" t="s">
        <v>1085</v>
      </c>
      <c r="AQ71" t="b">
        <v>0</v>
      </c>
      <c r="AR71" t="b">
        <v>0</v>
      </c>
      <c r="AS71" t="b">
        <v>0</v>
      </c>
      <c r="AT71" t="s">
        <v>660</v>
      </c>
      <c r="AU71">
        <v>19</v>
      </c>
      <c r="AV71" s="70" t="s">
        <v>1117</v>
      </c>
      <c r="AW71" t="b">
        <v>0</v>
      </c>
      <c r="AX71" t="s">
        <v>1168</v>
      </c>
      <c r="AY71" s="70" t="s">
        <v>1237</v>
      </c>
      <c r="AZ71" t="s">
        <v>66</v>
      </c>
      <c r="BA71" t="str">
        <f>REPLACE(INDEX(GroupVertices[Group],MATCH(Vertices[[#This Row],[Vertex]],GroupVertices[Vertex],0)),1,1,"")</f>
        <v>3</v>
      </c>
      <c r="BB71" s="43"/>
      <c r="BC71" s="43"/>
      <c r="BD71" s="43"/>
      <c r="BE71" s="43"/>
      <c r="BF71" s="43" t="s">
        <v>392</v>
      </c>
      <c r="BG71" s="43" t="s">
        <v>392</v>
      </c>
      <c r="BH71" s="98" t="s">
        <v>1708</v>
      </c>
      <c r="BI71" s="98" t="s">
        <v>1708</v>
      </c>
      <c r="BJ71" s="98" t="s">
        <v>1629</v>
      </c>
      <c r="BK71" s="98" t="s">
        <v>1629</v>
      </c>
      <c r="BL71" s="98">
        <v>2</v>
      </c>
      <c r="BM71" s="101">
        <v>6.25</v>
      </c>
      <c r="BN71" s="98">
        <v>0</v>
      </c>
      <c r="BO71" s="101">
        <v>0</v>
      </c>
      <c r="BP71" s="98">
        <v>0</v>
      </c>
      <c r="BQ71" s="101">
        <v>0</v>
      </c>
      <c r="BR71" s="98">
        <v>30</v>
      </c>
      <c r="BS71" s="101">
        <v>93.75</v>
      </c>
      <c r="BT71" s="98">
        <v>32</v>
      </c>
      <c r="BU71" s="2"/>
    </row>
    <row r="72" spans="1:73" ht="41.45" customHeight="1">
      <c r="A72" s="11" t="s">
        <v>301</v>
      </c>
      <c r="C72" s="12"/>
      <c r="D72" s="12" t="s">
        <v>64</v>
      </c>
      <c r="E72" s="61">
        <v>177.05827427535016</v>
      </c>
      <c r="F72" s="63">
        <v>99.96420502824569</v>
      </c>
      <c r="G72" s="84" t="s">
        <v>452</v>
      </c>
      <c r="H72" s="12"/>
      <c r="I72" s="13" t="s">
        <v>301</v>
      </c>
      <c r="J72" s="45"/>
      <c r="K72" s="45"/>
      <c r="L72" s="13" t="s">
        <v>1345</v>
      </c>
      <c r="M72" s="65">
        <v>12.92927091998653</v>
      </c>
      <c r="N72" s="66">
        <v>9116.2509765625</v>
      </c>
      <c r="O72" s="66">
        <v>7518.1220703125</v>
      </c>
      <c r="P72" s="56"/>
      <c r="Q72" s="67"/>
      <c r="R72" s="67"/>
      <c r="S72" s="72"/>
      <c r="T72" s="43">
        <v>1</v>
      </c>
      <c r="U72" s="43">
        <v>10</v>
      </c>
      <c r="V72" s="44">
        <v>716</v>
      </c>
      <c r="W72" s="44">
        <v>0.003226</v>
      </c>
      <c r="X72" s="44">
        <v>0.008891</v>
      </c>
      <c r="Y72" s="44">
        <v>2.352744</v>
      </c>
      <c r="Z72" s="44">
        <v>0.1</v>
      </c>
      <c r="AA72" s="44">
        <v>0.1</v>
      </c>
      <c r="AB72" s="64">
        <v>72</v>
      </c>
      <c r="AC72" s="64"/>
      <c r="AD72" s="14"/>
      <c r="AE72" t="s">
        <v>770</v>
      </c>
      <c r="AF72">
        <v>733</v>
      </c>
      <c r="AG72">
        <v>540</v>
      </c>
      <c r="AH72">
        <v>3300</v>
      </c>
      <c r="AI72">
        <v>3380</v>
      </c>
      <c r="AK72" t="s">
        <v>875</v>
      </c>
      <c r="AL72" t="s">
        <v>952</v>
      </c>
      <c r="AM72" s="70" t="s">
        <v>1004</v>
      </c>
      <c r="AO72" s="69">
        <v>41355.318344907406</v>
      </c>
      <c r="AP72" s="70" t="s">
        <v>1086</v>
      </c>
      <c r="AQ72" t="b">
        <v>0</v>
      </c>
      <c r="AR72" t="b">
        <v>0</v>
      </c>
      <c r="AS72" t="b">
        <v>1</v>
      </c>
      <c r="AT72" t="s">
        <v>660</v>
      </c>
      <c r="AU72">
        <v>29</v>
      </c>
      <c r="AV72" s="70" t="s">
        <v>1117</v>
      </c>
      <c r="AW72" t="b">
        <v>0</v>
      </c>
      <c r="AX72" t="s">
        <v>1168</v>
      </c>
      <c r="AY72" s="70" t="s">
        <v>1238</v>
      </c>
      <c r="AZ72" t="s">
        <v>66</v>
      </c>
      <c r="BA72" t="str">
        <f>REPLACE(INDEX(GroupVertices[Group],MATCH(Vertices[[#This Row],[Vertex]],GroupVertices[Vertex],0)),1,1,"")</f>
        <v>5</v>
      </c>
      <c r="BB72" s="43" t="s">
        <v>378</v>
      </c>
      <c r="BC72" s="43" t="s">
        <v>378</v>
      </c>
      <c r="BD72" s="43" t="s">
        <v>383</v>
      </c>
      <c r="BE72" s="43" t="s">
        <v>383</v>
      </c>
      <c r="BF72" s="43" t="s">
        <v>393</v>
      </c>
      <c r="BG72" s="43" t="s">
        <v>393</v>
      </c>
      <c r="BH72" s="98" t="s">
        <v>1550</v>
      </c>
      <c r="BI72" s="98" t="s">
        <v>1550</v>
      </c>
      <c r="BJ72" s="98" t="s">
        <v>1631</v>
      </c>
      <c r="BK72" s="98" t="s">
        <v>1631</v>
      </c>
      <c r="BL72" s="98">
        <v>0</v>
      </c>
      <c r="BM72" s="101">
        <v>0</v>
      </c>
      <c r="BN72" s="98">
        <v>0</v>
      </c>
      <c r="BO72" s="101">
        <v>0</v>
      </c>
      <c r="BP72" s="98">
        <v>0</v>
      </c>
      <c r="BQ72" s="101">
        <v>0</v>
      </c>
      <c r="BR72" s="98">
        <v>22</v>
      </c>
      <c r="BS72" s="101">
        <v>100</v>
      </c>
      <c r="BT72" s="98">
        <v>22</v>
      </c>
      <c r="BU72" s="2"/>
    </row>
    <row r="73" spans="1:73" ht="41.45" customHeight="1">
      <c r="A73" s="11" t="s">
        <v>302</v>
      </c>
      <c r="C73" s="12"/>
      <c r="D73" s="12" t="s">
        <v>64</v>
      </c>
      <c r="E73" s="61">
        <v>175.79169045779733</v>
      </c>
      <c r="F73" s="63">
        <v>99.96721582026241</v>
      </c>
      <c r="G73" s="84" t="s">
        <v>453</v>
      </c>
      <c r="H73" s="12"/>
      <c r="I73" s="13" t="s">
        <v>302</v>
      </c>
      <c r="J73" s="45"/>
      <c r="K73" s="45"/>
      <c r="L73" s="13" t="s">
        <v>1346</v>
      </c>
      <c r="M73" s="65">
        <v>11.92587430054841</v>
      </c>
      <c r="N73" s="66">
        <v>8924.6162109375</v>
      </c>
      <c r="O73" s="66">
        <v>7205.68017578125</v>
      </c>
      <c r="P73" s="56"/>
      <c r="Q73" s="67"/>
      <c r="R73" s="67"/>
      <c r="S73" s="72"/>
      <c r="T73" s="43">
        <v>1</v>
      </c>
      <c r="U73" s="43">
        <v>10</v>
      </c>
      <c r="V73" s="44">
        <v>716</v>
      </c>
      <c r="W73" s="44">
        <v>0.003226</v>
      </c>
      <c r="X73" s="44">
        <v>0.008891</v>
      </c>
      <c r="Y73" s="44">
        <v>2.352744</v>
      </c>
      <c r="Z73" s="44">
        <v>0.1</v>
      </c>
      <c r="AA73" s="44">
        <v>0.1</v>
      </c>
      <c r="AB73" s="64">
        <v>73</v>
      </c>
      <c r="AC73" s="64"/>
      <c r="AD73" s="14"/>
      <c r="AE73" t="s">
        <v>771</v>
      </c>
      <c r="AF73">
        <v>442</v>
      </c>
      <c r="AG73">
        <v>495</v>
      </c>
      <c r="AH73">
        <v>195</v>
      </c>
      <c r="AI73">
        <v>466</v>
      </c>
      <c r="AK73" t="s">
        <v>876</v>
      </c>
      <c r="AL73" t="s">
        <v>925</v>
      </c>
      <c r="AM73" s="70" t="s">
        <v>1005</v>
      </c>
      <c r="AO73" s="69">
        <v>41938.71334490741</v>
      </c>
      <c r="AP73" s="70" t="s">
        <v>1087</v>
      </c>
      <c r="AQ73" t="b">
        <v>1</v>
      </c>
      <c r="AR73" t="b">
        <v>0</v>
      </c>
      <c r="AS73" t="b">
        <v>1</v>
      </c>
      <c r="AT73" t="s">
        <v>660</v>
      </c>
      <c r="AU73">
        <v>6</v>
      </c>
      <c r="AV73" s="70" t="s">
        <v>1117</v>
      </c>
      <c r="AW73" t="b">
        <v>0</v>
      </c>
      <c r="AX73" t="s">
        <v>1168</v>
      </c>
      <c r="AY73" s="70" t="s">
        <v>1239</v>
      </c>
      <c r="AZ73" t="s">
        <v>66</v>
      </c>
      <c r="BA73" t="str">
        <f>REPLACE(INDEX(GroupVertices[Group],MATCH(Vertices[[#This Row],[Vertex]],GroupVertices[Vertex],0)),1,1,"")</f>
        <v>5</v>
      </c>
      <c r="BB73" s="43"/>
      <c r="BC73" s="43"/>
      <c r="BD73" s="43"/>
      <c r="BE73" s="43"/>
      <c r="BF73" s="43" t="s">
        <v>394</v>
      </c>
      <c r="BG73" s="43" t="s">
        <v>394</v>
      </c>
      <c r="BH73" s="98" t="s">
        <v>1550</v>
      </c>
      <c r="BI73" s="98" t="s">
        <v>1550</v>
      </c>
      <c r="BJ73" s="98" t="s">
        <v>1631</v>
      </c>
      <c r="BK73" s="98" t="s">
        <v>1631</v>
      </c>
      <c r="BL73" s="98">
        <v>0</v>
      </c>
      <c r="BM73" s="101">
        <v>0</v>
      </c>
      <c r="BN73" s="98">
        <v>0</v>
      </c>
      <c r="BO73" s="101">
        <v>0</v>
      </c>
      <c r="BP73" s="98">
        <v>0</v>
      </c>
      <c r="BQ73" s="101">
        <v>0</v>
      </c>
      <c r="BR73" s="98">
        <v>22</v>
      </c>
      <c r="BS73" s="101">
        <v>100</v>
      </c>
      <c r="BT73" s="98">
        <v>22</v>
      </c>
      <c r="BU73" s="2"/>
    </row>
    <row r="74" spans="1:73" ht="41.45" customHeight="1">
      <c r="A74" s="11" t="s">
        <v>338</v>
      </c>
      <c r="C74" s="12"/>
      <c r="D74" s="12" t="s">
        <v>64</v>
      </c>
      <c r="E74" s="61">
        <v>163.80136365163068</v>
      </c>
      <c r="F74" s="63">
        <v>99.99571798468733</v>
      </c>
      <c r="G74" s="84" t="s">
        <v>1147</v>
      </c>
      <c r="H74" s="12"/>
      <c r="I74" s="13" t="s">
        <v>338</v>
      </c>
      <c r="J74" s="45"/>
      <c r="K74" s="45"/>
      <c r="L74" s="13" t="s">
        <v>1347</v>
      </c>
      <c r="M74" s="65">
        <v>2.4270529698675474</v>
      </c>
      <c r="N74" s="66">
        <v>9446.255859375</v>
      </c>
      <c r="O74" s="66">
        <v>5312.7333984375</v>
      </c>
      <c r="P74" s="56"/>
      <c r="Q74" s="67"/>
      <c r="R74" s="67"/>
      <c r="S74" s="72"/>
      <c r="T74" s="43">
        <v>2</v>
      </c>
      <c r="U74" s="43">
        <v>0</v>
      </c>
      <c r="V74" s="44">
        <v>0</v>
      </c>
      <c r="W74" s="44">
        <v>0.002481</v>
      </c>
      <c r="X74" s="44">
        <v>0.001835</v>
      </c>
      <c r="Y74" s="44">
        <v>0.549966</v>
      </c>
      <c r="Z74" s="44">
        <v>1</v>
      </c>
      <c r="AA74" s="44">
        <v>0</v>
      </c>
      <c r="AB74" s="64">
        <v>74</v>
      </c>
      <c r="AC74" s="64"/>
      <c r="AD74" s="14"/>
      <c r="AE74" t="s">
        <v>772</v>
      </c>
      <c r="AF74">
        <v>185</v>
      </c>
      <c r="AG74">
        <v>69</v>
      </c>
      <c r="AH74">
        <v>76</v>
      </c>
      <c r="AI74">
        <v>65</v>
      </c>
      <c r="AK74" t="s">
        <v>877</v>
      </c>
      <c r="AL74" t="s">
        <v>953</v>
      </c>
      <c r="AO74" s="69">
        <v>40667.74420138889</v>
      </c>
      <c r="AQ74" t="b">
        <v>1</v>
      </c>
      <c r="AR74" t="b">
        <v>0</v>
      </c>
      <c r="AS74" t="b">
        <v>0</v>
      </c>
      <c r="AT74" t="s">
        <v>660</v>
      </c>
      <c r="AU74">
        <v>1</v>
      </c>
      <c r="AV74" s="70" t="s">
        <v>1117</v>
      </c>
      <c r="AW74" t="b">
        <v>0</v>
      </c>
      <c r="AX74" t="s">
        <v>1168</v>
      </c>
      <c r="AY74" s="70" t="s">
        <v>1240</v>
      </c>
      <c r="AZ74" t="s">
        <v>65</v>
      </c>
      <c r="BA74" t="str">
        <f>REPLACE(INDEX(GroupVertices[Group],MATCH(Vertices[[#This Row],[Vertex]],GroupVertices[Vertex],0)),1,1,"")</f>
        <v>5</v>
      </c>
      <c r="BB74" s="43"/>
      <c r="BC74" s="43"/>
      <c r="BD74" s="43"/>
      <c r="BE74" s="43"/>
      <c r="BF74" s="43"/>
      <c r="BG74" s="43"/>
      <c r="BH74" s="43"/>
      <c r="BI74" s="43"/>
      <c r="BJ74" s="43"/>
      <c r="BK74" s="43"/>
      <c r="BL74" s="43"/>
      <c r="BM74" s="44"/>
      <c r="BN74" s="43"/>
      <c r="BO74" s="44"/>
      <c r="BP74" s="43"/>
      <c r="BQ74" s="44"/>
      <c r="BR74" s="43"/>
      <c r="BS74" s="44"/>
      <c r="BT74" s="43"/>
      <c r="BU74" s="2"/>
    </row>
    <row r="75" spans="1:73" ht="41.45" customHeight="1">
      <c r="A75" s="11" t="s">
        <v>339</v>
      </c>
      <c r="C75" s="12"/>
      <c r="D75" s="12" t="s">
        <v>64</v>
      </c>
      <c r="E75" s="61">
        <v>170.8660867228697</v>
      </c>
      <c r="F75" s="63">
        <v>99.97892445588298</v>
      </c>
      <c r="G75" s="84" t="s">
        <v>1148</v>
      </c>
      <c r="H75" s="12"/>
      <c r="I75" s="13" t="s">
        <v>339</v>
      </c>
      <c r="J75" s="45"/>
      <c r="K75" s="45"/>
      <c r="L75" s="13" t="s">
        <v>1348</v>
      </c>
      <c r="M75" s="65">
        <v>8.023776336066835</v>
      </c>
      <c r="N75" s="66">
        <v>9839.0166015625</v>
      </c>
      <c r="O75" s="66">
        <v>6740.26318359375</v>
      </c>
      <c r="P75" s="56"/>
      <c r="Q75" s="67"/>
      <c r="R75" s="67"/>
      <c r="S75" s="72"/>
      <c r="T75" s="43">
        <v>2</v>
      </c>
      <c r="U75" s="43">
        <v>0</v>
      </c>
      <c r="V75" s="44">
        <v>0</v>
      </c>
      <c r="W75" s="44">
        <v>0.002481</v>
      </c>
      <c r="X75" s="44">
        <v>0.001835</v>
      </c>
      <c r="Y75" s="44">
        <v>0.549966</v>
      </c>
      <c r="Z75" s="44">
        <v>1</v>
      </c>
      <c r="AA75" s="44">
        <v>0</v>
      </c>
      <c r="AB75" s="64">
        <v>75</v>
      </c>
      <c r="AC75" s="64"/>
      <c r="AD75" s="14"/>
      <c r="AE75" t="s">
        <v>773</v>
      </c>
      <c r="AF75">
        <v>566</v>
      </c>
      <c r="AG75">
        <v>320</v>
      </c>
      <c r="AH75">
        <v>56</v>
      </c>
      <c r="AI75">
        <v>289</v>
      </c>
      <c r="AK75" t="s">
        <v>878</v>
      </c>
      <c r="AL75" t="s">
        <v>954</v>
      </c>
      <c r="AO75" s="69">
        <v>42948.877754629626</v>
      </c>
      <c r="AQ75" t="b">
        <v>1</v>
      </c>
      <c r="AR75" t="b">
        <v>0</v>
      </c>
      <c r="AS75" t="b">
        <v>0</v>
      </c>
      <c r="AT75" t="s">
        <v>660</v>
      </c>
      <c r="AU75">
        <v>2</v>
      </c>
      <c r="AW75" t="b">
        <v>0</v>
      </c>
      <c r="AX75" t="s">
        <v>1168</v>
      </c>
      <c r="AY75" s="70" t="s">
        <v>1241</v>
      </c>
      <c r="AZ75" t="s">
        <v>65</v>
      </c>
      <c r="BA75" t="str">
        <f>REPLACE(INDEX(GroupVertices[Group],MATCH(Vertices[[#This Row],[Vertex]],GroupVertices[Vertex],0)),1,1,"")</f>
        <v>5</v>
      </c>
      <c r="BB75" s="43"/>
      <c r="BC75" s="43"/>
      <c r="BD75" s="43"/>
      <c r="BE75" s="43"/>
      <c r="BF75" s="43"/>
      <c r="BG75" s="43"/>
      <c r="BH75" s="43"/>
      <c r="BI75" s="43"/>
      <c r="BJ75" s="43"/>
      <c r="BK75" s="43"/>
      <c r="BL75" s="43"/>
      <c r="BM75" s="44"/>
      <c r="BN75" s="43"/>
      <c r="BO75" s="44"/>
      <c r="BP75" s="43"/>
      <c r="BQ75" s="44"/>
      <c r="BR75" s="43"/>
      <c r="BS75" s="44"/>
      <c r="BT75" s="43"/>
      <c r="BU75" s="2"/>
    </row>
    <row r="76" spans="1:73" ht="41.45" customHeight="1">
      <c r="A76" s="11" t="s">
        <v>340</v>
      </c>
      <c r="C76" s="12"/>
      <c r="D76" s="12" t="s">
        <v>64</v>
      </c>
      <c r="E76" s="61">
        <v>171.40086655694756</v>
      </c>
      <c r="F76" s="63">
        <v>99.97765323258703</v>
      </c>
      <c r="G76" s="84" t="s">
        <v>1149</v>
      </c>
      <c r="H76" s="12"/>
      <c r="I76" s="13" t="s">
        <v>340</v>
      </c>
      <c r="J76" s="45"/>
      <c r="K76" s="45"/>
      <c r="L76" s="13" t="s">
        <v>1349</v>
      </c>
      <c r="M76" s="65">
        <v>8.447432686496263</v>
      </c>
      <c r="N76" s="66">
        <v>9755.6083984375</v>
      </c>
      <c r="O76" s="66">
        <v>8567.169921875</v>
      </c>
      <c r="P76" s="56"/>
      <c r="Q76" s="67"/>
      <c r="R76" s="67"/>
      <c r="S76" s="72"/>
      <c r="T76" s="43">
        <v>2</v>
      </c>
      <c r="U76" s="43">
        <v>0</v>
      </c>
      <c r="V76" s="44">
        <v>0</v>
      </c>
      <c r="W76" s="44">
        <v>0.002481</v>
      </c>
      <c r="X76" s="44">
        <v>0.001835</v>
      </c>
      <c r="Y76" s="44">
        <v>0.549966</v>
      </c>
      <c r="Z76" s="44">
        <v>1</v>
      </c>
      <c r="AA76" s="44">
        <v>0</v>
      </c>
      <c r="AB76" s="64">
        <v>76</v>
      </c>
      <c r="AC76" s="64"/>
      <c r="AD76" s="14"/>
      <c r="AE76" t="s">
        <v>774</v>
      </c>
      <c r="AF76">
        <v>298</v>
      </c>
      <c r="AG76">
        <v>339</v>
      </c>
      <c r="AH76">
        <v>168</v>
      </c>
      <c r="AI76">
        <v>300</v>
      </c>
      <c r="AK76" t="s">
        <v>879</v>
      </c>
      <c r="AL76" t="s">
        <v>955</v>
      </c>
      <c r="AM76" s="70" t="s">
        <v>1006</v>
      </c>
      <c r="AO76" s="69">
        <v>40556.98577546296</v>
      </c>
      <c r="AQ76" t="b">
        <v>1</v>
      </c>
      <c r="AR76" t="b">
        <v>0</v>
      </c>
      <c r="AS76" t="b">
        <v>1</v>
      </c>
      <c r="AT76" t="s">
        <v>660</v>
      </c>
      <c r="AU76">
        <v>4</v>
      </c>
      <c r="AV76" s="70" t="s">
        <v>1117</v>
      </c>
      <c r="AW76" t="b">
        <v>0</v>
      </c>
      <c r="AX76" t="s">
        <v>1168</v>
      </c>
      <c r="AY76" s="70" t="s">
        <v>1242</v>
      </c>
      <c r="AZ76" t="s">
        <v>65</v>
      </c>
      <c r="BA76" t="str">
        <f>REPLACE(INDEX(GroupVertices[Group],MATCH(Vertices[[#This Row],[Vertex]],GroupVertices[Vertex],0)),1,1,"")</f>
        <v>5</v>
      </c>
      <c r="BB76" s="43"/>
      <c r="BC76" s="43"/>
      <c r="BD76" s="43"/>
      <c r="BE76" s="43"/>
      <c r="BF76" s="43"/>
      <c r="BG76" s="43"/>
      <c r="BH76" s="43"/>
      <c r="BI76" s="43"/>
      <c r="BJ76" s="43"/>
      <c r="BK76" s="43"/>
      <c r="BL76" s="43"/>
      <c r="BM76" s="44"/>
      <c r="BN76" s="43"/>
      <c r="BO76" s="44"/>
      <c r="BP76" s="43"/>
      <c r="BQ76" s="44"/>
      <c r="BR76" s="43"/>
      <c r="BS76" s="44"/>
      <c r="BT76" s="43"/>
      <c r="BU76" s="2"/>
    </row>
    <row r="77" spans="1:73" ht="41.45" customHeight="1">
      <c r="A77" s="11" t="s">
        <v>341</v>
      </c>
      <c r="C77" s="12"/>
      <c r="D77" s="12" t="s">
        <v>64</v>
      </c>
      <c r="E77" s="61">
        <v>176.38276290598864</v>
      </c>
      <c r="F77" s="63">
        <v>99.96581078398793</v>
      </c>
      <c r="G77" s="84" t="s">
        <v>1150</v>
      </c>
      <c r="H77" s="12"/>
      <c r="I77" s="13" t="s">
        <v>341</v>
      </c>
      <c r="J77" s="45"/>
      <c r="K77" s="45"/>
      <c r="L77" s="13" t="s">
        <v>1350</v>
      </c>
      <c r="M77" s="65">
        <v>12.394126056286199</v>
      </c>
      <c r="N77" s="66">
        <v>8201.8466796875</v>
      </c>
      <c r="O77" s="66">
        <v>7983.53662109375</v>
      </c>
      <c r="P77" s="56"/>
      <c r="Q77" s="67"/>
      <c r="R77" s="67"/>
      <c r="S77" s="72"/>
      <c r="T77" s="43">
        <v>2</v>
      </c>
      <c r="U77" s="43">
        <v>0</v>
      </c>
      <c r="V77" s="44">
        <v>0</v>
      </c>
      <c r="W77" s="44">
        <v>0.002481</v>
      </c>
      <c r="X77" s="44">
        <v>0.001835</v>
      </c>
      <c r="Y77" s="44">
        <v>0.549966</v>
      </c>
      <c r="Z77" s="44">
        <v>1</v>
      </c>
      <c r="AA77" s="44">
        <v>0</v>
      </c>
      <c r="AB77" s="64">
        <v>77</v>
      </c>
      <c r="AC77" s="64"/>
      <c r="AD77" s="14"/>
      <c r="AE77" t="s">
        <v>775</v>
      </c>
      <c r="AF77">
        <v>411</v>
      </c>
      <c r="AG77">
        <v>516</v>
      </c>
      <c r="AH77">
        <v>620</v>
      </c>
      <c r="AI77">
        <v>2445</v>
      </c>
      <c r="AK77" t="s">
        <v>880</v>
      </c>
      <c r="AL77" t="s">
        <v>942</v>
      </c>
      <c r="AM77" s="70" t="s">
        <v>1007</v>
      </c>
      <c r="AO77" s="69">
        <v>42781.03086805555</v>
      </c>
      <c r="AP77" s="70" t="s">
        <v>1088</v>
      </c>
      <c r="AQ77" t="b">
        <v>1</v>
      </c>
      <c r="AR77" t="b">
        <v>0</v>
      </c>
      <c r="AS77" t="b">
        <v>1</v>
      </c>
      <c r="AT77" t="s">
        <v>660</v>
      </c>
      <c r="AU77">
        <v>2</v>
      </c>
      <c r="AW77" t="b">
        <v>0</v>
      </c>
      <c r="AX77" t="s">
        <v>1168</v>
      </c>
      <c r="AY77" s="70" t="s">
        <v>1243</v>
      </c>
      <c r="AZ77" t="s">
        <v>65</v>
      </c>
      <c r="BA77" t="str">
        <f>REPLACE(INDEX(GroupVertices[Group],MATCH(Vertices[[#This Row],[Vertex]],GroupVertices[Vertex],0)),1,1,"")</f>
        <v>5</v>
      </c>
      <c r="BB77" s="43"/>
      <c r="BC77" s="43"/>
      <c r="BD77" s="43"/>
      <c r="BE77" s="43"/>
      <c r="BF77" s="43"/>
      <c r="BG77" s="43"/>
      <c r="BH77" s="43"/>
      <c r="BI77" s="43"/>
      <c r="BJ77" s="43"/>
      <c r="BK77" s="43"/>
      <c r="BL77" s="43"/>
      <c r="BM77" s="44"/>
      <c r="BN77" s="43"/>
      <c r="BO77" s="44"/>
      <c r="BP77" s="43"/>
      <c r="BQ77" s="44"/>
      <c r="BR77" s="43"/>
      <c r="BS77" s="44"/>
      <c r="BT77" s="43"/>
      <c r="BU77" s="2"/>
    </row>
    <row r="78" spans="1:73" ht="41.45" customHeight="1">
      <c r="A78" s="11" t="s">
        <v>342</v>
      </c>
      <c r="C78" s="12"/>
      <c r="D78" s="12" t="s">
        <v>64</v>
      </c>
      <c r="E78" s="61">
        <v>162</v>
      </c>
      <c r="F78" s="63">
        <v>100</v>
      </c>
      <c r="G78" s="84" t="s">
        <v>1145</v>
      </c>
      <c r="H78" s="12"/>
      <c r="I78" s="13" t="s">
        <v>342</v>
      </c>
      <c r="J78" s="45"/>
      <c r="K78" s="45"/>
      <c r="L78" s="13" t="s">
        <v>1351</v>
      </c>
      <c r="M78" s="65">
        <v>1</v>
      </c>
      <c r="N78" s="66">
        <v>8285.259765625</v>
      </c>
      <c r="O78" s="66">
        <v>6156.63330078125</v>
      </c>
      <c r="P78" s="56"/>
      <c r="Q78" s="67"/>
      <c r="R78" s="67"/>
      <c r="S78" s="72"/>
      <c r="T78" s="43">
        <v>2</v>
      </c>
      <c r="U78" s="43">
        <v>0</v>
      </c>
      <c r="V78" s="44">
        <v>0</v>
      </c>
      <c r="W78" s="44">
        <v>0.002481</v>
      </c>
      <c r="X78" s="44">
        <v>0.001835</v>
      </c>
      <c r="Y78" s="44">
        <v>0.549966</v>
      </c>
      <c r="Z78" s="44">
        <v>1</v>
      </c>
      <c r="AA78" s="44">
        <v>0</v>
      </c>
      <c r="AB78" s="64">
        <v>78</v>
      </c>
      <c r="AC78" s="64"/>
      <c r="AD78" s="14"/>
      <c r="AE78" t="s">
        <v>776</v>
      </c>
      <c r="AF78">
        <v>0</v>
      </c>
      <c r="AG78">
        <v>5</v>
      </c>
      <c r="AH78">
        <v>0</v>
      </c>
      <c r="AI78">
        <v>0</v>
      </c>
      <c r="AO78" s="69">
        <v>43299.01400462963</v>
      </c>
      <c r="AQ78" t="b">
        <v>1</v>
      </c>
      <c r="AR78" t="b">
        <v>1</v>
      </c>
      <c r="AS78" t="b">
        <v>0</v>
      </c>
      <c r="AT78" t="s">
        <v>660</v>
      </c>
      <c r="AU78">
        <v>0</v>
      </c>
      <c r="AW78" t="b">
        <v>0</v>
      </c>
      <c r="AX78" t="s">
        <v>1168</v>
      </c>
      <c r="AY78" s="70" t="s">
        <v>1244</v>
      </c>
      <c r="AZ78" t="s">
        <v>65</v>
      </c>
      <c r="BA78" t="str">
        <f>REPLACE(INDEX(GroupVertices[Group],MATCH(Vertices[[#This Row],[Vertex]],GroupVertices[Vertex],0)),1,1,"")</f>
        <v>5</v>
      </c>
      <c r="BB78" s="43"/>
      <c r="BC78" s="43"/>
      <c r="BD78" s="43"/>
      <c r="BE78" s="43"/>
      <c r="BF78" s="43"/>
      <c r="BG78" s="43"/>
      <c r="BH78" s="43"/>
      <c r="BI78" s="43"/>
      <c r="BJ78" s="43"/>
      <c r="BK78" s="43"/>
      <c r="BL78" s="43"/>
      <c r="BM78" s="44"/>
      <c r="BN78" s="43"/>
      <c r="BO78" s="44"/>
      <c r="BP78" s="43"/>
      <c r="BQ78" s="44"/>
      <c r="BR78" s="43"/>
      <c r="BS78" s="44"/>
      <c r="BT78" s="43"/>
      <c r="BU78" s="2"/>
    </row>
    <row r="79" spans="1:73" ht="41.45" customHeight="1">
      <c r="A79" s="11" t="s">
        <v>343</v>
      </c>
      <c r="C79" s="12"/>
      <c r="D79" s="12" t="s">
        <v>64</v>
      </c>
      <c r="E79" s="61">
        <v>184.06670473247573</v>
      </c>
      <c r="F79" s="63">
        <v>99.94754531241985</v>
      </c>
      <c r="G79" s="84" t="s">
        <v>1151</v>
      </c>
      <c r="H79" s="12"/>
      <c r="I79" s="13" t="s">
        <v>343</v>
      </c>
      <c r="J79" s="45"/>
      <c r="K79" s="45"/>
      <c r="L79" s="13" t="s">
        <v>1352</v>
      </c>
      <c r="M79" s="65">
        <v>18.481398880877457</v>
      </c>
      <c r="N79" s="66">
        <v>8594.609375</v>
      </c>
      <c r="O79" s="66">
        <v>9411.0634765625</v>
      </c>
      <c r="P79" s="56"/>
      <c r="Q79" s="67"/>
      <c r="R79" s="67"/>
      <c r="S79" s="72"/>
      <c r="T79" s="43">
        <v>2</v>
      </c>
      <c r="U79" s="43">
        <v>0</v>
      </c>
      <c r="V79" s="44">
        <v>0</v>
      </c>
      <c r="W79" s="44">
        <v>0.002481</v>
      </c>
      <c r="X79" s="44">
        <v>0.001835</v>
      </c>
      <c r="Y79" s="44">
        <v>0.549966</v>
      </c>
      <c r="Z79" s="44">
        <v>1</v>
      </c>
      <c r="AA79" s="44">
        <v>0</v>
      </c>
      <c r="AB79" s="64">
        <v>79</v>
      </c>
      <c r="AC79" s="64"/>
      <c r="AD79" s="14"/>
      <c r="AE79" t="s">
        <v>777</v>
      </c>
      <c r="AF79">
        <v>554</v>
      </c>
      <c r="AG79">
        <v>789</v>
      </c>
      <c r="AH79">
        <v>1325</v>
      </c>
      <c r="AI79">
        <v>1890</v>
      </c>
      <c r="AK79" t="s">
        <v>881</v>
      </c>
      <c r="AL79" t="s">
        <v>956</v>
      </c>
      <c r="AM79" s="70" t="s">
        <v>1008</v>
      </c>
      <c r="AO79" s="69">
        <v>41656.65604166667</v>
      </c>
      <c r="AP79" s="70" t="s">
        <v>1089</v>
      </c>
      <c r="AQ79" t="b">
        <v>0</v>
      </c>
      <c r="AR79" t="b">
        <v>0</v>
      </c>
      <c r="AS79" t="b">
        <v>1</v>
      </c>
      <c r="AT79" t="s">
        <v>660</v>
      </c>
      <c r="AU79">
        <v>21</v>
      </c>
      <c r="AV79" s="70" t="s">
        <v>1120</v>
      </c>
      <c r="AW79" t="b">
        <v>0</v>
      </c>
      <c r="AX79" t="s">
        <v>1168</v>
      </c>
      <c r="AY79" s="70" t="s">
        <v>1245</v>
      </c>
      <c r="AZ79" t="s">
        <v>65</v>
      </c>
      <c r="BA79" t="str">
        <f>REPLACE(INDEX(GroupVertices[Group],MATCH(Vertices[[#This Row],[Vertex]],GroupVertices[Vertex],0)),1,1,"")</f>
        <v>5</v>
      </c>
      <c r="BB79" s="43"/>
      <c r="BC79" s="43"/>
      <c r="BD79" s="43"/>
      <c r="BE79" s="43"/>
      <c r="BF79" s="43"/>
      <c r="BG79" s="43"/>
      <c r="BH79" s="43"/>
      <c r="BI79" s="43"/>
      <c r="BJ79" s="43"/>
      <c r="BK79" s="43"/>
      <c r="BL79" s="43"/>
      <c r="BM79" s="44"/>
      <c r="BN79" s="43"/>
      <c r="BO79" s="44"/>
      <c r="BP79" s="43"/>
      <c r="BQ79" s="44"/>
      <c r="BR79" s="43"/>
      <c r="BS79" s="44"/>
      <c r="BT79" s="43"/>
      <c r="BU79" s="2"/>
    </row>
    <row r="80" spans="1:73" ht="41.45" customHeight="1">
      <c r="A80" s="11" t="s">
        <v>344</v>
      </c>
      <c r="C80" s="12"/>
      <c r="D80" s="12" t="s">
        <v>64</v>
      </c>
      <c r="E80" s="61">
        <v>166.41897020790648</v>
      </c>
      <c r="F80" s="63">
        <v>99.98949568118611</v>
      </c>
      <c r="G80" s="84" t="s">
        <v>1152</v>
      </c>
      <c r="H80" s="12"/>
      <c r="I80" s="13" t="s">
        <v>344</v>
      </c>
      <c r="J80" s="45"/>
      <c r="K80" s="45"/>
      <c r="L80" s="13" t="s">
        <v>1353</v>
      </c>
      <c r="M80" s="65">
        <v>4.500739316706327</v>
      </c>
      <c r="N80" s="66">
        <v>8810.5927734375</v>
      </c>
      <c r="O80" s="66">
        <v>5054.439453125</v>
      </c>
      <c r="P80" s="56"/>
      <c r="Q80" s="67"/>
      <c r="R80" s="67"/>
      <c r="S80" s="72"/>
      <c r="T80" s="43">
        <v>2</v>
      </c>
      <c r="U80" s="43">
        <v>0</v>
      </c>
      <c r="V80" s="44">
        <v>0</v>
      </c>
      <c r="W80" s="44">
        <v>0.002481</v>
      </c>
      <c r="X80" s="44">
        <v>0.001835</v>
      </c>
      <c r="Y80" s="44">
        <v>0.549966</v>
      </c>
      <c r="Z80" s="44">
        <v>1</v>
      </c>
      <c r="AA80" s="44">
        <v>0</v>
      </c>
      <c r="AB80" s="64">
        <v>80</v>
      </c>
      <c r="AC80" s="64"/>
      <c r="AD80" s="14"/>
      <c r="AE80" t="s">
        <v>778</v>
      </c>
      <c r="AF80">
        <v>153</v>
      </c>
      <c r="AG80">
        <v>162</v>
      </c>
      <c r="AH80">
        <v>82</v>
      </c>
      <c r="AI80">
        <v>302</v>
      </c>
      <c r="AK80" t="s">
        <v>882</v>
      </c>
      <c r="AL80" t="s">
        <v>957</v>
      </c>
      <c r="AO80" s="69">
        <v>42875.544895833336</v>
      </c>
      <c r="AQ80" t="b">
        <v>1</v>
      </c>
      <c r="AR80" t="b">
        <v>0</v>
      </c>
      <c r="AS80" t="b">
        <v>0</v>
      </c>
      <c r="AT80" t="s">
        <v>660</v>
      </c>
      <c r="AU80">
        <v>2</v>
      </c>
      <c r="AW80" t="b">
        <v>0</v>
      </c>
      <c r="AX80" t="s">
        <v>1168</v>
      </c>
      <c r="AY80" s="70" t="s">
        <v>1246</v>
      </c>
      <c r="AZ80" t="s">
        <v>65</v>
      </c>
      <c r="BA80" t="str">
        <f>REPLACE(INDEX(GroupVertices[Group],MATCH(Vertices[[#This Row],[Vertex]],GroupVertices[Vertex],0)),1,1,"")</f>
        <v>5</v>
      </c>
      <c r="BB80" s="43"/>
      <c r="BC80" s="43"/>
      <c r="BD80" s="43"/>
      <c r="BE80" s="43"/>
      <c r="BF80" s="43"/>
      <c r="BG80" s="43"/>
      <c r="BH80" s="43"/>
      <c r="BI80" s="43"/>
      <c r="BJ80" s="43"/>
      <c r="BK80" s="43"/>
      <c r="BL80" s="43"/>
      <c r="BM80" s="44"/>
      <c r="BN80" s="43"/>
      <c r="BO80" s="44"/>
      <c r="BP80" s="43"/>
      <c r="BQ80" s="44"/>
      <c r="BR80" s="43"/>
      <c r="BS80" s="44"/>
      <c r="BT80" s="43"/>
      <c r="BU80" s="2"/>
    </row>
    <row r="81" spans="1:73" ht="41.45" customHeight="1">
      <c r="A81" s="11" t="s">
        <v>345</v>
      </c>
      <c r="C81" s="12"/>
      <c r="D81" s="12" t="s">
        <v>64</v>
      </c>
      <c r="E81" s="61">
        <v>165.1805326974104</v>
      </c>
      <c r="F81" s="63">
        <v>99.99243956671357</v>
      </c>
      <c r="G81" s="84" t="s">
        <v>1153</v>
      </c>
      <c r="H81" s="12"/>
      <c r="I81" s="13" t="s">
        <v>345</v>
      </c>
      <c r="J81" s="45"/>
      <c r="K81" s="45"/>
      <c r="L81" s="13" t="s">
        <v>1354</v>
      </c>
      <c r="M81" s="65">
        <v>3.5196403999223884</v>
      </c>
      <c r="N81" s="66">
        <v>9230.2724609375</v>
      </c>
      <c r="O81" s="66">
        <v>9669.3623046875</v>
      </c>
      <c r="P81" s="56"/>
      <c r="Q81" s="67"/>
      <c r="R81" s="67"/>
      <c r="S81" s="72"/>
      <c r="T81" s="43">
        <v>2</v>
      </c>
      <c r="U81" s="43">
        <v>0</v>
      </c>
      <c r="V81" s="44">
        <v>0</v>
      </c>
      <c r="W81" s="44">
        <v>0.002481</v>
      </c>
      <c r="X81" s="44">
        <v>0.001835</v>
      </c>
      <c r="Y81" s="44">
        <v>0.549966</v>
      </c>
      <c r="Z81" s="44">
        <v>1</v>
      </c>
      <c r="AA81" s="44">
        <v>0</v>
      </c>
      <c r="AB81" s="64">
        <v>81</v>
      </c>
      <c r="AC81" s="64"/>
      <c r="AD81" s="14"/>
      <c r="AE81" t="s">
        <v>779</v>
      </c>
      <c r="AF81">
        <v>486</v>
      </c>
      <c r="AG81">
        <v>118</v>
      </c>
      <c r="AH81">
        <v>1260</v>
      </c>
      <c r="AI81">
        <v>1555</v>
      </c>
      <c r="AK81" t="s">
        <v>883</v>
      </c>
      <c r="AL81" t="s">
        <v>920</v>
      </c>
      <c r="AO81" s="69">
        <v>41895.112395833334</v>
      </c>
      <c r="AQ81" t="b">
        <v>1</v>
      </c>
      <c r="AR81" t="b">
        <v>0</v>
      </c>
      <c r="AS81" t="b">
        <v>1</v>
      </c>
      <c r="AT81" t="s">
        <v>660</v>
      </c>
      <c r="AU81">
        <v>5</v>
      </c>
      <c r="AV81" s="70" t="s">
        <v>1117</v>
      </c>
      <c r="AW81" t="b">
        <v>0</v>
      </c>
      <c r="AX81" t="s">
        <v>1168</v>
      </c>
      <c r="AY81" s="70" t="s">
        <v>1247</v>
      </c>
      <c r="AZ81" t="s">
        <v>65</v>
      </c>
      <c r="BA81" t="str">
        <f>REPLACE(INDEX(GroupVertices[Group],MATCH(Vertices[[#This Row],[Vertex]],GroupVertices[Vertex],0)),1,1,"")</f>
        <v>5</v>
      </c>
      <c r="BB81" s="43"/>
      <c r="BC81" s="43"/>
      <c r="BD81" s="43"/>
      <c r="BE81" s="43"/>
      <c r="BF81" s="43"/>
      <c r="BG81" s="43"/>
      <c r="BH81" s="43"/>
      <c r="BI81" s="43"/>
      <c r="BJ81" s="43"/>
      <c r="BK81" s="43"/>
      <c r="BL81" s="43"/>
      <c r="BM81" s="44"/>
      <c r="BN81" s="43"/>
      <c r="BO81" s="44"/>
      <c r="BP81" s="43"/>
      <c r="BQ81" s="44"/>
      <c r="BR81" s="43"/>
      <c r="BS81" s="44"/>
      <c r="BT81" s="43"/>
      <c r="BU81" s="2"/>
    </row>
    <row r="82" spans="1:73" ht="41.45" customHeight="1">
      <c r="A82" s="11" t="s">
        <v>303</v>
      </c>
      <c r="C82" s="12"/>
      <c r="D82" s="12" t="s">
        <v>64</v>
      </c>
      <c r="E82" s="61">
        <v>169.96540489705438</v>
      </c>
      <c r="F82" s="63">
        <v>99.98106546353931</v>
      </c>
      <c r="G82" s="84" t="s">
        <v>1154</v>
      </c>
      <c r="H82" s="12"/>
      <c r="I82" s="13" t="s">
        <v>303</v>
      </c>
      <c r="J82" s="45"/>
      <c r="K82" s="45"/>
      <c r="L82" s="13" t="s">
        <v>1355</v>
      </c>
      <c r="M82" s="65">
        <v>7.310249851133062</v>
      </c>
      <c r="N82" s="66">
        <v>7456.81640625</v>
      </c>
      <c r="O82" s="66">
        <v>9507.5185546875</v>
      </c>
      <c r="P82" s="56"/>
      <c r="Q82" s="67"/>
      <c r="R82" s="67"/>
      <c r="S82" s="72"/>
      <c r="T82" s="43">
        <v>0</v>
      </c>
      <c r="U82" s="43">
        <v>2</v>
      </c>
      <c r="V82" s="44">
        <v>0</v>
      </c>
      <c r="W82" s="44">
        <v>0.002833</v>
      </c>
      <c r="X82" s="44">
        <v>0.000526</v>
      </c>
      <c r="Y82" s="44">
        <v>0.581767</v>
      </c>
      <c r="Z82" s="44">
        <v>1</v>
      </c>
      <c r="AA82" s="44">
        <v>0</v>
      </c>
      <c r="AB82" s="64">
        <v>82</v>
      </c>
      <c r="AC82" s="64"/>
      <c r="AD82" s="14"/>
      <c r="AE82" t="s">
        <v>780</v>
      </c>
      <c r="AF82">
        <v>155</v>
      </c>
      <c r="AG82">
        <v>288</v>
      </c>
      <c r="AH82">
        <v>614</v>
      </c>
      <c r="AI82">
        <v>546</v>
      </c>
      <c r="AK82" t="s">
        <v>884</v>
      </c>
      <c r="AL82" t="s">
        <v>958</v>
      </c>
      <c r="AO82" s="69">
        <v>41182.831412037034</v>
      </c>
      <c r="AQ82" t="b">
        <v>0</v>
      </c>
      <c r="AR82" t="b">
        <v>0</v>
      </c>
      <c r="AS82" t="b">
        <v>0</v>
      </c>
      <c r="AT82" t="s">
        <v>660</v>
      </c>
      <c r="AU82">
        <v>9</v>
      </c>
      <c r="AV82" s="70" t="s">
        <v>1117</v>
      </c>
      <c r="AW82" t="b">
        <v>0</v>
      </c>
      <c r="AX82" t="s">
        <v>1168</v>
      </c>
      <c r="AY82" s="70" t="s">
        <v>1248</v>
      </c>
      <c r="AZ82" t="s">
        <v>66</v>
      </c>
      <c r="BA82" t="str">
        <f>REPLACE(INDEX(GroupVertices[Group],MATCH(Vertices[[#This Row],[Vertex]],GroupVertices[Vertex],0)),1,1,"")</f>
        <v>4</v>
      </c>
      <c r="BB82" s="43"/>
      <c r="BC82" s="43"/>
      <c r="BD82" s="43"/>
      <c r="BE82" s="43"/>
      <c r="BF82" s="43" t="s">
        <v>388</v>
      </c>
      <c r="BG82" s="43" t="s">
        <v>388</v>
      </c>
      <c r="BH82" s="98" t="s">
        <v>1703</v>
      </c>
      <c r="BI82" s="98" t="s">
        <v>1703</v>
      </c>
      <c r="BJ82" s="98" t="s">
        <v>1630</v>
      </c>
      <c r="BK82" s="98" t="s">
        <v>1630</v>
      </c>
      <c r="BL82" s="98">
        <v>0</v>
      </c>
      <c r="BM82" s="101">
        <v>0</v>
      </c>
      <c r="BN82" s="98">
        <v>0</v>
      </c>
      <c r="BO82" s="101">
        <v>0</v>
      </c>
      <c r="BP82" s="98">
        <v>0</v>
      </c>
      <c r="BQ82" s="101">
        <v>0</v>
      </c>
      <c r="BR82" s="98">
        <v>12</v>
      </c>
      <c r="BS82" s="101">
        <v>100</v>
      </c>
      <c r="BT82" s="98">
        <v>12</v>
      </c>
      <c r="BU82" s="2"/>
    </row>
    <row r="83" spans="1:73" ht="41.45" customHeight="1">
      <c r="A83" s="11" t="s">
        <v>304</v>
      </c>
      <c r="C83" s="12"/>
      <c r="D83" s="12" t="s">
        <v>64</v>
      </c>
      <c r="E83" s="61">
        <v>164.36428979276525</v>
      </c>
      <c r="F83" s="63">
        <v>99.99437985490212</v>
      </c>
      <c r="G83" s="84" t="s">
        <v>454</v>
      </c>
      <c r="H83" s="12"/>
      <c r="I83" s="13" t="s">
        <v>304</v>
      </c>
      <c r="J83" s="45"/>
      <c r="K83" s="45"/>
      <c r="L83" s="13" t="s">
        <v>1356</v>
      </c>
      <c r="M83" s="65">
        <v>2.873007022951156</v>
      </c>
      <c r="N83" s="66">
        <v>5766.30859375</v>
      </c>
      <c r="O83" s="66">
        <v>1206.313720703125</v>
      </c>
      <c r="P83" s="56"/>
      <c r="Q83" s="67"/>
      <c r="R83" s="67"/>
      <c r="S83" s="72"/>
      <c r="T83" s="43">
        <v>0</v>
      </c>
      <c r="U83" s="43">
        <v>7</v>
      </c>
      <c r="V83" s="44">
        <v>22.296104</v>
      </c>
      <c r="W83" s="44">
        <v>0.003145</v>
      </c>
      <c r="X83" s="44">
        <v>0.047168</v>
      </c>
      <c r="Y83" s="44">
        <v>0.952568</v>
      </c>
      <c r="Z83" s="44">
        <v>0.42857142857142855</v>
      </c>
      <c r="AA83" s="44">
        <v>0</v>
      </c>
      <c r="AB83" s="64">
        <v>83</v>
      </c>
      <c r="AC83" s="64"/>
      <c r="AD83" s="14"/>
      <c r="AE83" t="s">
        <v>781</v>
      </c>
      <c r="AF83">
        <v>244</v>
      </c>
      <c r="AG83">
        <v>89</v>
      </c>
      <c r="AH83">
        <v>95</v>
      </c>
      <c r="AI83">
        <v>416</v>
      </c>
      <c r="AL83" t="s">
        <v>923</v>
      </c>
      <c r="AO83" s="69">
        <v>41762.974375</v>
      </c>
      <c r="AQ83" t="b">
        <v>1</v>
      </c>
      <c r="AR83" t="b">
        <v>0</v>
      </c>
      <c r="AS83" t="b">
        <v>0</v>
      </c>
      <c r="AT83" t="s">
        <v>660</v>
      </c>
      <c r="AU83">
        <v>3</v>
      </c>
      <c r="AV83" s="70" t="s">
        <v>1117</v>
      </c>
      <c r="AW83" t="b">
        <v>0</v>
      </c>
      <c r="AX83" t="s">
        <v>1168</v>
      </c>
      <c r="AY83" s="70" t="s">
        <v>1249</v>
      </c>
      <c r="AZ83" t="s">
        <v>66</v>
      </c>
      <c r="BA83" t="str">
        <f>REPLACE(INDEX(GroupVertices[Group],MATCH(Vertices[[#This Row],[Vertex]],GroupVertices[Vertex],0)),1,1,"")</f>
        <v>3</v>
      </c>
      <c r="BB83" s="43"/>
      <c r="BC83" s="43"/>
      <c r="BD83" s="43"/>
      <c r="BE83" s="43"/>
      <c r="BF83" s="43" t="s">
        <v>392</v>
      </c>
      <c r="BG83" s="43" t="s">
        <v>392</v>
      </c>
      <c r="BH83" s="98" t="s">
        <v>1708</v>
      </c>
      <c r="BI83" s="98" t="s">
        <v>1708</v>
      </c>
      <c r="BJ83" s="98" t="s">
        <v>1629</v>
      </c>
      <c r="BK83" s="98" t="s">
        <v>1629</v>
      </c>
      <c r="BL83" s="98">
        <v>2</v>
      </c>
      <c r="BM83" s="101">
        <v>6.25</v>
      </c>
      <c r="BN83" s="98">
        <v>0</v>
      </c>
      <c r="BO83" s="101">
        <v>0</v>
      </c>
      <c r="BP83" s="98">
        <v>0</v>
      </c>
      <c r="BQ83" s="101">
        <v>0</v>
      </c>
      <c r="BR83" s="98">
        <v>30</v>
      </c>
      <c r="BS83" s="101">
        <v>93.75</v>
      </c>
      <c r="BT83" s="98">
        <v>32</v>
      </c>
      <c r="BU83" s="2"/>
    </row>
    <row r="84" spans="1:73" ht="41.45" customHeight="1">
      <c r="A84" s="11" t="s">
        <v>305</v>
      </c>
      <c r="C84" s="12"/>
      <c r="D84" s="12" t="s">
        <v>64</v>
      </c>
      <c r="E84" s="61">
        <v>200.81375743122965</v>
      </c>
      <c r="F84" s="63">
        <v>99.90773595130992</v>
      </c>
      <c r="G84" s="84" t="s">
        <v>455</v>
      </c>
      <c r="H84" s="12"/>
      <c r="I84" s="13" t="s">
        <v>305</v>
      </c>
      <c r="J84" s="45"/>
      <c r="K84" s="45"/>
      <c r="L84" s="13" t="s">
        <v>1357</v>
      </c>
      <c r="M84" s="65">
        <v>31.74853196011481</v>
      </c>
      <c r="N84" s="66">
        <v>520.1936645507812</v>
      </c>
      <c r="O84" s="66">
        <v>2675.715576171875</v>
      </c>
      <c r="P84" s="56"/>
      <c r="Q84" s="67"/>
      <c r="R84" s="67"/>
      <c r="S84" s="72"/>
      <c r="T84" s="43">
        <v>0</v>
      </c>
      <c r="U84" s="43">
        <v>1</v>
      </c>
      <c r="V84" s="44">
        <v>0</v>
      </c>
      <c r="W84" s="44">
        <v>0.003497</v>
      </c>
      <c r="X84" s="44">
        <v>0.00229</v>
      </c>
      <c r="Y84" s="44">
        <v>0.458209</v>
      </c>
      <c r="Z84" s="44">
        <v>0</v>
      </c>
      <c r="AA84" s="44">
        <v>0</v>
      </c>
      <c r="AB84" s="64">
        <v>84</v>
      </c>
      <c r="AC84" s="64"/>
      <c r="AD84" s="14"/>
      <c r="AE84" t="s">
        <v>782</v>
      </c>
      <c r="AF84">
        <v>3170</v>
      </c>
      <c r="AG84">
        <v>1384</v>
      </c>
      <c r="AH84">
        <v>10008</v>
      </c>
      <c r="AI84">
        <v>10269</v>
      </c>
      <c r="AK84" t="s">
        <v>885</v>
      </c>
      <c r="AL84" t="s">
        <v>959</v>
      </c>
      <c r="AM84" s="70" t="s">
        <v>1009</v>
      </c>
      <c r="AO84" s="69">
        <v>42179.485868055555</v>
      </c>
      <c r="AP84" s="70" t="s">
        <v>1090</v>
      </c>
      <c r="AQ84" t="b">
        <v>1</v>
      </c>
      <c r="AR84" t="b">
        <v>0</v>
      </c>
      <c r="AS84" t="b">
        <v>0</v>
      </c>
      <c r="AT84" t="s">
        <v>660</v>
      </c>
      <c r="AU84">
        <v>73</v>
      </c>
      <c r="AV84" s="70" t="s">
        <v>1117</v>
      </c>
      <c r="AW84" t="b">
        <v>0</v>
      </c>
      <c r="AX84" t="s">
        <v>1168</v>
      </c>
      <c r="AY84" s="70" t="s">
        <v>1250</v>
      </c>
      <c r="AZ84" t="s">
        <v>66</v>
      </c>
      <c r="BA84" t="str">
        <f>REPLACE(INDEX(GroupVertices[Group],MATCH(Vertices[[#This Row],[Vertex]],GroupVertices[Vertex],0)),1,1,"")</f>
        <v>1</v>
      </c>
      <c r="BB84" s="43"/>
      <c r="BC84" s="43"/>
      <c r="BD84" s="43"/>
      <c r="BE84" s="43"/>
      <c r="BF84" s="43" t="s">
        <v>386</v>
      </c>
      <c r="BG84" s="43" t="s">
        <v>386</v>
      </c>
      <c r="BH84" s="98" t="s">
        <v>1700</v>
      </c>
      <c r="BI84" s="98" t="s">
        <v>1700</v>
      </c>
      <c r="BJ84" s="98" t="s">
        <v>1721</v>
      </c>
      <c r="BK84" s="98" t="s">
        <v>1721</v>
      </c>
      <c r="BL84" s="98">
        <v>1</v>
      </c>
      <c r="BM84" s="101">
        <v>2.5</v>
      </c>
      <c r="BN84" s="98">
        <v>0</v>
      </c>
      <c r="BO84" s="101">
        <v>0</v>
      </c>
      <c r="BP84" s="98">
        <v>0</v>
      </c>
      <c r="BQ84" s="101">
        <v>0</v>
      </c>
      <c r="BR84" s="98">
        <v>39</v>
      </c>
      <c r="BS84" s="101">
        <v>97.5</v>
      </c>
      <c r="BT84" s="98">
        <v>40</v>
      </c>
      <c r="BU84" s="2"/>
    </row>
    <row r="85" spans="1:73" ht="41.45" customHeight="1">
      <c r="A85" s="11" t="s">
        <v>306</v>
      </c>
      <c r="C85" s="12"/>
      <c r="D85" s="12" t="s">
        <v>64</v>
      </c>
      <c r="E85" s="61">
        <v>164.702045477446</v>
      </c>
      <c r="F85" s="63">
        <v>99.993576977031</v>
      </c>
      <c r="G85" s="84" t="s">
        <v>1155</v>
      </c>
      <c r="H85" s="12"/>
      <c r="I85" s="13" t="s">
        <v>306</v>
      </c>
      <c r="J85" s="45"/>
      <c r="K85" s="45"/>
      <c r="L85" s="13" t="s">
        <v>1358</v>
      </c>
      <c r="M85" s="65">
        <v>3.1405794548013213</v>
      </c>
      <c r="N85" s="66">
        <v>5195.98046875</v>
      </c>
      <c r="O85" s="66">
        <v>7358.0673828125</v>
      </c>
      <c r="P85" s="56"/>
      <c r="Q85" s="67"/>
      <c r="R85" s="67"/>
      <c r="S85" s="72"/>
      <c r="T85" s="43">
        <v>1</v>
      </c>
      <c r="U85" s="43">
        <v>5</v>
      </c>
      <c r="V85" s="44">
        <v>172.431818</v>
      </c>
      <c r="W85" s="44">
        <v>0.004065</v>
      </c>
      <c r="X85" s="44">
        <v>0.009296</v>
      </c>
      <c r="Y85" s="44">
        <v>1.464715</v>
      </c>
      <c r="Z85" s="44">
        <v>0.16666666666666666</v>
      </c>
      <c r="AA85" s="44">
        <v>0</v>
      </c>
      <c r="AB85" s="64">
        <v>85</v>
      </c>
      <c r="AC85" s="64"/>
      <c r="AD85" s="14"/>
      <c r="AE85" t="s">
        <v>783</v>
      </c>
      <c r="AF85">
        <v>268</v>
      </c>
      <c r="AG85">
        <v>101</v>
      </c>
      <c r="AH85">
        <v>117</v>
      </c>
      <c r="AI85">
        <v>250</v>
      </c>
      <c r="AK85" t="s">
        <v>886</v>
      </c>
      <c r="AL85" t="s">
        <v>960</v>
      </c>
      <c r="AO85" s="69">
        <v>42910.57377314815</v>
      </c>
      <c r="AP85" s="70" t="s">
        <v>1091</v>
      </c>
      <c r="AQ85" t="b">
        <v>1</v>
      </c>
      <c r="AR85" t="b">
        <v>0</v>
      </c>
      <c r="AS85" t="b">
        <v>0</v>
      </c>
      <c r="AT85" t="s">
        <v>660</v>
      </c>
      <c r="AU85">
        <v>0</v>
      </c>
      <c r="AW85" t="b">
        <v>0</v>
      </c>
      <c r="AX85" t="s">
        <v>1168</v>
      </c>
      <c r="AY85" s="70" t="s">
        <v>1251</v>
      </c>
      <c r="AZ85" t="s">
        <v>66</v>
      </c>
      <c r="BA85" t="str">
        <f>REPLACE(INDEX(GroupVertices[Group],MATCH(Vertices[[#This Row],[Vertex]],GroupVertices[Vertex],0)),1,1,"")</f>
        <v>2</v>
      </c>
      <c r="BB85" s="43" t="s">
        <v>379</v>
      </c>
      <c r="BC85" s="43" t="s">
        <v>379</v>
      </c>
      <c r="BD85" s="43" t="s">
        <v>384</v>
      </c>
      <c r="BE85" s="43" t="s">
        <v>384</v>
      </c>
      <c r="BF85" s="43" t="s">
        <v>395</v>
      </c>
      <c r="BG85" s="43" t="s">
        <v>395</v>
      </c>
      <c r="BH85" s="98" t="s">
        <v>1710</v>
      </c>
      <c r="BI85" s="98" t="s">
        <v>1710</v>
      </c>
      <c r="BJ85" s="98" t="s">
        <v>1730</v>
      </c>
      <c r="BK85" s="98" t="s">
        <v>1730</v>
      </c>
      <c r="BL85" s="98">
        <v>0</v>
      </c>
      <c r="BM85" s="101">
        <v>0</v>
      </c>
      <c r="BN85" s="98">
        <v>0</v>
      </c>
      <c r="BO85" s="101">
        <v>0</v>
      </c>
      <c r="BP85" s="98">
        <v>0</v>
      </c>
      <c r="BQ85" s="101">
        <v>0</v>
      </c>
      <c r="BR85" s="98">
        <v>17</v>
      </c>
      <c r="BS85" s="101">
        <v>100</v>
      </c>
      <c r="BT85" s="98">
        <v>17</v>
      </c>
      <c r="BU85" s="2"/>
    </row>
    <row r="86" spans="1:73" ht="41.45" customHeight="1">
      <c r="A86" s="11" t="s">
        <v>346</v>
      </c>
      <c r="C86" s="12"/>
      <c r="D86" s="12" t="s">
        <v>64</v>
      </c>
      <c r="E86" s="61">
        <v>419.17280757733516</v>
      </c>
      <c r="F86" s="63">
        <v>99.38867540762779</v>
      </c>
      <c r="G86" s="84" t="s">
        <v>1156</v>
      </c>
      <c r="H86" s="12"/>
      <c r="I86" s="13" t="s">
        <v>346</v>
      </c>
      <c r="J86" s="45"/>
      <c r="K86" s="45"/>
      <c r="L86" s="13" t="s">
        <v>1359</v>
      </c>
      <c r="M86" s="65">
        <v>204.73410915124657</v>
      </c>
      <c r="N86" s="66">
        <v>5695.83984375</v>
      </c>
      <c r="O86" s="66">
        <v>7125.81396484375</v>
      </c>
      <c r="P86" s="56"/>
      <c r="Q86" s="67"/>
      <c r="R86" s="67"/>
      <c r="S86" s="72"/>
      <c r="T86" s="43">
        <v>2</v>
      </c>
      <c r="U86" s="43">
        <v>0</v>
      </c>
      <c r="V86" s="44">
        <v>0</v>
      </c>
      <c r="W86" s="44">
        <v>0.003571</v>
      </c>
      <c r="X86" s="44">
        <v>0.002465</v>
      </c>
      <c r="Y86" s="44">
        <v>0.561971</v>
      </c>
      <c r="Z86" s="44">
        <v>0.5</v>
      </c>
      <c r="AA86" s="44">
        <v>0</v>
      </c>
      <c r="AB86" s="64">
        <v>86</v>
      </c>
      <c r="AC86" s="64"/>
      <c r="AD86" s="14"/>
      <c r="AE86" t="s">
        <v>784</v>
      </c>
      <c r="AF86">
        <v>189</v>
      </c>
      <c r="AG86">
        <v>9142</v>
      </c>
      <c r="AH86">
        <v>1759</v>
      </c>
      <c r="AI86">
        <v>2289</v>
      </c>
      <c r="AK86" t="s">
        <v>887</v>
      </c>
      <c r="AL86" t="s">
        <v>961</v>
      </c>
      <c r="AO86" s="69">
        <v>42728.49591435185</v>
      </c>
      <c r="AP86" s="70" t="s">
        <v>1092</v>
      </c>
      <c r="AQ86" t="b">
        <v>1</v>
      </c>
      <c r="AR86" t="b">
        <v>0</v>
      </c>
      <c r="AS86" t="b">
        <v>1</v>
      </c>
      <c r="AT86" t="s">
        <v>660</v>
      </c>
      <c r="AU86">
        <v>54</v>
      </c>
      <c r="AW86" t="b">
        <v>0</v>
      </c>
      <c r="AX86" t="s">
        <v>1168</v>
      </c>
      <c r="AY86" s="70" t="s">
        <v>1252</v>
      </c>
      <c r="AZ86" t="s">
        <v>65</v>
      </c>
      <c r="BA86" t="str">
        <f>REPLACE(INDEX(GroupVertices[Group],MATCH(Vertices[[#This Row],[Vertex]],GroupVertices[Vertex],0)),1,1,"")</f>
        <v>2</v>
      </c>
      <c r="BB86" s="43"/>
      <c r="BC86" s="43"/>
      <c r="BD86" s="43"/>
      <c r="BE86" s="43"/>
      <c r="BF86" s="43"/>
      <c r="BG86" s="43"/>
      <c r="BH86" s="43"/>
      <c r="BI86" s="43"/>
      <c r="BJ86" s="43"/>
      <c r="BK86" s="43"/>
      <c r="BL86" s="43"/>
      <c r="BM86" s="44"/>
      <c r="BN86" s="43"/>
      <c r="BO86" s="44"/>
      <c r="BP86" s="43"/>
      <c r="BQ86" s="44"/>
      <c r="BR86" s="43"/>
      <c r="BS86" s="44"/>
      <c r="BT86" s="43"/>
      <c r="BU86" s="2"/>
    </row>
    <row r="87" spans="1:73" ht="41.45" customHeight="1">
      <c r="A87" s="11" t="s">
        <v>347</v>
      </c>
      <c r="C87" s="12"/>
      <c r="D87" s="12" t="s">
        <v>64</v>
      </c>
      <c r="E87" s="61">
        <v>217.3356396735297</v>
      </c>
      <c r="F87" s="63">
        <v>99.86846184211407</v>
      </c>
      <c r="G87" s="84" t="s">
        <v>1157</v>
      </c>
      <c r="H87" s="12"/>
      <c r="I87" s="13" t="s">
        <v>347</v>
      </c>
      <c r="J87" s="45"/>
      <c r="K87" s="45"/>
      <c r="L87" s="13" t="s">
        <v>1360</v>
      </c>
      <c r="M87" s="65">
        <v>44.83728341811872</v>
      </c>
      <c r="N87" s="66">
        <v>5887.4111328125</v>
      </c>
      <c r="O87" s="66">
        <v>6461.43115234375</v>
      </c>
      <c r="P87" s="56"/>
      <c r="Q87" s="67"/>
      <c r="R87" s="67"/>
      <c r="S87" s="72"/>
      <c r="T87" s="43">
        <v>2</v>
      </c>
      <c r="U87" s="43">
        <v>0</v>
      </c>
      <c r="V87" s="44">
        <v>0</v>
      </c>
      <c r="W87" s="44">
        <v>0.003571</v>
      </c>
      <c r="X87" s="44">
        <v>0.002465</v>
      </c>
      <c r="Y87" s="44">
        <v>0.561971</v>
      </c>
      <c r="Z87" s="44">
        <v>0.5</v>
      </c>
      <c r="AA87" s="44">
        <v>0</v>
      </c>
      <c r="AB87" s="64">
        <v>87</v>
      </c>
      <c r="AC87" s="64"/>
      <c r="AD87" s="14"/>
      <c r="AE87" t="s">
        <v>785</v>
      </c>
      <c r="AF87">
        <v>1829</v>
      </c>
      <c r="AG87">
        <v>1971</v>
      </c>
      <c r="AH87">
        <v>8539</v>
      </c>
      <c r="AI87">
        <v>26716</v>
      </c>
      <c r="AK87" t="s">
        <v>888</v>
      </c>
      <c r="AL87" t="s">
        <v>962</v>
      </c>
      <c r="AO87" s="69">
        <v>41437.54953703703</v>
      </c>
      <c r="AP87" s="70" t="s">
        <v>1093</v>
      </c>
      <c r="AQ87" t="b">
        <v>0</v>
      </c>
      <c r="AR87" t="b">
        <v>0</v>
      </c>
      <c r="AS87" t="b">
        <v>1</v>
      </c>
      <c r="AT87" t="s">
        <v>1113</v>
      </c>
      <c r="AU87">
        <v>11</v>
      </c>
      <c r="AV87" s="70" t="s">
        <v>1117</v>
      </c>
      <c r="AW87" t="b">
        <v>0</v>
      </c>
      <c r="AX87" t="s">
        <v>1168</v>
      </c>
      <c r="AY87" s="70" t="s">
        <v>1253</v>
      </c>
      <c r="AZ87" t="s">
        <v>65</v>
      </c>
      <c r="BA87" t="str">
        <f>REPLACE(INDEX(GroupVertices[Group],MATCH(Vertices[[#This Row],[Vertex]],GroupVertices[Vertex],0)),1,1,"")</f>
        <v>2</v>
      </c>
      <c r="BB87" s="43"/>
      <c r="BC87" s="43"/>
      <c r="BD87" s="43"/>
      <c r="BE87" s="43"/>
      <c r="BF87" s="43"/>
      <c r="BG87" s="43"/>
      <c r="BH87" s="43"/>
      <c r="BI87" s="43"/>
      <c r="BJ87" s="43"/>
      <c r="BK87" s="43"/>
      <c r="BL87" s="43"/>
      <c r="BM87" s="44"/>
      <c r="BN87" s="43"/>
      <c r="BO87" s="44"/>
      <c r="BP87" s="43"/>
      <c r="BQ87" s="44"/>
      <c r="BR87" s="43"/>
      <c r="BS87" s="44"/>
      <c r="BT87" s="43"/>
      <c r="BU87" s="2"/>
    </row>
    <row r="88" spans="1:73" ht="41.45" customHeight="1">
      <c r="A88" s="11" t="s">
        <v>348</v>
      </c>
      <c r="C88" s="12"/>
      <c r="D88" s="12" t="s">
        <v>64</v>
      </c>
      <c r="E88" s="61">
        <v>164.392436099822</v>
      </c>
      <c r="F88" s="63">
        <v>99.99431294841287</v>
      </c>
      <c r="G88" s="84" t="s">
        <v>1158</v>
      </c>
      <c r="H88" s="12"/>
      <c r="I88" s="13" t="s">
        <v>348</v>
      </c>
      <c r="J88" s="45"/>
      <c r="K88" s="45"/>
      <c r="L88" s="13" t="s">
        <v>1361</v>
      </c>
      <c r="M88" s="65">
        <v>2.895304725605336</v>
      </c>
      <c r="N88" s="66">
        <v>4485.82666015625</v>
      </c>
      <c r="O88" s="66">
        <v>7388.0849609375</v>
      </c>
      <c r="P88" s="56"/>
      <c r="Q88" s="67"/>
      <c r="R88" s="67"/>
      <c r="S88" s="72"/>
      <c r="T88" s="43">
        <v>2</v>
      </c>
      <c r="U88" s="43">
        <v>0</v>
      </c>
      <c r="V88" s="44">
        <v>0</v>
      </c>
      <c r="W88" s="44">
        <v>0.003571</v>
      </c>
      <c r="X88" s="44">
        <v>0.002465</v>
      </c>
      <c r="Y88" s="44">
        <v>0.561971</v>
      </c>
      <c r="Z88" s="44">
        <v>0.5</v>
      </c>
      <c r="AA88" s="44">
        <v>0</v>
      </c>
      <c r="AB88" s="64">
        <v>88</v>
      </c>
      <c r="AC88" s="64"/>
      <c r="AD88" s="14"/>
      <c r="AE88" t="s">
        <v>786</v>
      </c>
      <c r="AF88">
        <v>64</v>
      </c>
      <c r="AG88">
        <v>90</v>
      </c>
      <c r="AH88">
        <v>67</v>
      </c>
      <c r="AI88">
        <v>358</v>
      </c>
      <c r="AK88" t="s">
        <v>889</v>
      </c>
      <c r="AL88" t="s">
        <v>960</v>
      </c>
      <c r="AO88" s="69">
        <v>41377.8058912037</v>
      </c>
      <c r="AP88" s="70" t="s">
        <v>1094</v>
      </c>
      <c r="AQ88" t="b">
        <v>1</v>
      </c>
      <c r="AR88" t="b">
        <v>0</v>
      </c>
      <c r="AS88" t="b">
        <v>0</v>
      </c>
      <c r="AT88" t="s">
        <v>1116</v>
      </c>
      <c r="AU88">
        <v>0</v>
      </c>
      <c r="AV88" s="70" t="s">
        <v>1117</v>
      </c>
      <c r="AW88" t="b">
        <v>0</v>
      </c>
      <c r="AX88" t="s">
        <v>1168</v>
      </c>
      <c r="AY88" s="70" t="s">
        <v>1254</v>
      </c>
      <c r="AZ88" t="s">
        <v>65</v>
      </c>
      <c r="BA88" t="str">
        <f>REPLACE(INDEX(GroupVertices[Group],MATCH(Vertices[[#This Row],[Vertex]],GroupVertices[Vertex],0)),1,1,"")</f>
        <v>2</v>
      </c>
      <c r="BB88" s="43"/>
      <c r="BC88" s="43"/>
      <c r="BD88" s="43"/>
      <c r="BE88" s="43"/>
      <c r="BF88" s="43"/>
      <c r="BG88" s="43"/>
      <c r="BH88" s="43"/>
      <c r="BI88" s="43"/>
      <c r="BJ88" s="43"/>
      <c r="BK88" s="43"/>
      <c r="BL88" s="43"/>
      <c r="BM88" s="44"/>
      <c r="BN88" s="43"/>
      <c r="BO88" s="44"/>
      <c r="BP88" s="43"/>
      <c r="BQ88" s="44"/>
      <c r="BR88" s="43"/>
      <c r="BS88" s="44"/>
      <c r="BT88" s="43"/>
      <c r="BU88" s="2"/>
    </row>
    <row r="89" spans="1:73" ht="41.45" customHeight="1">
      <c r="A89" s="11" t="s">
        <v>307</v>
      </c>
      <c r="C89" s="12"/>
      <c r="D89" s="12" t="s">
        <v>64</v>
      </c>
      <c r="E89" s="61">
        <v>248.1276995935915</v>
      </c>
      <c r="F89" s="63">
        <v>99.7952661428632</v>
      </c>
      <c r="G89" s="84" t="s">
        <v>456</v>
      </c>
      <c r="H89" s="12"/>
      <c r="I89" s="13" t="s">
        <v>307</v>
      </c>
      <c r="J89" s="45"/>
      <c r="K89" s="45"/>
      <c r="L89" s="13" t="s">
        <v>1362</v>
      </c>
      <c r="M89" s="65">
        <v>69.23097012179211</v>
      </c>
      <c r="N89" s="66">
        <v>4830.29296875</v>
      </c>
      <c r="O89" s="66">
        <v>6081.6240234375</v>
      </c>
      <c r="P89" s="56"/>
      <c r="Q89" s="67"/>
      <c r="R89" s="67"/>
      <c r="S89" s="72"/>
      <c r="T89" s="43">
        <v>0</v>
      </c>
      <c r="U89" s="43">
        <v>21</v>
      </c>
      <c r="V89" s="44">
        <v>4299.677044</v>
      </c>
      <c r="W89" s="44">
        <v>0.005348</v>
      </c>
      <c r="X89" s="44">
        <v>0.014598</v>
      </c>
      <c r="Y89" s="44">
        <v>5.051619</v>
      </c>
      <c r="Z89" s="44">
        <v>0.04523809523809524</v>
      </c>
      <c r="AA89" s="44">
        <v>0</v>
      </c>
      <c r="AB89" s="64">
        <v>89</v>
      </c>
      <c r="AC89" s="64"/>
      <c r="AD89" s="14"/>
      <c r="AE89" t="s">
        <v>787</v>
      </c>
      <c r="AF89">
        <v>3895</v>
      </c>
      <c r="AG89">
        <v>3065</v>
      </c>
      <c r="AH89">
        <v>28313</v>
      </c>
      <c r="AI89">
        <v>2</v>
      </c>
      <c r="AK89" t="s">
        <v>890</v>
      </c>
      <c r="AL89" t="s">
        <v>963</v>
      </c>
      <c r="AM89" s="70" t="s">
        <v>1010</v>
      </c>
      <c r="AO89" s="69">
        <v>43205.63431712963</v>
      </c>
      <c r="AP89" s="70" t="s">
        <v>1095</v>
      </c>
      <c r="AQ89" t="b">
        <v>0</v>
      </c>
      <c r="AR89" t="b">
        <v>0</v>
      </c>
      <c r="AS89" t="b">
        <v>0</v>
      </c>
      <c r="AT89" t="s">
        <v>660</v>
      </c>
      <c r="AU89">
        <v>8</v>
      </c>
      <c r="AV89" s="70" t="s">
        <v>1117</v>
      </c>
      <c r="AW89" t="b">
        <v>0</v>
      </c>
      <c r="AX89" t="s">
        <v>1168</v>
      </c>
      <c r="AY89" s="70" t="s">
        <v>1255</v>
      </c>
      <c r="AZ89" t="s">
        <v>66</v>
      </c>
      <c r="BA89" t="str">
        <f>REPLACE(INDEX(GroupVertices[Group],MATCH(Vertices[[#This Row],[Vertex]],GroupVertices[Vertex],0)),1,1,"")</f>
        <v>2</v>
      </c>
      <c r="BB89" s="43" t="s">
        <v>379</v>
      </c>
      <c r="BC89" s="43" t="s">
        <v>379</v>
      </c>
      <c r="BD89" s="43" t="s">
        <v>384</v>
      </c>
      <c r="BE89" s="43" t="s">
        <v>384</v>
      </c>
      <c r="BF89" s="43" t="s">
        <v>1694</v>
      </c>
      <c r="BG89" s="43" t="s">
        <v>1698</v>
      </c>
      <c r="BH89" s="98" t="s">
        <v>1711</v>
      </c>
      <c r="BI89" s="98" t="s">
        <v>1719</v>
      </c>
      <c r="BJ89" s="98" t="s">
        <v>1731</v>
      </c>
      <c r="BK89" s="98" t="s">
        <v>1731</v>
      </c>
      <c r="BL89" s="98">
        <v>4</v>
      </c>
      <c r="BM89" s="101">
        <v>2.6143790849673203</v>
      </c>
      <c r="BN89" s="98">
        <v>0</v>
      </c>
      <c r="BO89" s="101">
        <v>0</v>
      </c>
      <c r="BP89" s="98">
        <v>0</v>
      </c>
      <c r="BQ89" s="101">
        <v>0</v>
      </c>
      <c r="BR89" s="98">
        <v>149</v>
      </c>
      <c r="BS89" s="101">
        <v>97.38562091503267</v>
      </c>
      <c r="BT89" s="98">
        <v>153</v>
      </c>
      <c r="BU89" s="2"/>
    </row>
    <row r="90" spans="1:73" ht="41.45" customHeight="1">
      <c r="A90" s="11" t="s">
        <v>309</v>
      </c>
      <c r="C90" s="12"/>
      <c r="D90" s="12" t="s">
        <v>64</v>
      </c>
      <c r="E90" s="61">
        <v>378.2199308097941</v>
      </c>
      <c r="F90" s="63">
        <v>99.48602434950166</v>
      </c>
      <c r="G90" s="84" t="s">
        <v>1159</v>
      </c>
      <c r="H90" s="12"/>
      <c r="I90" s="13" t="s">
        <v>309</v>
      </c>
      <c r="J90" s="45"/>
      <c r="K90" s="45"/>
      <c r="L90" s="13" t="s">
        <v>1363</v>
      </c>
      <c r="M90" s="65">
        <v>172.29095178941407</v>
      </c>
      <c r="N90" s="66">
        <v>4784.87158203125</v>
      </c>
      <c r="O90" s="66">
        <v>4841.0126953125</v>
      </c>
      <c r="P90" s="56"/>
      <c r="Q90" s="67"/>
      <c r="R90" s="67"/>
      <c r="S90" s="72"/>
      <c r="T90" s="43">
        <v>1</v>
      </c>
      <c r="U90" s="43">
        <v>2</v>
      </c>
      <c r="V90" s="44">
        <v>23.060606</v>
      </c>
      <c r="W90" s="44">
        <v>0.003906</v>
      </c>
      <c r="X90" s="44">
        <v>0.008208</v>
      </c>
      <c r="Y90" s="44">
        <v>0.72534</v>
      </c>
      <c r="Z90" s="44">
        <v>0.3333333333333333</v>
      </c>
      <c r="AA90" s="44">
        <v>0</v>
      </c>
      <c r="AB90" s="64">
        <v>90</v>
      </c>
      <c r="AC90" s="64"/>
      <c r="AD90" s="14"/>
      <c r="AE90" t="s">
        <v>788</v>
      </c>
      <c r="AF90">
        <v>758</v>
      </c>
      <c r="AG90">
        <v>7687</v>
      </c>
      <c r="AH90">
        <v>2924</v>
      </c>
      <c r="AI90">
        <v>610</v>
      </c>
      <c r="AK90" t="s">
        <v>891</v>
      </c>
      <c r="AL90" t="s">
        <v>964</v>
      </c>
      <c r="AM90" s="70" t="s">
        <v>1011</v>
      </c>
      <c r="AO90" s="69">
        <v>39561.90298611111</v>
      </c>
      <c r="AP90" s="70" t="s">
        <v>1096</v>
      </c>
      <c r="AQ90" t="b">
        <v>0</v>
      </c>
      <c r="AR90" t="b">
        <v>0</v>
      </c>
      <c r="AS90" t="b">
        <v>0</v>
      </c>
      <c r="AT90" t="s">
        <v>660</v>
      </c>
      <c r="AU90">
        <v>322</v>
      </c>
      <c r="AV90" s="70" t="s">
        <v>1117</v>
      </c>
      <c r="AW90" t="b">
        <v>1</v>
      </c>
      <c r="AX90" t="s">
        <v>1168</v>
      </c>
      <c r="AY90" s="70" t="s">
        <v>1256</v>
      </c>
      <c r="AZ90" t="s">
        <v>66</v>
      </c>
      <c r="BA90" t="str">
        <f>REPLACE(INDEX(GroupVertices[Group],MATCH(Vertices[[#This Row],[Vertex]],GroupVertices[Vertex],0)),1,1,"")</f>
        <v>2</v>
      </c>
      <c r="BB90" s="43"/>
      <c r="BC90" s="43"/>
      <c r="BD90" s="43"/>
      <c r="BE90" s="43"/>
      <c r="BF90" s="43" t="s">
        <v>396</v>
      </c>
      <c r="BG90" s="43" t="s">
        <v>396</v>
      </c>
      <c r="BH90" s="98" t="s">
        <v>1712</v>
      </c>
      <c r="BI90" s="98" t="s">
        <v>1712</v>
      </c>
      <c r="BJ90" s="98" t="s">
        <v>1732</v>
      </c>
      <c r="BK90" s="98" t="s">
        <v>1732</v>
      </c>
      <c r="BL90" s="98">
        <v>1</v>
      </c>
      <c r="BM90" s="101">
        <v>4.3478260869565215</v>
      </c>
      <c r="BN90" s="98">
        <v>0</v>
      </c>
      <c r="BO90" s="101">
        <v>0</v>
      </c>
      <c r="BP90" s="98">
        <v>0</v>
      </c>
      <c r="BQ90" s="101">
        <v>0</v>
      </c>
      <c r="BR90" s="98">
        <v>22</v>
      </c>
      <c r="BS90" s="101">
        <v>95.65217391304348</v>
      </c>
      <c r="BT90" s="98">
        <v>23</v>
      </c>
      <c r="BU90" s="2"/>
    </row>
    <row r="91" spans="1:73" ht="41.45" customHeight="1">
      <c r="A91" s="11" t="s">
        <v>349</v>
      </c>
      <c r="C91" s="12"/>
      <c r="D91" s="12" t="s">
        <v>64</v>
      </c>
      <c r="E91" s="61">
        <v>656.840224364357</v>
      </c>
      <c r="F91" s="63">
        <v>98.82371701231303</v>
      </c>
      <c r="G91" s="84" t="s">
        <v>1160</v>
      </c>
      <c r="H91" s="12"/>
      <c r="I91" s="13" t="s">
        <v>349</v>
      </c>
      <c r="J91" s="45"/>
      <c r="K91" s="45"/>
      <c r="L91" s="13" t="s">
        <v>1364</v>
      </c>
      <c r="M91" s="65">
        <v>393.01591036314613</v>
      </c>
      <c r="N91" s="66">
        <v>4654.1806640625</v>
      </c>
      <c r="O91" s="66">
        <v>4021.575927734375</v>
      </c>
      <c r="P91" s="56"/>
      <c r="Q91" s="67"/>
      <c r="R91" s="67"/>
      <c r="S91" s="72"/>
      <c r="T91" s="43">
        <v>2</v>
      </c>
      <c r="U91" s="43">
        <v>0</v>
      </c>
      <c r="V91" s="44">
        <v>0</v>
      </c>
      <c r="W91" s="44">
        <v>0.003571</v>
      </c>
      <c r="X91" s="44">
        <v>0.002353</v>
      </c>
      <c r="Y91" s="44">
        <v>0.559983</v>
      </c>
      <c r="Z91" s="44">
        <v>0.5</v>
      </c>
      <c r="AA91" s="44">
        <v>0</v>
      </c>
      <c r="AB91" s="64">
        <v>91</v>
      </c>
      <c r="AC91" s="64"/>
      <c r="AD91" s="14"/>
      <c r="AE91" t="s">
        <v>789</v>
      </c>
      <c r="AF91">
        <v>219</v>
      </c>
      <c r="AG91">
        <v>17586</v>
      </c>
      <c r="AH91">
        <v>9048</v>
      </c>
      <c r="AI91">
        <v>994</v>
      </c>
      <c r="AK91" t="s">
        <v>892</v>
      </c>
      <c r="AM91" s="70" t="s">
        <v>1012</v>
      </c>
      <c r="AO91" s="69">
        <v>39869.97133101852</v>
      </c>
      <c r="AP91" s="70" t="s">
        <v>1097</v>
      </c>
      <c r="AQ91" t="b">
        <v>0</v>
      </c>
      <c r="AR91" t="b">
        <v>0</v>
      </c>
      <c r="AS91" t="b">
        <v>0</v>
      </c>
      <c r="AT91" t="s">
        <v>660</v>
      </c>
      <c r="AU91">
        <v>210</v>
      </c>
      <c r="AV91" s="70" t="s">
        <v>1117</v>
      </c>
      <c r="AW91" t="b">
        <v>0</v>
      </c>
      <c r="AX91" t="s">
        <v>1168</v>
      </c>
      <c r="AY91" s="70" t="s">
        <v>1257</v>
      </c>
      <c r="AZ91" t="s">
        <v>65</v>
      </c>
      <c r="BA91" t="str">
        <f>REPLACE(INDEX(GroupVertices[Group],MATCH(Vertices[[#This Row],[Vertex]],GroupVertices[Vertex],0)),1,1,"")</f>
        <v>2</v>
      </c>
      <c r="BB91" s="43"/>
      <c r="BC91" s="43"/>
      <c r="BD91" s="43"/>
      <c r="BE91" s="43"/>
      <c r="BF91" s="43"/>
      <c r="BG91" s="43"/>
      <c r="BH91" s="43"/>
      <c r="BI91" s="43"/>
      <c r="BJ91" s="43"/>
      <c r="BK91" s="43"/>
      <c r="BL91" s="43"/>
      <c r="BM91" s="44"/>
      <c r="BN91" s="43"/>
      <c r="BO91" s="44"/>
      <c r="BP91" s="43"/>
      <c r="BQ91" s="44"/>
      <c r="BR91" s="43"/>
      <c r="BS91" s="44"/>
      <c r="BT91" s="43"/>
      <c r="BU91" s="2"/>
    </row>
    <row r="92" spans="1:73" ht="41.45" customHeight="1">
      <c r="A92" s="11" t="s">
        <v>314</v>
      </c>
      <c r="C92" s="12"/>
      <c r="D92" s="12" t="s">
        <v>64</v>
      </c>
      <c r="E92" s="61">
        <v>177.08642058240687</v>
      </c>
      <c r="F92" s="63">
        <v>99.96413812175643</v>
      </c>
      <c r="G92" s="84" t="s">
        <v>1161</v>
      </c>
      <c r="H92" s="12"/>
      <c r="I92" s="13" t="s">
        <v>314</v>
      </c>
      <c r="J92" s="45"/>
      <c r="K92" s="45"/>
      <c r="L92" s="13" t="s">
        <v>1365</v>
      </c>
      <c r="M92" s="65">
        <v>12.95156862264071</v>
      </c>
      <c r="N92" s="66">
        <v>5233.5654296875</v>
      </c>
      <c r="O92" s="66">
        <v>4924.11767578125</v>
      </c>
      <c r="P92" s="56"/>
      <c r="Q92" s="67"/>
      <c r="R92" s="67"/>
      <c r="S92" s="72"/>
      <c r="T92" s="43">
        <v>1</v>
      </c>
      <c r="U92" s="43">
        <v>5</v>
      </c>
      <c r="V92" s="44">
        <v>10</v>
      </c>
      <c r="W92" s="44">
        <v>0.003623</v>
      </c>
      <c r="X92" s="44">
        <v>0.002411</v>
      </c>
      <c r="Y92" s="44">
        <v>1.584812</v>
      </c>
      <c r="Z92" s="44">
        <v>0.16666666666666666</v>
      </c>
      <c r="AA92" s="44">
        <v>0</v>
      </c>
      <c r="AB92" s="64">
        <v>92</v>
      </c>
      <c r="AC92" s="64"/>
      <c r="AD92" s="14"/>
      <c r="AE92" t="s">
        <v>790</v>
      </c>
      <c r="AF92">
        <v>590</v>
      </c>
      <c r="AG92">
        <v>541</v>
      </c>
      <c r="AH92">
        <v>1881</v>
      </c>
      <c r="AI92">
        <v>2397</v>
      </c>
      <c r="AK92" t="s">
        <v>893</v>
      </c>
      <c r="AM92" s="70" t="s">
        <v>1013</v>
      </c>
      <c r="AO92" s="69">
        <v>41891.06626157407</v>
      </c>
      <c r="AP92" s="70" t="s">
        <v>1098</v>
      </c>
      <c r="AQ92" t="b">
        <v>1</v>
      </c>
      <c r="AR92" t="b">
        <v>0</v>
      </c>
      <c r="AS92" t="b">
        <v>1</v>
      </c>
      <c r="AT92" t="s">
        <v>660</v>
      </c>
      <c r="AU92">
        <v>5</v>
      </c>
      <c r="AV92" s="70" t="s">
        <v>1117</v>
      </c>
      <c r="AW92" t="b">
        <v>0</v>
      </c>
      <c r="AX92" t="s">
        <v>1168</v>
      </c>
      <c r="AY92" s="70" t="s">
        <v>1258</v>
      </c>
      <c r="AZ92" t="s">
        <v>66</v>
      </c>
      <c r="BA92" t="str">
        <f>REPLACE(INDEX(GroupVertices[Group],MATCH(Vertices[[#This Row],[Vertex]],GroupVertices[Vertex],0)),1,1,"")</f>
        <v>2</v>
      </c>
      <c r="BB92" s="43"/>
      <c r="BC92" s="43"/>
      <c r="BD92" s="43"/>
      <c r="BE92" s="43"/>
      <c r="BF92" s="43" t="s">
        <v>398</v>
      </c>
      <c r="BG92" s="43" t="s">
        <v>398</v>
      </c>
      <c r="BH92" s="98" t="s">
        <v>1713</v>
      </c>
      <c r="BI92" s="98" t="s">
        <v>1713</v>
      </c>
      <c r="BJ92" s="98" t="s">
        <v>1733</v>
      </c>
      <c r="BK92" s="98" t="s">
        <v>1733</v>
      </c>
      <c r="BL92" s="98">
        <v>0</v>
      </c>
      <c r="BM92" s="101">
        <v>0</v>
      </c>
      <c r="BN92" s="98">
        <v>0</v>
      </c>
      <c r="BO92" s="101">
        <v>0</v>
      </c>
      <c r="BP92" s="98">
        <v>0</v>
      </c>
      <c r="BQ92" s="101">
        <v>0</v>
      </c>
      <c r="BR92" s="98">
        <v>22</v>
      </c>
      <c r="BS92" s="101">
        <v>100</v>
      </c>
      <c r="BT92" s="98">
        <v>22</v>
      </c>
      <c r="BU92" s="2"/>
    </row>
    <row r="93" spans="1:73" ht="41.45" customHeight="1">
      <c r="A93" s="11" t="s">
        <v>350</v>
      </c>
      <c r="C93" s="12"/>
      <c r="D93" s="12" t="s">
        <v>64</v>
      </c>
      <c r="E93" s="61">
        <v>177.283444731804</v>
      </c>
      <c r="F93" s="63">
        <v>99.9636697763316</v>
      </c>
      <c r="G93" s="84" t="s">
        <v>1162</v>
      </c>
      <c r="H93" s="12"/>
      <c r="I93" s="13" t="s">
        <v>350</v>
      </c>
      <c r="J93" s="45"/>
      <c r="K93" s="45"/>
      <c r="L93" s="13" t="s">
        <v>1366</v>
      </c>
      <c r="M93" s="65">
        <v>13.107652541219974</v>
      </c>
      <c r="N93" s="66">
        <v>4259.70654296875</v>
      </c>
      <c r="O93" s="66">
        <v>4489.56201171875</v>
      </c>
      <c r="P93" s="56"/>
      <c r="Q93" s="67"/>
      <c r="R93" s="67"/>
      <c r="S93" s="72"/>
      <c r="T93" s="43">
        <v>2</v>
      </c>
      <c r="U93" s="43">
        <v>0</v>
      </c>
      <c r="V93" s="44">
        <v>0</v>
      </c>
      <c r="W93" s="44">
        <v>0.003571</v>
      </c>
      <c r="X93" s="44">
        <v>0.001755</v>
      </c>
      <c r="Y93" s="44">
        <v>0.578985</v>
      </c>
      <c r="Z93" s="44">
        <v>0.5</v>
      </c>
      <c r="AA93" s="44">
        <v>0</v>
      </c>
      <c r="AB93" s="64">
        <v>93</v>
      </c>
      <c r="AC93" s="64"/>
      <c r="AD93" s="14"/>
      <c r="AE93" t="s">
        <v>791</v>
      </c>
      <c r="AF93">
        <v>275</v>
      </c>
      <c r="AG93">
        <v>548</v>
      </c>
      <c r="AH93">
        <v>613</v>
      </c>
      <c r="AI93">
        <v>51</v>
      </c>
      <c r="AK93" t="s">
        <v>894</v>
      </c>
      <c r="AL93">
        <v>7042</v>
      </c>
      <c r="AM93" s="70" t="s">
        <v>1014</v>
      </c>
      <c r="AO93" s="69">
        <v>40715.650613425925</v>
      </c>
      <c r="AP93" s="70" t="s">
        <v>1099</v>
      </c>
      <c r="AQ93" t="b">
        <v>0</v>
      </c>
      <c r="AR93" t="b">
        <v>0</v>
      </c>
      <c r="AS93" t="b">
        <v>0</v>
      </c>
      <c r="AT93" t="s">
        <v>660</v>
      </c>
      <c r="AU93">
        <v>24</v>
      </c>
      <c r="AV93" s="70" t="s">
        <v>1117</v>
      </c>
      <c r="AW93" t="b">
        <v>0</v>
      </c>
      <c r="AX93" t="s">
        <v>1168</v>
      </c>
      <c r="AY93" s="70" t="s">
        <v>1259</v>
      </c>
      <c r="AZ93" t="s">
        <v>65</v>
      </c>
      <c r="BA93" t="str">
        <f>REPLACE(INDEX(GroupVertices[Group],MATCH(Vertices[[#This Row],[Vertex]],GroupVertices[Vertex],0)),1,1,"")</f>
        <v>2</v>
      </c>
      <c r="BB93" s="43"/>
      <c r="BC93" s="43"/>
      <c r="BD93" s="43"/>
      <c r="BE93" s="43"/>
      <c r="BF93" s="43"/>
      <c r="BG93" s="43"/>
      <c r="BH93" s="43"/>
      <c r="BI93" s="43"/>
      <c r="BJ93" s="43"/>
      <c r="BK93" s="43"/>
      <c r="BL93" s="43"/>
      <c r="BM93" s="44"/>
      <c r="BN93" s="43"/>
      <c r="BO93" s="44"/>
      <c r="BP93" s="43"/>
      <c r="BQ93" s="44"/>
      <c r="BR93" s="43"/>
      <c r="BS93" s="44"/>
      <c r="BT93" s="43"/>
      <c r="BU93" s="2"/>
    </row>
    <row r="94" spans="1:73" ht="41.45" customHeight="1">
      <c r="A94" s="11" t="s">
        <v>351</v>
      </c>
      <c r="C94" s="12"/>
      <c r="D94" s="12" t="s">
        <v>64</v>
      </c>
      <c r="E94" s="61">
        <v>165.57458099620462</v>
      </c>
      <c r="F94" s="63">
        <v>99.99150287586393</v>
      </c>
      <c r="G94" s="84" t="s">
        <v>1163</v>
      </c>
      <c r="H94" s="12"/>
      <c r="I94" s="13" t="s">
        <v>351</v>
      </c>
      <c r="J94" s="45"/>
      <c r="K94" s="45"/>
      <c r="L94" s="13" t="s">
        <v>1367</v>
      </c>
      <c r="M94" s="65">
        <v>3.8318082370809146</v>
      </c>
      <c r="N94" s="66">
        <v>5312.81884765625</v>
      </c>
      <c r="O94" s="66">
        <v>4150.02685546875</v>
      </c>
      <c r="P94" s="56"/>
      <c r="Q94" s="67"/>
      <c r="R94" s="67"/>
      <c r="S94" s="72"/>
      <c r="T94" s="43">
        <v>2</v>
      </c>
      <c r="U94" s="43">
        <v>0</v>
      </c>
      <c r="V94" s="44">
        <v>0</v>
      </c>
      <c r="W94" s="44">
        <v>0.003571</v>
      </c>
      <c r="X94" s="44">
        <v>0.001755</v>
      </c>
      <c r="Y94" s="44">
        <v>0.578985</v>
      </c>
      <c r="Z94" s="44">
        <v>0.5</v>
      </c>
      <c r="AA94" s="44">
        <v>0</v>
      </c>
      <c r="AB94" s="64">
        <v>94</v>
      </c>
      <c r="AC94" s="64"/>
      <c r="AD94" s="14"/>
      <c r="AE94" t="s">
        <v>792</v>
      </c>
      <c r="AF94">
        <v>659</v>
      </c>
      <c r="AG94">
        <v>132</v>
      </c>
      <c r="AH94">
        <v>163</v>
      </c>
      <c r="AI94">
        <v>262</v>
      </c>
      <c r="AK94" t="s">
        <v>895</v>
      </c>
      <c r="AL94" t="s">
        <v>965</v>
      </c>
      <c r="AM94" s="70" t="s">
        <v>1015</v>
      </c>
      <c r="AO94" s="69">
        <v>40783.66111111111</v>
      </c>
      <c r="AQ94" t="b">
        <v>0</v>
      </c>
      <c r="AR94" t="b">
        <v>0</v>
      </c>
      <c r="AS94" t="b">
        <v>1</v>
      </c>
      <c r="AT94" t="s">
        <v>660</v>
      </c>
      <c r="AU94">
        <v>8</v>
      </c>
      <c r="AV94" s="70" t="s">
        <v>1117</v>
      </c>
      <c r="AW94" t="b">
        <v>0</v>
      </c>
      <c r="AX94" t="s">
        <v>1168</v>
      </c>
      <c r="AY94" s="70" t="s">
        <v>1260</v>
      </c>
      <c r="AZ94" t="s">
        <v>65</v>
      </c>
      <c r="BA94" t="str">
        <f>REPLACE(INDEX(GroupVertices[Group],MATCH(Vertices[[#This Row],[Vertex]],GroupVertices[Vertex],0)),1,1,"")</f>
        <v>2</v>
      </c>
      <c r="BB94" s="43"/>
      <c r="BC94" s="43"/>
      <c r="BD94" s="43"/>
      <c r="BE94" s="43"/>
      <c r="BF94" s="43"/>
      <c r="BG94" s="43"/>
      <c r="BH94" s="43"/>
      <c r="BI94" s="43"/>
      <c r="BJ94" s="43"/>
      <c r="BK94" s="43"/>
      <c r="BL94" s="43"/>
      <c r="BM94" s="44"/>
      <c r="BN94" s="43"/>
      <c r="BO94" s="44"/>
      <c r="BP94" s="43"/>
      <c r="BQ94" s="44"/>
      <c r="BR94" s="43"/>
      <c r="BS94" s="44"/>
      <c r="BT94" s="43"/>
      <c r="BU94" s="2"/>
    </row>
    <row r="95" spans="1:73" ht="41.45" customHeight="1">
      <c r="A95" s="11" t="s">
        <v>352</v>
      </c>
      <c r="C95" s="12"/>
      <c r="D95" s="12" t="s">
        <v>64</v>
      </c>
      <c r="E95" s="61">
        <v>162.02814630705672</v>
      </c>
      <c r="F95" s="63">
        <v>99.99993309351073</v>
      </c>
      <c r="G95" s="84" t="s">
        <v>1145</v>
      </c>
      <c r="H95" s="12"/>
      <c r="I95" s="13" t="s">
        <v>352</v>
      </c>
      <c r="J95" s="45"/>
      <c r="K95" s="45"/>
      <c r="L95" s="13" t="s">
        <v>1368</v>
      </c>
      <c r="M95" s="65">
        <v>1.0222977026541804</v>
      </c>
      <c r="N95" s="66">
        <v>5878.009765625</v>
      </c>
      <c r="O95" s="66">
        <v>5487.2646484375</v>
      </c>
      <c r="P95" s="56"/>
      <c r="Q95" s="67"/>
      <c r="R95" s="67"/>
      <c r="S95" s="72"/>
      <c r="T95" s="43">
        <v>2</v>
      </c>
      <c r="U95" s="43">
        <v>0</v>
      </c>
      <c r="V95" s="44">
        <v>0</v>
      </c>
      <c r="W95" s="44">
        <v>0.003571</v>
      </c>
      <c r="X95" s="44">
        <v>0.001755</v>
      </c>
      <c r="Y95" s="44">
        <v>0.578985</v>
      </c>
      <c r="Z95" s="44">
        <v>0.5</v>
      </c>
      <c r="AA95" s="44">
        <v>0</v>
      </c>
      <c r="AB95" s="64">
        <v>95</v>
      </c>
      <c r="AC95" s="64"/>
      <c r="AD95" s="14"/>
      <c r="AE95" t="s">
        <v>793</v>
      </c>
      <c r="AF95">
        <v>6</v>
      </c>
      <c r="AG95">
        <v>6</v>
      </c>
      <c r="AH95">
        <v>11</v>
      </c>
      <c r="AI95">
        <v>0</v>
      </c>
      <c r="AO95" s="69">
        <v>43306.66730324074</v>
      </c>
      <c r="AQ95" t="b">
        <v>1</v>
      </c>
      <c r="AR95" t="b">
        <v>1</v>
      </c>
      <c r="AS95" t="b">
        <v>0</v>
      </c>
      <c r="AT95" t="s">
        <v>660</v>
      </c>
      <c r="AU95">
        <v>0</v>
      </c>
      <c r="AW95" t="b">
        <v>0</v>
      </c>
      <c r="AX95" t="s">
        <v>1168</v>
      </c>
      <c r="AY95" s="70" t="s">
        <v>1261</v>
      </c>
      <c r="AZ95" t="s">
        <v>65</v>
      </c>
      <c r="BA95" t="str">
        <f>REPLACE(INDEX(GroupVertices[Group],MATCH(Vertices[[#This Row],[Vertex]],GroupVertices[Vertex],0)),1,1,"")</f>
        <v>2</v>
      </c>
      <c r="BB95" s="43"/>
      <c r="BC95" s="43"/>
      <c r="BD95" s="43"/>
      <c r="BE95" s="43"/>
      <c r="BF95" s="43"/>
      <c r="BG95" s="43"/>
      <c r="BH95" s="43"/>
      <c r="BI95" s="43"/>
      <c r="BJ95" s="43"/>
      <c r="BK95" s="43"/>
      <c r="BL95" s="43"/>
      <c r="BM95" s="44"/>
      <c r="BN95" s="43"/>
      <c r="BO95" s="44"/>
      <c r="BP95" s="43"/>
      <c r="BQ95" s="44"/>
      <c r="BR95" s="43"/>
      <c r="BS95" s="44"/>
      <c r="BT95" s="43"/>
      <c r="BU95" s="2"/>
    </row>
    <row r="96" spans="1:73" ht="41.45" customHeight="1">
      <c r="A96" s="11" t="s">
        <v>353</v>
      </c>
      <c r="C96" s="12"/>
      <c r="D96" s="12" t="s">
        <v>64</v>
      </c>
      <c r="E96" s="61">
        <v>172.44227991804655</v>
      </c>
      <c r="F96" s="63">
        <v>99.9751776924844</v>
      </c>
      <c r="G96" s="84" t="s">
        <v>1164</v>
      </c>
      <c r="H96" s="12"/>
      <c r="I96" s="13" t="s">
        <v>353</v>
      </c>
      <c r="J96" s="45"/>
      <c r="K96" s="45"/>
      <c r="L96" s="13" t="s">
        <v>1369</v>
      </c>
      <c r="M96" s="65">
        <v>9.27244768470094</v>
      </c>
      <c r="N96" s="66">
        <v>5741.07275390625</v>
      </c>
      <c r="O96" s="66">
        <v>4819.11376953125</v>
      </c>
      <c r="P96" s="56"/>
      <c r="Q96" s="67"/>
      <c r="R96" s="67"/>
      <c r="S96" s="72"/>
      <c r="T96" s="43">
        <v>2</v>
      </c>
      <c r="U96" s="43">
        <v>0</v>
      </c>
      <c r="V96" s="44">
        <v>0</v>
      </c>
      <c r="W96" s="44">
        <v>0.003571</v>
      </c>
      <c r="X96" s="44">
        <v>0.001755</v>
      </c>
      <c r="Y96" s="44">
        <v>0.578985</v>
      </c>
      <c r="Z96" s="44">
        <v>0.5</v>
      </c>
      <c r="AA96" s="44">
        <v>0</v>
      </c>
      <c r="AB96" s="64">
        <v>96</v>
      </c>
      <c r="AC96" s="64"/>
      <c r="AD96" s="14"/>
      <c r="AE96" t="s">
        <v>794</v>
      </c>
      <c r="AF96">
        <v>147</v>
      </c>
      <c r="AG96">
        <v>376</v>
      </c>
      <c r="AH96">
        <v>208</v>
      </c>
      <c r="AI96">
        <v>508</v>
      </c>
      <c r="AK96" t="s">
        <v>896</v>
      </c>
      <c r="AL96" t="s">
        <v>966</v>
      </c>
      <c r="AO96" s="69">
        <v>42505.60760416667</v>
      </c>
      <c r="AP96" s="70" t="s">
        <v>1100</v>
      </c>
      <c r="AQ96" t="b">
        <v>1</v>
      </c>
      <c r="AR96" t="b">
        <v>0</v>
      </c>
      <c r="AS96" t="b">
        <v>1</v>
      </c>
      <c r="AT96" t="s">
        <v>660</v>
      </c>
      <c r="AU96">
        <v>5</v>
      </c>
      <c r="AW96" t="b">
        <v>0</v>
      </c>
      <c r="AX96" t="s">
        <v>1168</v>
      </c>
      <c r="AY96" s="70" t="s">
        <v>1262</v>
      </c>
      <c r="AZ96" t="s">
        <v>65</v>
      </c>
      <c r="BA96" t="str">
        <f>REPLACE(INDEX(GroupVertices[Group],MATCH(Vertices[[#This Row],[Vertex]],GroupVertices[Vertex],0)),1,1,"")</f>
        <v>2</v>
      </c>
      <c r="BB96" s="43"/>
      <c r="BC96" s="43"/>
      <c r="BD96" s="43"/>
      <c r="BE96" s="43"/>
      <c r="BF96" s="43"/>
      <c r="BG96" s="43"/>
      <c r="BH96" s="43"/>
      <c r="BI96" s="43"/>
      <c r="BJ96" s="43"/>
      <c r="BK96" s="43"/>
      <c r="BL96" s="43"/>
      <c r="BM96" s="44"/>
      <c r="BN96" s="43"/>
      <c r="BO96" s="44"/>
      <c r="BP96" s="43"/>
      <c r="BQ96" s="44"/>
      <c r="BR96" s="43"/>
      <c r="BS96" s="44"/>
      <c r="BT96" s="43"/>
      <c r="BU96" s="2"/>
    </row>
    <row r="97" spans="1:73" ht="41.45" customHeight="1">
      <c r="A97" s="11" t="s">
        <v>354</v>
      </c>
      <c r="C97" s="12"/>
      <c r="D97" s="12" t="s">
        <v>64</v>
      </c>
      <c r="E97" s="61">
        <v>162.16887784234038</v>
      </c>
      <c r="F97" s="63">
        <v>99.99959856106443</v>
      </c>
      <c r="G97" s="84" t="s">
        <v>1165</v>
      </c>
      <c r="H97" s="12"/>
      <c r="I97" s="13" t="s">
        <v>354</v>
      </c>
      <c r="J97" s="45"/>
      <c r="K97" s="45"/>
      <c r="L97" s="13" t="s">
        <v>1370</v>
      </c>
      <c r="M97" s="65">
        <v>1.1337862159250827</v>
      </c>
      <c r="N97" s="66">
        <v>4388.505859375</v>
      </c>
      <c r="O97" s="66">
        <v>5378.5048828125</v>
      </c>
      <c r="P97" s="56"/>
      <c r="Q97" s="67"/>
      <c r="R97" s="67"/>
      <c r="S97" s="72"/>
      <c r="T97" s="43">
        <v>2</v>
      </c>
      <c r="U97" s="43">
        <v>0</v>
      </c>
      <c r="V97" s="44">
        <v>0</v>
      </c>
      <c r="W97" s="44">
        <v>0.003571</v>
      </c>
      <c r="X97" s="44">
        <v>0.001755</v>
      </c>
      <c r="Y97" s="44">
        <v>0.578985</v>
      </c>
      <c r="Z97" s="44">
        <v>0.5</v>
      </c>
      <c r="AA97" s="44">
        <v>0</v>
      </c>
      <c r="AB97" s="64">
        <v>97</v>
      </c>
      <c r="AC97" s="64"/>
      <c r="AD97" s="14"/>
      <c r="AE97" t="s">
        <v>795</v>
      </c>
      <c r="AF97">
        <v>19</v>
      </c>
      <c r="AG97">
        <v>11</v>
      </c>
      <c r="AH97">
        <v>1</v>
      </c>
      <c r="AI97">
        <v>1</v>
      </c>
      <c r="AL97" t="s">
        <v>967</v>
      </c>
      <c r="AO97" s="69">
        <v>43158.75518518518</v>
      </c>
      <c r="AQ97" t="b">
        <v>1</v>
      </c>
      <c r="AR97" t="b">
        <v>0</v>
      </c>
      <c r="AS97" t="b">
        <v>0</v>
      </c>
      <c r="AT97" t="s">
        <v>660</v>
      </c>
      <c r="AU97">
        <v>0</v>
      </c>
      <c r="AW97" t="b">
        <v>0</v>
      </c>
      <c r="AX97" t="s">
        <v>1168</v>
      </c>
      <c r="AY97" s="70" t="s">
        <v>1263</v>
      </c>
      <c r="AZ97" t="s">
        <v>65</v>
      </c>
      <c r="BA97" t="str">
        <f>REPLACE(INDEX(GroupVertices[Group],MATCH(Vertices[[#This Row],[Vertex]],GroupVertices[Vertex],0)),1,1,"")</f>
        <v>2</v>
      </c>
      <c r="BB97" s="43"/>
      <c r="BC97" s="43"/>
      <c r="BD97" s="43"/>
      <c r="BE97" s="43"/>
      <c r="BF97" s="43"/>
      <c r="BG97" s="43"/>
      <c r="BH97" s="43"/>
      <c r="BI97" s="43"/>
      <c r="BJ97" s="43"/>
      <c r="BK97" s="43"/>
      <c r="BL97" s="43"/>
      <c r="BM97" s="44"/>
      <c r="BN97" s="43"/>
      <c r="BO97" s="44"/>
      <c r="BP97" s="43"/>
      <c r="BQ97" s="44"/>
      <c r="BR97" s="43"/>
      <c r="BS97" s="44"/>
      <c r="BT97" s="43"/>
      <c r="BU97" s="2"/>
    </row>
    <row r="98" spans="1:73" ht="41.45" customHeight="1">
      <c r="A98" s="11" t="s">
        <v>316</v>
      </c>
      <c r="C98" s="12"/>
      <c r="D98" s="12" t="s">
        <v>64</v>
      </c>
      <c r="E98" s="61">
        <v>197.46434689147884</v>
      </c>
      <c r="F98" s="63">
        <v>99.9156978235319</v>
      </c>
      <c r="G98" s="84" t="s">
        <v>1166</v>
      </c>
      <c r="H98" s="12"/>
      <c r="I98" s="13" t="s">
        <v>316</v>
      </c>
      <c r="J98" s="45"/>
      <c r="K98" s="45"/>
      <c r="L98" s="13" t="s">
        <v>1371</v>
      </c>
      <c r="M98" s="65">
        <v>29.095105344267342</v>
      </c>
      <c r="N98" s="66">
        <v>3856.2197265625</v>
      </c>
      <c r="O98" s="66">
        <v>6794.990234375</v>
      </c>
      <c r="P98" s="56"/>
      <c r="Q98" s="67"/>
      <c r="R98" s="67"/>
      <c r="S98" s="72"/>
      <c r="T98" s="43">
        <v>3</v>
      </c>
      <c r="U98" s="43">
        <v>2</v>
      </c>
      <c r="V98" s="44">
        <v>61.333333</v>
      </c>
      <c r="W98" s="44">
        <v>0.00361</v>
      </c>
      <c r="X98" s="44">
        <v>0.001977</v>
      </c>
      <c r="Y98" s="44">
        <v>1.006578</v>
      </c>
      <c r="Z98" s="44">
        <v>0.4166666666666667</v>
      </c>
      <c r="AA98" s="44">
        <v>0.25</v>
      </c>
      <c r="AB98" s="64">
        <v>98</v>
      </c>
      <c r="AC98" s="64"/>
      <c r="AD98" s="14"/>
      <c r="AE98" t="s">
        <v>796</v>
      </c>
      <c r="AF98">
        <v>876</v>
      </c>
      <c r="AG98">
        <v>1265</v>
      </c>
      <c r="AH98">
        <v>686</v>
      </c>
      <c r="AI98">
        <v>322</v>
      </c>
      <c r="AK98" t="s">
        <v>897</v>
      </c>
      <c r="AL98" t="s">
        <v>929</v>
      </c>
      <c r="AO98" s="69">
        <v>39882.80826388889</v>
      </c>
      <c r="AP98" s="70" t="s">
        <v>1101</v>
      </c>
      <c r="AQ98" t="b">
        <v>1</v>
      </c>
      <c r="AR98" t="b">
        <v>0</v>
      </c>
      <c r="AS98" t="b">
        <v>0</v>
      </c>
      <c r="AT98" t="s">
        <v>660</v>
      </c>
      <c r="AU98">
        <v>21</v>
      </c>
      <c r="AV98" s="70" t="s">
        <v>1117</v>
      </c>
      <c r="AW98" t="b">
        <v>0</v>
      </c>
      <c r="AX98" t="s">
        <v>1168</v>
      </c>
      <c r="AY98" s="70" t="s">
        <v>1264</v>
      </c>
      <c r="AZ98" t="s">
        <v>66</v>
      </c>
      <c r="BA98" t="str">
        <f>REPLACE(INDEX(GroupVertices[Group],MATCH(Vertices[[#This Row],[Vertex]],GroupVertices[Vertex],0)),1,1,"")</f>
        <v>2</v>
      </c>
      <c r="BB98" s="43"/>
      <c r="BC98" s="43"/>
      <c r="BD98" s="43"/>
      <c r="BE98" s="43"/>
      <c r="BF98" s="43" t="s">
        <v>400</v>
      </c>
      <c r="BG98" s="43" t="s">
        <v>400</v>
      </c>
      <c r="BH98" s="98" t="s">
        <v>1714</v>
      </c>
      <c r="BI98" s="98" t="s">
        <v>1714</v>
      </c>
      <c r="BJ98" s="98" t="s">
        <v>1734</v>
      </c>
      <c r="BK98" s="98" t="s">
        <v>1734</v>
      </c>
      <c r="BL98" s="98">
        <v>1</v>
      </c>
      <c r="BM98" s="101">
        <v>4</v>
      </c>
      <c r="BN98" s="98">
        <v>0</v>
      </c>
      <c r="BO98" s="101">
        <v>0</v>
      </c>
      <c r="BP98" s="98">
        <v>0</v>
      </c>
      <c r="BQ98" s="101">
        <v>0</v>
      </c>
      <c r="BR98" s="98">
        <v>24</v>
      </c>
      <c r="BS98" s="101">
        <v>96</v>
      </c>
      <c r="BT98" s="98">
        <v>25</v>
      </c>
      <c r="BU98" s="2"/>
    </row>
    <row r="99" spans="1:73" ht="41.45" customHeight="1">
      <c r="A99" s="11" t="s">
        <v>355</v>
      </c>
      <c r="C99" s="12"/>
      <c r="D99" s="12" t="s">
        <v>64</v>
      </c>
      <c r="E99" s="61">
        <v>208.3006751083196</v>
      </c>
      <c r="F99" s="63">
        <v>99.88993882516665</v>
      </c>
      <c r="G99" s="84" t="s">
        <v>1167</v>
      </c>
      <c r="H99" s="12"/>
      <c r="I99" s="13" t="s">
        <v>355</v>
      </c>
      <c r="J99" s="45"/>
      <c r="K99" s="45"/>
      <c r="L99" s="13" t="s">
        <v>1372</v>
      </c>
      <c r="M99" s="65">
        <v>37.67972086612681</v>
      </c>
      <c r="N99" s="66">
        <v>3754.76513671875</v>
      </c>
      <c r="O99" s="66">
        <v>5722.7353515625</v>
      </c>
      <c r="P99" s="56"/>
      <c r="Q99" s="67"/>
      <c r="R99" s="67"/>
      <c r="S99" s="72"/>
      <c r="T99" s="43">
        <v>4</v>
      </c>
      <c r="U99" s="43">
        <v>0</v>
      </c>
      <c r="V99" s="44">
        <v>61.333333</v>
      </c>
      <c r="W99" s="44">
        <v>0.00361</v>
      </c>
      <c r="X99" s="44">
        <v>0.001977</v>
      </c>
      <c r="Y99" s="44">
        <v>1.006578</v>
      </c>
      <c r="Z99" s="44">
        <v>0.5</v>
      </c>
      <c r="AA99" s="44">
        <v>0</v>
      </c>
      <c r="AB99" s="64">
        <v>99</v>
      </c>
      <c r="AC99" s="64"/>
      <c r="AD99" s="14"/>
      <c r="AE99" t="s">
        <v>797</v>
      </c>
      <c r="AF99">
        <v>1201</v>
      </c>
      <c r="AG99">
        <v>1650</v>
      </c>
      <c r="AH99">
        <v>646</v>
      </c>
      <c r="AI99">
        <v>323</v>
      </c>
      <c r="AL99" t="s">
        <v>968</v>
      </c>
      <c r="AO99" s="69">
        <v>41343.5884375</v>
      </c>
      <c r="AQ99" t="b">
        <v>1</v>
      </c>
      <c r="AR99" t="b">
        <v>0</v>
      </c>
      <c r="AS99" t="b">
        <v>1</v>
      </c>
      <c r="AT99" t="s">
        <v>660</v>
      </c>
      <c r="AU99">
        <v>21</v>
      </c>
      <c r="AV99" s="70" t="s">
        <v>1117</v>
      </c>
      <c r="AW99" t="b">
        <v>0</v>
      </c>
      <c r="AX99" t="s">
        <v>1168</v>
      </c>
      <c r="AY99" s="70" t="s">
        <v>1265</v>
      </c>
      <c r="AZ99" t="s">
        <v>65</v>
      </c>
      <c r="BA99" t="str">
        <f>REPLACE(INDEX(GroupVertices[Group],MATCH(Vertices[[#This Row],[Vertex]],GroupVertices[Vertex],0)),1,1,"")</f>
        <v>2</v>
      </c>
      <c r="BB99" s="43"/>
      <c r="BC99" s="43"/>
      <c r="BD99" s="43"/>
      <c r="BE99" s="43"/>
      <c r="BF99" s="43"/>
      <c r="BG99" s="43"/>
      <c r="BH99" s="43"/>
      <c r="BI99" s="43"/>
      <c r="BJ99" s="43"/>
      <c r="BK99" s="43"/>
      <c r="BL99" s="43"/>
      <c r="BM99" s="44"/>
      <c r="BN99" s="43"/>
      <c r="BO99" s="44"/>
      <c r="BP99" s="43"/>
      <c r="BQ99" s="44"/>
      <c r="BR99" s="43"/>
      <c r="BS99" s="44"/>
      <c r="BT99" s="43"/>
      <c r="BU99" s="2"/>
    </row>
    <row r="100" spans="1:73" ht="41.45" customHeight="1">
      <c r="A100" s="11" t="s">
        <v>317</v>
      </c>
      <c r="C100" s="12"/>
      <c r="D100" s="12" t="s">
        <v>64</v>
      </c>
      <c r="E100" s="61">
        <v>192.0039633224734</v>
      </c>
      <c r="F100" s="63">
        <v>99.92867768244842</v>
      </c>
      <c r="G100" s="84" t="s">
        <v>460</v>
      </c>
      <c r="H100" s="12"/>
      <c r="I100" s="13" t="s">
        <v>317</v>
      </c>
      <c r="J100" s="45"/>
      <c r="K100" s="45"/>
      <c r="L100" s="13" t="s">
        <v>1373</v>
      </c>
      <c r="M100" s="65">
        <v>24.769351029356336</v>
      </c>
      <c r="N100" s="66">
        <v>3805.618408203125</v>
      </c>
      <c r="O100" s="66">
        <v>6302.4970703125</v>
      </c>
      <c r="P100" s="56"/>
      <c r="Q100" s="67"/>
      <c r="R100" s="67"/>
      <c r="S100" s="72"/>
      <c r="T100" s="43">
        <v>3</v>
      </c>
      <c r="U100" s="43">
        <v>2</v>
      </c>
      <c r="V100" s="44">
        <v>61.333333</v>
      </c>
      <c r="W100" s="44">
        <v>0.00361</v>
      </c>
      <c r="X100" s="44">
        <v>0.001977</v>
      </c>
      <c r="Y100" s="44">
        <v>1.006578</v>
      </c>
      <c r="Z100" s="44">
        <v>0.4166666666666667</v>
      </c>
      <c r="AA100" s="44">
        <v>0.25</v>
      </c>
      <c r="AB100" s="64">
        <v>100</v>
      </c>
      <c r="AC100" s="64"/>
      <c r="AD100" s="14"/>
      <c r="AE100" t="s">
        <v>798</v>
      </c>
      <c r="AF100">
        <v>778</v>
      </c>
      <c r="AG100">
        <v>1071</v>
      </c>
      <c r="AH100">
        <v>938</v>
      </c>
      <c r="AI100">
        <v>7436</v>
      </c>
      <c r="AK100" t="s">
        <v>898</v>
      </c>
      <c r="AL100" t="s">
        <v>969</v>
      </c>
      <c r="AM100" s="70" t="s">
        <v>1016</v>
      </c>
      <c r="AO100" s="69">
        <v>42969.03655092593</v>
      </c>
      <c r="AP100" s="70" t="s">
        <v>1102</v>
      </c>
      <c r="AQ100" t="b">
        <v>0</v>
      </c>
      <c r="AR100" t="b">
        <v>0</v>
      </c>
      <c r="AS100" t="b">
        <v>0</v>
      </c>
      <c r="AT100" t="s">
        <v>660</v>
      </c>
      <c r="AU100">
        <v>13</v>
      </c>
      <c r="AV100" s="70" t="s">
        <v>1117</v>
      </c>
      <c r="AW100" t="b">
        <v>0</v>
      </c>
      <c r="AX100" t="s">
        <v>1168</v>
      </c>
      <c r="AY100" s="70" t="s">
        <v>1266</v>
      </c>
      <c r="AZ100" t="s">
        <v>66</v>
      </c>
      <c r="BA100" t="str">
        <f>REPLACE(INDEX(GroupVertices[Group],MATCH(Vertices[[#This Row],[Vertex]],GroupVertices[Vertex],0)),1,1,"")</f>
        <v>2</v>
      </c>
      <c r="BB100" s="43"/>
      <c r="BC100" s="43"/>
      <c r="BD100" s="43"/>
      <c r="BE100" s="43"/>
      <c r="BF100" s="43" t="s">
        <v>399</v>
      </c>
      <c r="BG100" s="43" t="s">
        <v>399</v>
      </c>
      <c r="BH100" s="98" t="s">
        <v>1714</v>
      </c>
      <c r="BI100" s="98" t="s">
        <v>1714</v>
      </c>
      <c r="BJ100" s="98" t="s">
        <v>1734</v>
      </c>
      <c r="BK100" s="98" t="s">
        <v>1734</v>
      </c>
      <c r="BL100" s="98">
        <v>1</v>
      </c>
      <c r="BM100" s="101">
        <v>4</v>
      </c>
      <c r="BN100" s="98">
        <v>0</v>
      </c>
      <c r="BO100" s="101">
        <v>0</v>
      </c>
      <c r="BP100" s="98">
        <v>0</v>
      </c>
      <c r="BQ100" s="101">
        <v>0</v>
      </c>
      <c r="BR100" s="98">
        <v>24</v>
      </c>
      <c r="BS100" s="101">
        <v>96</v>
      </c>
      <c r="BT100" s="98">
        <v>25</v>
      </c>
      <c r="BU100" s="2"/>
    </row>
    <row r="101" spans="1:73" ht="41.45" customHeight="1">
      <c r="A101" s="11" t="s">
        <v>315</v>
      </c>
      <c r="C101" s="12"/>
      <c r="D101" s="12" t="s">
        <v>64</v>
      </c>
      <c r="E101" s="61">
        <v>174.35622879790415</v>
      </c>
      <c r="F101" s="63">
        <v>99.97062805121469</v>
      </c>
      <c r="G101" s="84" t="s">
        <v>459</v>
      </c>
      <c r="H101" s="12"/>
      <c r="I101" s="13" t="s">
        <v>315</v>
      </c>
      <c r="J101" s="45"/>
      <c r="K101" s="45"/>
      <c r="L101" s="13" t="s">
        <v>1374</v>
      </c>
      <c r="M101" s="65">
        <v>10.788691465185208</v>
      </c>
      <c r="N101" s="66">
        <v>8071.326171875</v>
      </c>
      <c r="O101" s="66">
        <v>4724.80224609375</v>
      </c>
      <c r="P101" s="56"/>
      <c r="Q101" s="67"/>
      <c r="R101" s="67"/>
      <c r="S101" s="72"/>
      <c r="T101" s="43">
        <v>0</v>
      </c>
      <c r="U101" s="43">
        <v>1</v>
      </c>
      <c r="V101" s="44">
        <v>0</v>
      </c>
      <c r="W101" s="44">
        <v>0.090909</v>
      </c>
      <c r="X101" s="44">
        <v>0</v>
      </c>
      <c r="Y101" s="44">
        <v>0.57851</v>
      </c>
      <c r="Z101" s="44">
        <v>0</v>
      </c>
      <c r="AA101" s="44">
        <v>0</v>
      </c>
      <c r="AB101" s="64">
        <v>101</v>
      </c>
      <c r="AC101" s="64"/>
      <c r="AD101" s="14"/>
      <c r="AE101" t="s">
        <v>799</v>
      </c>
      <c r="AF101">
        <v>439</v>
      </c>
      <c r="AG101">
        <v>444</v>
      </c>
      <c r="AH101">
        <v>4871</v>
      </c>
      <c r="AI101">
        <v>719</v>
      </c>
      <c r="AK101" t="s">
        <v>899</v>
      </c>
      <c r="AL101" t="s">
        <v>970</v>
      </c>
      <c r="AM101" s="70" t="s">
        <v>1017</v>
      </c>
      <c r="AO101" s="69">
        <v>40192.87320601852</v>
      </c>
      <c r="AP101" s="70" t="s">
        <v>1103</v>
      </c>
      <c r="AQ101" t="b">
        <v>0</v>
      </c>
      <c r="AR101" t="b">
        <v>0</v>
      </c>
      <c r="AS101" t="b">
        <v>1</v>
      </c>
      <c r="AT101" t="s">
        <v>1115</v>
      </c>
      <c r="AU101">
        <v>8</v>
      </c>
      <c r="AV101" s="70" t="s">
        <v>1122</v>
      </c>
      <c r="AW101" t="b">
        <v>0</v>
      </c>
      <c r="AX101" t="s">
        <v>1168</v>
      </c>
      <c r="AY101" s="70" t="s">
        <v>1267</v>
      </c>
      <c r="AZ101" t="s">
        <v>66</v>
      </c>
      <c r="BA101" t="str">
        <f>REPLACE(INDEX(GroupVertices[Group],MATCH(Vertices[[#This Row],[Vertex]],GroupVertices[Vertex],0)),1,1,"")</f>
        <v>6</v>
      </c>
      <c r="BB101" s="43"/>
      <c r="BC101" s="43"/>
      <c r="BD101" s="43"/>
      <c r="BE101" s="43"/>
      <c r="BF101" s="43"/>
      <c r="BG101" s="43"/>
      <c r="BH101" s="98" t="s">
        <v>1551</v>
      </c>
      <c r="BI101" s="98" t="s">
        <v>1551</v>
      </c>
      <c r="BJ101" s="98" t="s">
        <v>1632</v>
      </c>
      <c r="BK101" s="98" t="s">
        <v>1632</v>
      </c>
      <c r="BL101" s="98">
        <v>3</v>
      </c>
      <c r="BM101" s="101">
        <v>9.090909090909092</v>
      </c>
      <c r="BN101" s="98">
        <v>0</v>
      </c>
      <c r="BO101" s="101">
        <v>0</v>
      </c>
      <c r="BP101" s="98">
        <v>0</v>
      </c>
      <c r="BQ101" s="101">
        <v>0</v>
      </c>
      <c r="BR101" s="98">
        <v>30</v>
      </c>
      <c r="BS101" s="101">
        <v>90.9090909090909</v>
      </c>
      <c r="BT101" s="98">
        <v>33</v>
      </c>
      <c r="BU101" s="2"/>
    </row>
    <row r="102" spans="1:73" ht="41.45" customHeight="1">
      <c r="A102" s="11" t="s">
        <v>318</v>
      </c>
      <c r="C102" s="12"/>
      <c r="D102" s="12" t="s">
        <v>64</v>
      </c>
      <c r="E102" s="61">
        <v>170.41574580996206</v>
      </c>
      <c r="F102" s="63">
        <v>99.97999495971115</v>
      </c>
      <c r="G102" s="84" t="s">
        <v>461</v>
      </c>
      <c r="H102" s="12"/>
      <c r="I102" s="13" t="s">
        <v>318</v>
      </c>
      <c r="J102" s="45"/>
      <c r="K102" s="45"/>
      <c r="L102" s="13" t="s">
        <v>1375</v>
      </c>
      <c r="M102" s="65">
        <v>7.667013093599948</v>
      </c>
      <c r="N102" s="66">
        <v>2917.04150390625</v>
      </c>
      <c r="O102" s="66">
        <v>6328.2890625</v>
      </c>
      <c r="P102" s="56"/>
      <c r="Q102" s="67"/>
      <c r="R102" s="67"/>
      <c r="S102" s="72"/>
      <c r="T102" s="43">
        <v>0</v>
      </c>
      <c r="U102" s="43">
        <v>3</v>
      </c>
      <c r="V102" s="44">
        <v>0</v>
      </c>
      <c r="W102" s="44">
        <v>0.00271</v>
      </c>
      <c r="X102" s="44">
        <v>0.000612</v>
      </c>
      <c r="Y102" s="44">
        <v>0.791693</v>
      </c>
      <c r="Z102" s="44">
        <v>0.6666666666666666</v>
      </c>
      <c r="AA102" s="44">
        <v>0</v>
      </c>
      <c r="AB102" s="64">
        <v>102</v>
      </c>
      <c r="AC102" s="64"/>
      <c r="AD102" s="14"/>
      <c r="AE102" t="s">
        <v>800</v>
      </c>
      <c r="AF102">
        <v>511</v>
      </c>
      <c r="AG102">
        <v>304</v>
      </c>
      <c r="AH102">
        <v>607</v>
      </c>
      <c r="AI102">
        <v>1069</v>
      </c>
      <c r="AK102" t="s">
        <v>900</v>
      </c>
      <c r="AL102" t="s">
        <v>971</v>
      </c>
      <c r="AO102" s="69">
        <v>40488.27636574074</v>
      </c>
      <c r="AP102" s="70" t="s">
        <v>1104</v>
      </c>
      <c r="AQ102" t="b">
        <v>0</v>
      </c>
      <c r="AR102" t="b">
        <v>0</v>
      </c>
      <c r="AS102" t="b">
        <v>1</v>
      </c>
      <c r="AT102" t="s">
        <v>660</v>
      </c>
      <c r="AU102">
        <v>4</v>
      </c>
      <c r="AV102" s="70" t="s">
        <v>1117</v>
      </c>
      <c r="AW102" t="b">
        <v>0</v>
      </c>
      <c r="AX102" t="s">
        <v>1168</v>
      </c>
      <c r="AY102" s="70" t="s">
        <v>1268</v>
      </c>
      <c r="AZ102" t="s">
        <v>66</v>
      </c>
      <c r="BA102" t="str">
        <f>REPLACE(INDEX(GroupVertices[Group],MATCH(Vertices[[#This Row],[Vertex]],GroupVertices[Vertex],0)),1,1,"")</f>
        <v>2</v>
      </c>
      <c r="BB102" s="43"/>
      <c r="BC102" s="43"/>
      <c r="BD102" s="43"/>
      <c r="BE102" s="43"/>
      <c r="BF102" s="43" t="s">
        <v>399</v>
      </c>
      <c r="BG102" s="43" t="s">
        <v>399</v>
      </c>
      <c r="BH102" s="98" t="s">
        <v>1714</v>
      </c>
      <c r="BI102" s="98" t="s">
        <v>1714</v>
      </c>
      <c r="BJ102" s="98" t="s">
        <v>1734</v>
      </c>
      <c r="BK102" s="98" t="s">
        <v>1734</v>
      </c>
      <c r="BL102" s="98">
        <v>1</v>
      </c>
      <c r="BM102" s="101">
        <v>4</v>
      </c>
      <c r="BN102" s="98">
        <v>0</v>
      </c>
      <c r="BO102" s="101">
        <v>0</v>
      </c>
      <c r="BP102" s="98">
        <v>0</v>
      </c>
      <c r="BQ102" s="101">
        <v>0</v>
      </c>
      <c r="BR102" s="98">
        <v>24</v>
      </c>
      <c r="BS102" s="101">
        <v>96</v>
      </c>
      <c r="BT102" s="98">
        <v>25</v>
      </c>
      <c r="BU102" s="2"/>
    </row>
    <row r="103" spans="1:73" ht="41.45" customHeight="1">
      <c r="A103" s="11" t="s">
        <v>319</v>
      </c>
      <c r="C103" s="12"/>
      <c r="D103" s="12" t="s">
        <v>64</v>
      </c>
      <c r="E103" s="61">
        <v>199.18127162193935</v>
      </c>
      <c r="F103" s="63">
        <v>99.91161652768702</v>
      </c>
      <c r="G103" s="84" t="s">
        <v>462</v>
      </c>
      <c r="H103" s="12"/>
      <c r="I103" s="13" t="s">
        <v>319</v>
      </c>
      <c r="J103" s="45"/>
      <c r="K103" s="45"/>
      <c r="L103" s="13" t="s">
        <v>1376</v>
      </c>
      <c r="M103" s="65">
        <v>30.455265206172346</v>
      </c>
      <c r="N103" s="66">
        <v>7492.71728515625</v>
      </c>
      <c r="O103" s="66">
        <v>4036.40478515625</v>
      </c>
      <c r="P103" s="56"/>
      <c r="Q103" s="67"/>
      <c r="R103" s="67"/>
      <c r="S103" s="72"/>
      <c r="T103" s="43">
        <v>0</v>
      </c>
      <c r="U103" s="43">
        <v>1</v>
      </c>
      <c r="V103" s="44">
        <v>0</v>
      </c>
      <c r="W103" s="44">
        <v>0.090909</v>
      </c>
      <c r="X103" s="44">
        <v>0</v>
      </c>
      <c r="Y103" s="44">
        <v>0.57851</v>
      </c>
      <c r="Z103" s="44">
        <v>0</v>
      </c>
      <c r="AA103" s="44">
        <v>0</v>
      </c>
      <c r="AB103" s="64">
        <v>103</v>
      </c>
      <c r="AC103" s="64"/>
      <c r="AD103" s="14"/>
      <c r="AE103" t="s">
        <v>801</v>
      </c>
      <c r="AF103">
        <v>1450</v>
      </c>
      <c r="AG103">
        <v>1326</v>
      </c>
      <c r="AH103">
        <v>29177</v>
      </c>
      <c r="AI103">
        <v>24139</v>
      </c>
      <c r="AK103" t="s">
        <v>901</v>
      </c>
      <c r="AO103" s="69">
        <v>41669.7968287037</v>
      </c>
      <c r="AP103" s="70" t="s">
        <v>1105</v>
      </c>
      <c r="AQ103" t="b">
        <v>1</v>
      </c>
      <c r="AR103" t="b">
        <v>0</v>
      </c>
      <c r="AS103" t="b">
        <v>0</v>
      </c>
      <c r="AT103" t="s">
        <v>660</v>
      </c>
      <c r="AU103">
        <v>68</v>
      </c>
      <c r="AV103" s="70" t="s">
        <v>1117</v>
      </c>
      <c r="AW103" t="b">
        <v>0</v>
      </c>
      <c r="AX103" t="s">
        <v>1168</v>
      </c>
      <c r="AY103" s="70" t="s">
        <v>1269</v>
      </c>
      <c r="AZ103" t="s">
        <v>66</v>
      </c>
      <c r="BA103" t="str">
        <f>REPLACE(INDEX(GroupVertices[Group],MATCH(Vertices[[#This Row],[Vertex]],GroupVertices[Vertex],0)),1,1,"")</f>
        <v>6</v>
      </c>
      <c r="BB103" s="43"/>
      <c r="BC103" s="43"/>
      <c r="BD103" s="43"/>
      <c r="BE103" s="43"/>
      <c r="BF103" s="43"/>
      <c r="BG103" s="43"/>
      <c r="BH103" s="98" t="s">
        <v>1551</v>
      </c>
      <c r="BI103" s="98" t="s">
        <v>1551</v>
      </c>
      <c r="BJ103" s="98" t="s">
        <v>1632</v>
      </c>
      <c r="BK103" s="98" t="s">
        <v>1632</v>
      </c>
      <c r="BL103" s="98">
        <v>3</v>
      </c>
      <c r="BM103" s="101">
        <v>9.090909090909092</v>
      </c>
      <c r="BN103" s="98">
        <v>0</v>
      </c>
      <c r="BO103" s="101">
        <v>0</v>
      </c>
      <c r="BP103" s="98">
        <v>0</v>
      </c>
      <c r="BQ103" s="101">
        <v>0</v>
      </c>
      <c r="BR103" s="98">
        <v>30</v>
      </c>
      <c r="BS103" s="101">
        <v>90.9090909090909</v>
      </c>
      <c r="BT103" s="98">
        <v>33</v>
      </c>
      <c r="BU103" s="2"/>
    </row>
    <row r="104" spans="1:73" ht="41.45" customHeight="1">
      <c r="A104" s="11" t="s">
        <v>320</v>
      </c>
      <c r="C104" s="12"/>
      <c r="D104" s="12" t="s">
        <v>64</v>
      </c>
      <c r="E104" s="61">
        <v>233.23830316058172</v>
      </c>
      <c r="F104" s="63">
        <v>99.83065967568194</v>
      </c>
      <c r="G104" s="84" t="s">
        <v>463</v>
      </c>
      <c r="H104" s="12"/>
      <c r="I104" s="13" t="s">
        <v>320</v>
      </c>
      <c r="J104" s="45"/>
      <c r="K104" s="45"/>
      <c r="L104" s="13" t="s">
        <v>1377</v>
      </c>
      <c r="M104" s="65">
        <v>57.43548541773067</v>
      </c>
      <c r="N104" s="66">
        <v>2256.68505859375</v>
      </c>
      <c r="O104" s="66">
        <v>1570.8214111328125</v>
      </c>
      <c r="P104" s="56"/>
      <c r="Q104" s="67"/>
      <c r="R104" s="67"/>
      <c r="S104" s="72"/>
      <c r="T104" s="43">
        <v>0</v>
      </c>
      <c r="U104" s="43">
        <v>1</v>
      </c>
      <c r="V104" s="44">
        <v>0</v>
      </c>
      <c r="W104" s="44">
        <v>0.003497</v>
      </c>
      <c r="X104" s="44">
        <v>0.00229</v>
      </c>
      <c r="Y104" s="44">
        <v>0.458209</v>
      </c>
      <c r="Z104" s="44">
        <v>0</v>
      </c>
      <c r="AA104" s="44">
        <v>0</v>
      </c>
      <c r="AB104" s="64">
        <v>104</v>
      </c>
      <c r="AC104" s="64"/>
      <c r="AD104" s="14"/>
      <c r="AE104" t="s">
        <v>802</v>
      </c>
      <c r="AF104">
        <v>2532</v>
      </c>
      <c r="AG104">
        <v>2536</v>
      </c>
      <c r="AH104">
        <v>162432</v>
      </c>
      <c r="AI104">
        <v>7525</v>
      </c>
      <c r="AK104" t="s">
        <v>902</v>
      </c>
      <c r="AL104" t="s">
        <v>972</v>
      </c>
      <c r="AM104" s="70" t="s">
        <v>1018</v>
      </c>
      <c r="AO104" s="69">
        <v>40152.127604166664</v>
      </c>
      <c r="AP104" s="70" t="s">
        <v>1106</v>
      </c>
      <c r="AQ104" t="b">
        <v>0</v>
      </c>
      <c r="AR104" t="b">
        <v>0</v>
      </c>
      <c r="AS104" t="b">
        <v>0</v>
      </c>
      <c r="AT104" t="s">
        <v>660</v>
      </c>
      <c r="AU104">
        <v>149</v>
      </c>
      <c r="AV104" s="70" t="s">
        <v>1124</v>
      </c>
      <c r="AW104" t="b">
        <v>0</v>
      </c>
      <c r="AX104" t="s">
        <v>1168</v>
      </c>
      <c r="AY104" s="70" t="s">
        <v>1270</v>
      </c>
      <c r="AZ104" t="s">
        <v>66</v>
      </c>
      <c r="BA104" t="str">
        <f>REPLACE(INDEX(GroupVertices[Group],MATCH(Vertices[[#This Row],[Vertex]],GroupVertices[Vertex],0)),1,1,"")</f>
        <v>1</v>
      </c>
      <c r="BB104" s="43"/>
      <c r="BC104" s="43"/>
      <c r="BD104" s="43"/>
      <c r="BE104" s="43"/>
      <c r="BF104" s="43" t="s">
        <v>386</v>
      </c>
      <c r="BG104" s="43" t="s">
        <v>386</v>
      </c>
      <c r="BH104" s="98" t="s">
        <v>1700</v>
      </c>
      <c r="BI104" s="98" t="s">
        <v>1700</v>
      </c>
      <c r="BJ104" s="98" t="s">
        <v>1721</v>
      </c>
      <c r="BK104" s="98" t="s">
        <v>1721</v>
      </c>
      <c r="BL104" s="98">
        <v>1</v>
      </c>
      <c r="BM104" s="101">
        <v>2.5</v>
      </c>
      <c r="BN104" s="98">
        <v>0</v>
      </c>
      <c r="BO104" s="101">
        <v>0</v>
      </c>
      <c r="BP104" s="98">
        <v>0</v>
      </c>
      <c r="BQ104" s="101">
        <v>0</v>
      </c>
      <c r="BR104" s="98">
        <v>39</v>
      </c>
      <c r="BS104" s="101">
        <v>97.5</v>
      </c>
      <c r="BT104" s="98">
        <v>40</v>
      </c>
      <c r="BU104" s="2"/>
    </row>
    <row r="105" spans="1:73" ht="41.45" customHeight="1">
      <c r="A105" s="11" t="s">
        <v>321</v>
      </c>
      <c r="C105" s="12"/>
      <c r="D105" s="12" t="s">
        <v>64</v>
      </c>
      <c r="E105" s="61">
        <v>272.8683034964565</v>
      </c>
      <c r="F105" s="63">
        <v>99.73645533880331</v>
      </c>
      <c r="G105" s="84" t="s">
        <v>464</v>
      </c>
      <c r="H105" s="12"/>
      <c r="I105" s="13" t="s">
        <v>321</v>
      </c>
      <c r="J105" s="45"/>
      <c r="K105" s="45"/>
      <c r="L105" s="13" t="s">
        <v>1378</v>
      </c>
      <c r="M105" s="65">
        <v>88.83065075481672</v>
      </c>
      <c r="N105" s="66">
        <v>1106.7491455078125</v>
      </c>
      <c r="O105" s="66">
        <v>7841.48779296875</v>
      </c>
      <c r="P105" s="56"/>
      <c r="Q105" s="67"/>
      <c r="R105" s="67"/>
      <c r="S105" s="72"/>
      <c r="T105" s="43">
        <v>0</v>
      </c>
      <c r="U105" s="43">
        <v>1</v>
      </c>
      <c r="V105" s="44">
        <v>0</v>
      </c>
      <c r="W105" s="44">
        <v>0.003497</v>
      </c>
      <c r="X105" s="44">
        <v>0.00229</v>
      </c>
      <c r="Y105" s="44">
        <v>0.458209</v>
      </c>
      <c r="Z105" s="44">
        <v>0</v>
      </c>
      <c r="AA105" s="44">
        <v>0</v>
      </c>
      <c r="AB105" s="64">
        <v>105</v>
      </c>
      <c r="AC105" s="64"/>
      <c r="AD105" s="14"/>
      <c r="AE105" t="s">
        <v>803</v>
      </c>
      <c r="AF105">
        <v>2838</v>
      </c>
      <c r="AG105">
        <v>3944</v>
      </c>
      <c r="AH105">
        <v>56992</v>
      </c>
      <c r="AI105">
        <v>46377</v>
      </c>
      <c r="AK105" t="s">
        <v>903</v>
      </c>
      <c r="AL105" t="s">
        <v>973</v>
      </c>
      <c r="AM105" s="70" t="s">
        <v>1019</v>
      </c>
      <c r="AO105" s="69">
        <v>40603.66203703704</v>
      </c>
      <c r="AP105" s="70" t="s">
        <v>1107</v>
      </c>
      <c r="AQ105" t="b">
        <v>0</v>
      </c>
      <c r="AR105" t="b">
        <v>0</v>
      </c>
      <c r="AS105" t="b">
        <v>0</v>
      </c>
      <c r="AT105" t="s">
        <v>660</v>
      </c>
      <c r="AU105">
        <v>209</v>
      </c>
      <c r="AV105" s="70" t="s">
        <v>1117</v>
      </c>
      <c r="AW105" t="b">
        <v>0</v>
      </c>
      <c r="AX105" t="s">
        <v>1168</v>
      </c>
      <c r="AY105" s="70" t="s">
        <v>1271</v>
      </c>
      <c r="AZ105" t="s">
        <v>66</v>
      </c>
      <c r="BA105" t="str">
        <f>REPLACE(INDEX(GroupVertices[Group],MATCH(Vertices[[#This Row],[Vertex]],GroupVertices[Vertex],0)),1,1,"")</f>
        <v>1</v>
      </c>
      <c r="BB105" s="43"/>
      <c r="BC105" s="43"/>
      <c r="BD105" s="43"/>
      <c r="BE105" s="43"/>
      <c r="BF105" s="43" t="s">
        <v>386</v>
      </c>
      <c r="BG105" s="43" t="s">
        <v>386</v>
      </c>
      <c r="BH105" s="98" t="s">
        <v>1700</v>
      </c>
      <c r="BI105" s="98" t="s">
        <v>1700</v>
      </c>
      <c r="BJ105" s="98" t="s">
        <v>1721</v>
      </c>
      <c r="BK105" s="98" t="s">
        <v>1721</v>
      </c>
      <c r="BL105" s="98">
        <v>1</v>
      </c>
      <c r="BM105" s="101">
        <v>2.5</v>
      </c>
      <c r="BN105" s="98">
        <v>0</v>
      </c>
      <c r="BO105" s="101">
        <v>0</v>
      </c>
      <c r="BP105" s="98">
        <v>0</v>
      </c>
      <c r="BQ105" s="101">
        <v>0</v>
      </c>
      <c r="BR105" s="98">
        <v>39</v>
      </c>
      <c r="BS105" s="101">
        <v>97.5</v>
      </c>
      <c r="BT105" s="98">
        <v>40</v>
      </c>
      <c r="BU105" s="2"/>
    </row>
    <row r="106" spans="1:73" ht="41.45" customHeight="1">
      <c r="A106" s="11" t="s">
        <v>323</v>
      </c>
      <c r="C106" s="12"/>
      <c r="D106" s="12" t="s">
        <v>64</v>
      </c>
      <c r="E106" s="61">
        <v>175.59466630840024</v>
      </c>
      <c r="F106" s="63">
        <v>99.96768416568723</v>
      </c>
      <c r="G106" s="84" t="s">
        <v>466</v>
      </c>
      <c r="H106" s="12"/>
      <c r="I106" s="13" t="s">
        <v>323</v>
      </c>
      <c r="J106" s="45"/>
      <c r="K106" s="45"/>
      <c r="L106" s="13" t="s">
        <v>1379</v>
      </c>
      <c r="M106" s="65">
        <v>11.769790381969147</v>
      </c>
      <c r="N106" s="66">
        <v>7364.5966796875</v>
      </c>
      <c r="O106" s="66">
        <v>1838.8221435546875</v>
      </c>
      <c r="P106" s="56"/>
      <c r="Q106" s="67"/>
      <c r="R106" s="67"/>
      <c r="S106" s="72"/>
      <c r="T106" s="43">
        <v>0</v>
      </c>
      <c r="U106" s="43">
        <v>1</v>
      </c>
      <c r="V106" s="44">
        <v>0</v>
      </c>
      <c r="W106" s="44">
        <v>0.090909</v>
      </c>
      <c r="X106" s="44">
        <v>0</v>
      </c>
      <c r="Y106" s="44">
        <v>0.57851</v>
      </c>
      <c r="Z106" s="44">
        <v>0</v>
      </c>
      <c r="AA106" s="44">
        <v>0</v>
      </c>
      <c r="AB106" s="64">
        <v>106</v>
      </c>
      <c r="AC106" s="64"/>
      <c r="AD106" s="14"/>
      <c r="AE106" t="s">
        <v>804</v>
      </c>
      <c r="AF106">
        <v>372</v>
      </c>
      <c r="AG106">
        <v>488</v>
      </c>
      <c r="AH106">
        <v>3855</v>
      </c>
      <c r="AI106">
        <v>2053</v>
      </c>
      <c r="AK106" t="s">
        <v>904</v>
      </c>
      <c r="AL106" t="s">
        <v>934</v>
      </c>
      <c r="AM106" s="70" t="s">
        <v>1020</v>
      </c>
      <c r="AO106" s="69">
        <v>43311.64991898148</v>
      </c>
      <c r="AQ106" t="b">
        <v>0</v>
      </c>
      <c r="AR106" t="b">
        <v>0</v>
      </c>
      <c r="AS106" t="b">
        <v>0</v>
      </c>
      <c r="AT106" t="s">
        <v>660</v>
      </c>
      <c r="AU106">
        <v>0</v>
      </c>
      <c r="AV106" s="70" t="s">
        <v>1117</v>
      </c>
      <c r="AW106" t="b">
        <v>0</v>
      </c>
      <c r="AX106" t="s">
        <v>1168</v>
      </c>
      <c r="AY106" s="70" t="s">
        <v>1272</v>
      </c>
      <c r="AZ106" t="s">
        <v>66</v>
      </c>
      <c r="BA106" t="str">
        <f>REPLACE(INDEX(GroupVertices[Group],MATCH(Vertices[[#This Row],[Vertex]],GroupVertices[Vertex],0)),1,1,"")</f>
        <v>6</v>
      </c>
      <c r="BB106" s="43"/>
      <c r="BC106" s="43"/>
      <c r="BD106" s="43"/>
      <c r="BE106" s="43"/>
      <c r="BF106" s="43"/>
      <c r="BG106" s="43"/>
      <c r="BH106" s="98" t="s">
        <v>1551</v>
      </c>
      <c r="BI106" s="98" t="s">
        <v>1551</v>
      </c>
      <c r="BJ106" s="98" t="s">
        <v>1632</v>
      </c>
      <c r="BK106" s="98" t="s">
        <v>1632</v>
      </c>
      <c r="BL106" s="98">
        <v>3</v>
      </c>
      <c r="BM106" s="101">
        <v>9.090909090909092</v>
      </c>
      <c r="BN106" s="98">
        <v>0</v>
      </c>
      <c r="BO106" s="101">
        <v>0</v>
      </c>
      <c r="BP106" s="98">
        <v>0</v>
      </c>
      <c r="BQ106" s="101">
        <v>0</v>
      </c>
      <c r="BR106" s="98">
        <v>30</v>
      </c>
      <c r="BS106" s="101">
        <v>90.9090909090909</v>
      </c>
      <c r="BT106" s="98">
        <v>33</v>
      </c>
      <c r="BU106" s="2"/>
    </row>
    <row r="107" spans="1:73" ht="41.45" customHeight="1">
      <c r="A107" s="11" t="s">
        <v>324</v>
      </c>
      <c r="C107" s="12"/>
      <c r="D107" s="12" t="s">
        <v>64</v>
      </c>
      <c r="E107" s="61">
        <v>163.43546165989318</v>
      </c>
      <c r="F107" s="63">
        <v>99.99658776904772</v>
      </c>
      <c r="G107" s="84" t="s">
        <v>467</v>
      </c>
      <c r="H107" s="12"/>
      <c r="I107" s="13" t="s">
        <v>324</v>
      </c>
      <c r="J107" s="45"/>
      <c r="K107" s="45"/>
      <c r="L107" s="13" t="s">
        <v>1380</v>
      </c>
      <c r="M107" s="65">
        <v>2.137182835363202</v>
      </c>
      <c r="N107" s="66">
        <v>8929.7734375</v>
      </c>
      <c r="O107" s="66">
        <v>2109.67919921875</v>
      </c>
      <c r="P107" s="56"/>
      <c r="Q107" s="67"/>
      <c r="R107" s="67"/>
      <c r="S107" s="72"/>
      <c r="T107" s="43">
        <v>1</v>
      </c>
      <c r="U107" s="43">
        <v>1</v>
      </c>
      <c r="V107" s="44">
        <v>0</v>
      </c>
      <c r="W107" s="44">
        <v>0</v>
      </c>
      <c r="X107" s="44">
        <v>0</v>
      </c>
      <c r="Y107" s="44">
        <v>0.999995</v>
      </c>
      <c r="Z107" s="44">
        <v>0</v>
      </c>
      <c r="AA107" s="44" t="s">
        <v>1812</v>
      </c>
      <c r="AB107" s="64">
        <v>107</v>
      </c>
      <c r="AC107" s="64"/>
      <c r="AD107" s="14"/>
      <c r="AE107" t="s">
        <v>805</v>
      </c>
      <c r="AF107">
        <v>232</v>
      </c>
      <c r="AG107">
        <v>56</v>
      </c>
      <c r="AH107">
        <v>889</v>
      </c>
      <c r="AI107">
        <v>685</v>
      </c>
      <c r="AK107" t="s">
        <v>905</v>
      </c>
      <c r="AL107" t="s">
        <v>920</v>
      </c>
      <c r="AM107" s="70" t="s">
        <v>1021</v>
      </c>
      <c r="AO107" s="69">
        <v>43107.12719907407</v>
      </c>
      <c r="AP107" s="70" t="s">
        <v>1108</v>
      </c>
      <c r="AQ107" t="b">
        <v>1</v>
      </c>
      <c r="AR107" t="b">
        <v>0</v>
      </c>
      <c r="AS107" t="b">
        <v>1</v>
      </c>
      <c r="AT107" t="s">
        <v>660</v>
      </c>
      <c r="AU107">
        <v>0</v>
      </c>
      <c r="AW107" t="b">
        <v>0</v>
      </c>
      <c r="AX107" t="s">
        <v>1168</v>
      </c>
      <c r="AY107" s="70" t="s">
        <v>1273</v>
      </c>
      <c r="AZ107" t="s">
        <v>66</v>
      </c>
      <c r="BA107" t="str">
        <f>REPLACE(INDEX(GroupVertices[Group],MATCH(Vertices[[#This Row],[Vertex]],GroupVertices[Vertex],0)),1,1,"")</f>
        <v>10</v>
      </c>
      <c r="BB107" s="43" t="s">
        <v>381</v>
      </c>
      <c r="BC107" s="43" t="s">
        <v>381</v>
      </c>
      <c r="BD107" s="43" t="s">
        <v>383</v>
      </c>
      <c r="BE107" s="43" t="s">
        <v>383</v>
      </c>
      <c r="BF107" s="43" t="s">
        <v>401</v>
      </c>
      <c r="BG107" s="43" t="s">
        <v>401</v>
      </c>
      <c r="BH107" s="98" t="s">
        <v>401</v>
      </c>
      <c r="BI107" s="98" t="s">
        <v>401</v>
      </c>
      <c r="BJ107" s="98" t="s">
        <v>1735</v>
      </c>
      <c r="BK107" s="98" t="s">
        <v>1735</v>
      </c>
      <c r="BL107" s="98">
        <v>0</v>
      </c>
      <c r="BM107" s="101">
        <v>0</v>
      </c>
      <c r="BN107" s="98">
        <v>0</v>
      </c>
      <c r="BO107" s="101">
        <v>0</v>
      </c>
      <c r="BP107" s="98">
        <v>0</v>
      </c>
      <c r="BQ107" s="101">
        <v>0</v>
      </c>
      <c r="BR107" s="98">
        <v>4</v>
      </c>
      <c r="BS107" s="101">
        <v>100</v>
      </c>
      <c r="BT107" s="98">
        <v>4</v>
      </c>
      <c r="BU107" s="2"/>
    </row>
    <row r="108" spans="1:73" ht="41.45" customHeight="1">
      <c r="A108" s="11" t="s">
        <v>325</v>
      </c>
      <c r="C108" s="12"/>
      <c r="D108" s="12" t="s">
        <v>64</v>
      </c>
      <c r="E108" s="61">
        <v>227.10240822221476</v>
      </c>
      <c r="F108" s="63">
        <v>99.84524529034071</v>
      </c>
      <c r="G108" s="84" t="s">
        <v>468</v>
      </c>
      <c r="H108" s="12"/>
      <c r="I108" s="13" t="s">
        <v>325</v>
      </c>
      <c r="J108" s="45"/>
      <c r="K108" s="45"/>
      <c r="L108" s="13" t="s">
        <v>1381</v>
      </c>
      <c r="M108" s="65">
        <v>52.574586239119334</v>
      </c>
      <c r="N108" s="66">
        <v>2757.0576171875</v>
      </c>
      <c r="O108" s="66">
        <v>4139.3115234375</v>
      </c>
      <c r="P108" s="56"/>
      <c r="Q108" s="67"/>
      <c r="R108" s="67"/>
      <c r="S108" s="72"/>
      <c r="T108" s="43">
        <v>0</v>
      </c>
      <c r="U108" s="43">
        <v>1</v>
      </c>
      <c r="V108" s="44">
        <v>0</v>
      </c>
      <c r="W108" s="44">
        <v>0.003497</v>
      </c>
      <c r="X108" s="44">
        <v>0.00229</v>
      </c>
      <c r="Y108" s="44">
        <v>0.458209</v>
      </c>
      <c r="Z108" s="44">
        <v>0</v>
      </c>
      <c r="AA108" s="44">
        <v>0</v>
      </c>
      <c r="AB108" s="64">
        <v>108</v>
      </c>
      <c r="AC108" s="64"/>
      <c r="AD108" s="14"/>
      <c r="AE108" t="s">
        <v>806</v>
      </c>
      <c r="AF108">
        <v>1572</v>
      </c>
      <c r="AG108">
        <v>2318</v>
      </c>
      <c r="AH108">
        <v>5595</v>
      </c>
      <c r="AI108">
        <v>7262</v>
      </c>
      <c r="AK108" t="s">
        <v>906</v>
      </c>
      <c r="AL108" t="s">
        <v>974</v>
      </c>
      <c r="AM108" s="70" t="s">
        <v>1022</v>
      </c>
      <c r="AO108" s="69">
        <v>42584.4775</v>
      </c>
      <c r="AP108" s="70" t="s">
        <v>1109</v>
      </c>
      <c r="AQ108" t="b">
        <v>0</v>
      </c>
      <c r="AR108" t="b">
        <v>0</v>
      </c>
      <c r="AS108" t="b">
        <v>1</v>
      </c>
      <c r="AT108" t="s">
        <v>1114</v>
      </c>
      <c r="AU108">
        <v>60</v>
      </c>
      <c r="AV108" s="70" t="s">
        <v>1117</v>
      </c>
      <c r="AW108" t="b">
        <v>0</v>
      </c>
      <c r="AX108" t="s">
        <v>1168</v>
      </c>
      <c r="AY108" s="70" t="s">
        <v>1274</v>
      </c>
      <c r="AZ108" t="s">
        <v>66</v>
      </c>
      <c r="BA108" t="str">
        <f>REPLACE(INDEX(GroupVertices[Group],MATCH(Vertices[[#This Row],[Vertex]],GroupVertices[Vertex],0)),1,1,"")</f>
        <v>1</v>
      </c>
      <c r="BB108" s="43"/>
      <c r="BC108" s="43"/>
      <c r="BD108" s="43"/>
      <c r="BE108" s="43"/>
      <c r="BF108" s="43" t="s">
        <v>386</v>
      </c>
      <c r="BG108" s="43" t="s">
        <v>386</v>
      </c>
      <c r="BH108" s="98" t="s">
        <v>1700</v>
      </c>
      <c r="BI108" s="98" t="s">
        <v>1700</v>
      </c>
      <c r="BJ108" s="98" t="s">
        <v>1721</v>
      </c>
      <c r="BK108" s="98" t="s">
        <v>1721</v>
      </c>
      <c r="BL108" s="98">
        <v>1</v>
      </c>
      <c r="BM108" s="101">
        <v>2.5</v>
      </c>
      <c r="BN108" s="98">
        <v>0</v>
      </c>
      <c r="BO108" s="101">
        <v>0</v>
      </c>
      <c r="BP108" s="98">
        <v>0</v>
      </c>
      <c r="BQ108" s="101">
        <v>0</v>
      </c>
      <c r="BR108" s="98">
        <v>39</v>
      </c>
      <c r="BS108" s="101">
        <v>97.5</v>
      </c>
      <c r="BT108" s="98">
        <v>40</v>
      </c>
      <c r="BU108" s="2"/>
    </row>
    <row r="109" spans="1:73" ht="41.45" customHeight="1">
      <c r="A109" s="11" t="s">
        <v>329</v>
      </c>
      <c r="C109" s="73"/>
      <c r="D109" s="73" t="s">
        <v>64</v>
      </c>
      <c r="E109" s="74">
        <v>173.539985893259</v>
      </c>
      <c r="F109" s="75">
        <v>99.97256833940324</v>
      </c>
      <c r="G109" s="85" t="s">
        <v>471</v>
      </c>
      <c r="H109" s="73"/>
      <c r="I109" s="76" t="s">
        <v>329</v>
      </c>
      <c r="J109" s="77"/>
      <c r="K109" s="77"/>
      <c r="L109" s="76" t="s">
        <v>1382</v>
      </c>
      <c r="M109" s="78">
        <v>10.142058088213975</v>
      </c>
      <c r="N109" s="79">
        <v>2917.04150390625</v>
      </c>
      <c r="O109" s="79">
        <v>2025.813720703125</v>
      </c>
      <c r="P109" s="80"/>
      <c r="Q109" s="81"/>
      <c r="R109" s="81"/>
      <c r="S109" s="82"/>
      <c r="T109" s="43">
        <v>0</v>
      </c>
      <c r="U109" s="43">
        <v>7</v>
      </c>
      <c r="V109" s="44">
        <v>22.296104</v>
      </c>
      <c r="W109" s="44">
        <v>0.003145</v>
      </c>
      <c r="X109" s="44">
        <v>0.047168</v>
      </c>
      <c r="Y109" s="44">
        <v>0.952568</v>
      </c>
      <c r="Z109" s="44">
        <v>0.42857142857142855</v>
      </c>
      <c r="AA109" s="44">
        <v>0</v>
      </c>
      <c r="AB109" s="83">
        <v>109</v>
      </c>
      <c r="AC109" s="83"/>
      <c r="AD109" s="14"/>
      <c r="AE109" t="s">
        <v>807</v>
      </c>
      <c r="AF109">
        <v>171</v>
      </c>
      <c r="AG109">
        <v>415</v>
      </c>
      <c r="AH109">
        <v>377</v>
      </c>
      <c r="AI109">
        <v>220</v>
      </c>
      <c r="AK109" t="s">
        <v>907</v>
      </c>
      <c r="AL109" t="s">
        <v>968</v>
      </c>
      <c r="AM109" s="70" t="s">
        <v>1023</v>
      </c>
      <c r="AO109" s="69">
        <v>43281.05068287037</v>
      </c>
      <c r="AP109" s="70" t="s">
        <v>1110</v>
      </c>
      <c r="AQ109" t="b">
        <v>1</v>
      </c>
      <c r="AR109" t="b">
        <v>0</v>
      </c>
      <c r="AS109" t="b">
        <v>0</v>
      </c>
      <c r="AT109" t="s">
        <v>660</v>
      </c>
      <c r="AU109">
        <v>3</v>
      </c>
      <c r="AW109" t="b">
        <v>0</v>
      </c>
      <c r="AX109" t="s">
        <v>1168</v>
      </c>
      <c r="AY109" s="70" t="s">
        <v>1275</v>
      </c>
      <c r="AZ109" t="s">
        <v>66</v>
      </c>
      <c r="BA109" t="str">
        <f>REPLACE(INDEX(GroupVertices[Group],MATCH(Vertices[[#This Row],[Vertex]],GroupVertices[Vertex],0)),1,1,"")</f>
        <v>3</v>
      </c>
      <c r="BB109" s="43"/>
      <c r="BC109" s="43"/>
      <c r="BD109" s="43"/>
      <c r="BE109" s="43"/>
      <c r="BF109" s="43" t="s">
        <v>392</v>
      </c>
      <c r="BG109" s="43" t="s">
        <v>392</v>
      </c>
      <c r="BH109" s="98" t="s">
        <v>1708</v>
      </c>
      <c r="BI109" s="98" t="s">
        <v>1708</v>
      </c>
      <c r="BJ109" s="98" t="s">
        <v>1629</v>
      </c>
      <c r="BK109" s="98" t="s">
        <v>1629</v>
      </c>
      <c r="BL109" s="98">
        <v>2</v>
      </c>
      <c r="BM109" s="101">
        <v>6.25</v>
      </c>
      <c r="BN109" s="98">
        <v>0</v>
      </c>
      <c r="BO109" s="101">
        <v>0</v>
      </c>
      <c r="BP109" s="98">
        <v>0</v>
      </c>
      <c r="BQ109" s="101">
        <v>0</v>
      </c>
      <c r="BR109" s="98">
        <v>30</v>
      </c>
      <c r="BS109" s="101">
        <v>93.75</v>
      </c>
      <c r="BT109" s="98">
        <v>32</v>
      </c>
      <c r="BU10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9"/>
    <dataValidation allowBlank="1" showInputMessage="1" promptTitle="Vertex Tooltip" prompt="Enter optional text that will pop up when the mouse is hovered over the vertex." errorTitle="Invalid Vertex Image Key" sqref="L3:L10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9"/>
    <dataValidation allowBlank="1" showInputMessage="1" promptTitle="Vertex Label Fill Color" prompt="To select an optional fill color for the Label shape, right-click and select Select Color on the right-click menu." sqref="J3:J109"/>
    <dataValidation allowBlank="1" showInputMessage="1" promptTitle="Vertex Image File" prompt="Enter the path to an image file.  Hover over the column header for examples." errorTitle="Invalid Vertex Image Key" sqref="G3:G109"/>
    <dataValidation allowBlank="1" showInputMessage="1" promptTitle="Vertex Color" prompt="To select an optional vertex color, right-click and select Select Color on the right-click menu." sqref="C3:C109"/>
    <dataValidation allowBlank="1" showInputMessage="1" promptTitle="Vertex Opacity" prompt="Enter an optional vertex opacity between 0 (transparent) and 100 (opaque)." errorTitle="Invalid Vertex Opacity" error="The optional vertex opacity must be a whole number between 0 and 10." sqref="F3:F109"/>
    <dataValidation type="list" allowBlank="1" showInputMessage="1" showErrorMessage="1" promptTitle="Vertex Shape" prompt="Select an optional vertex shape." errorTitle="Invalid Vertex Shape" error="You have entered an invalid vertex shape.  Try selecting from the drop-down list instead." sqref="D3:D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9">
      <formula1>ValidVertexLabelPositions</formula1>
    </dataValidation>
    <dataValidation allowBlank="1" showInputMessage="1" showErrorMessage="1" promptTitle="Vertex Name" prompt="Enter the name of the vertex." sqref="A3:A109"/>
  </dataValidations>
  <hyperlinks>
    <hyperlink ref="AM5" r:id="rId1" display="https://t.co/K8V8mWN8sH"/>
    <hyperlink ref="AM6" r:id="rId2" display="https://t.co/oayA6W3skr"/>
    <hyperlink ref="AM8" r:id="rId3" display="https://t.co/sUuQ6wNDK2"/>
    <hyperlink ref="AM9" r:id="rId4" display="https://t.co/j4RTWqLLLb"/>
    <hyperlink ref="AM17" r:id="rId5" display="https://t.co/Zb5goQq7V7"/>
    <hyperlink ref="AM18" r:id="rId6" display="https://t.co/nWyaKyo9uN"/>
    <hyperlink ref="AM20" r:id="rId7" display="https://t.co/5LZ6wJvf2s"/>
    <hyperlink ref="AM28" r:id="rId8" display="https://t.co/FLt6BNZa8p"/>
    <hyperlink ref="AM31" r:id="rId9" display="https://t.co/tRfZVHk5lZ"/>
    <hyperlink ref="AM32" r:id="rId10" display="https://t.co/RKf97DbO19"/>
    <hyperlink ref="AM35" r:id="rId11" display="https://t.co/4ptK7g1Ve5"/>
    <hyperlink ref="AM36" r:id="rId12" display="https://t.co/m57SAVjXRV"/>
    <hyperlink ref="AM40" r:id="rId13" display="https://t.co/reKQzEHdXC"/>
    <hyperlink ref="AM41" r:id="rId14" display="https://t.co/XntotJzFde"/>
    <hyperlink ref="AM42" r:id="rId15" display="https://t.co/LVMbON1BnH"/>
    <hyperlink ref="AM47" r:id="rId16" display="http://t.co/CPYcHWLls4"/>
    <hyperlink ref="AM48" r:id="rId17" display="https://t.co/yeDP9n8nZX"/>
    <hyperlink ref="AM49" r:id="rId18" display="https://t.co/bg6E7t7Rot"/>
    <hyperlink ref="AM51" r:id="rId19" display="https://t.co/O3epPwFvfm"/>
    <hyperlink ref="AM52" r:id="rId20" display="http://t.co/RX4mHwGgMa"/>
    <hyperlink ref="AM53" r:id="rId21" display="https://t.co/1ljcJdNTxZ"/>
    <hyperlink ref="AM56" r:id="rId22" display="https://t.co/cZgfKbZqnh"/>
    <hyperlink ref="AM59" r:id="rId23" display="https://t.co/ItBigo9fuv"/>
    <hyperlink ref="AM62" r:id="rId24" display="https://t.co/RUeJ71zK7w"/>
    <hyperlink ref="AM63" r:id="rId25" display="https://t.co/YXqszNElAX"/>
    <hyperlink ref="AM64" r:id="rId26" display="https://t.co/bb3NQ93ng8"/>
    <hyperlink ref="AM67" r:id="rId27" display="https://t.co/aNOAguFgTY"/>
    <hyperlink ref="AM68" r:id="rId28" display="http://t.co/HfgYqcHeK9"/>
    <hyperlink ref="AM70" r:id="rId29" display="http://t.co/XKUjb997TA"/>
    <hyperlink ref="AM72" r:id="rId30" display="https://t.co/D8P7gnLXIX"/>
    <hyperlink ref="AM73" r:id="rId31" display="https://t.co/qDoMv6gjYo"/>
    <hyperlink ref="AM76" r:id="rId32" display="https://t.co/gDbNiB3wkl"/>
    <hyperlink ref="AM77" r:id="rId33" display="https://t.co/hbCyWLWC6S"/>
    <hyperlink ref="AM79" r:id="rId34" display="https://t.co/CtaWf0AQIG"/>
    <hyperlink ref="AM84" r:id="rId35" display="https://t.co/OGMzwNBALl"/>
    <hyperlink ref="AM89" r:id="rId36" display="https://t.co/VPN0CafEYh"/>
    <hyperlink ref="AM90" r:id="rId37" display="http://t.co/MIesx6WE6h"/>
    <hyperlink ref="AM91" r:id="rId38" display="https://t.co/JFvJqzIV6J"/>
    <hyperlink ref="AM92" r:id="rId39" display="https://t.co/HwSxXDez5U"/>
    <hyperlink ref="AM93" r:id="rId40" display="http://t.co/5trMc0gwbn"/>
    <hyperlink ref="AM94" r:id="rId41" display="https://t.co/VfsXUanO9d"/>
    <hyperlink ref="AM100" r:id="rId42" display="https://t.co/IsIOEbmGYK"/>
    <hyperlink ref="AM101" r:id="rId43" display="https://t.co/3Ifg3AnLxO"/>
    <hyperlink ref="AM104" r:id="rId44" display="https://t.co/h79rI89Siu"/>
    <hyperlink ref="AM105" r:id="rId45" display="https://t.co/hYYkjF3uY8"/>
    <hyperlink ref="AM106" r:id="rId46" display="https://t.co/WayQvZhdHw"/>
    <hyperlink ref="AM107" r:id="rId47" display="https://t.co/qJMAFHROXw"/>
    <hyperlink ref="AM108" r:id="rId48" display="https://t.co/8atbZxO9hu"/>
    <hyperlink ref="AM109" r:id="rId49" display="https://t.co/AlDRHli4Wq"/>
    <hyperlink ref="AP3" r:id="rId50" display="https://pbs.twimg.com/profile_banners/256679070/1486646164"/>
    <hyperlink ref="AP4" r:id="rId51" display="https://pbs.twimg.com/profile_banners/2381130865/1538101436"/>
    <hyperlink ref="AP5" r:id="rId52" display="https://pbs.twimg.com/profile_banners/1478756371/1488485165"/>
    <hyperlink ref="AP6" r:id="rId53" display="https://pbs.twimg.com/profile_banners/20785386/1536330668"/>
    <hyperlink ref="AP8" r:id="rId54" display="https://pbs.twimg.com/profile_banners/23335457/1524134263"/>
    <hyperlink ref="AP9" r:id="rId55" display="https://pbs.twimg.com/profile_banners/152411579/1552632093"/>
    <hyperlink ref="AP10" r:id="rId56" display="https://pbs.twimg.com/profile_banners/418731150/1552206657"/>
    <hyperlink ref="AP12" r:id="rId57" display="https://pbs.twimg.com/profile_banners/930885060475146240/1531858891"/>
    <hyperlink ref="AP14" r:id="rId58" display="https://pbs.twimg.com/profile_banners/1413891942/1517704931"/>
    <hyperlink ref="AP15" r:id="rId59" display="https://pbs.twimg.com/profile_banners/2883129597/1509231833"/>
    <hyperlink ref="AP16" r:id="rId60" display="https://pbs.twimg.com/profile_banners/1418835816/1398296282"/>
    <hyperlink ref="AP17" r:id="rId61" display="https://pbs.twimg.com/profile_banners/879161563/1506373914"/>
    <hyperlink ref="AP18" r:id="rId62" display="https://pbs.twimg.com/profile_banners/1024731195115008000/1535290963"/>
    <hyperlink ref="AP19" r:id="rId63" display="https://pbs.twimg.com/profile_banners/1963245992/1545423089"/>
    <hyperlink ref="AP20" r:id="rId64" display="https://pbs.twimg.com/profile_banners/2493169926/1508354681"/>
    <hyperlink ref="AP21" r:id="rId65" display="https://pbs.twimg.com/profile_banners/850460796282957826/1491601150"/>
    <hyperlink ref="AP22" r:id="rId66" display="https://pbs.twimg.com/profile_banners/817861137647697920/1546845668"/>
    <hyperlink ref="AP23" r:id="rId67" display="https://pbs.twimg.com/profile_banners/1260102624/1481852580"/>
    <hyperlink ref="AP24" r:id="rId68" display="https://pbs.twimg.com/profile_banners/3020589255/1491526330"/>
    <hyperlink ref="AP25" r:id="rId69" display="https://pbs.twimg.com/profile_banners/4700114665/1537862830"/>
    <hyperlink ref="AP26" r:id="rId70" display="https://pbs.twimg.com/profile_banners/852333202274476032/1545886868"/>
    <hyperlink ref="AP27" r:id="rId71" display="https://pbs.twimg.com/profile_banners/1005385290402467841/1546625841"/>
    <hyperlink ref="AP28" r:id="rId72" display="https://pbs.twimg.com/profile_banners/715302869436473344/1532205852"/>
    <hyperlink ref="AP29" r:id="rId73" display="https://pbs.twimg.com/profile_banners/531825607/1402885294"/>
    <hyperlink ref="AP31" r:id="rId74" display="https://pbs.twimg.com/profile_banners/959821223378157568/1530810500"/>
    <hyperlink ref="AP32" r:id="rId75" display="https://pbs.twimg.com/profile_banners/2456288524/1538535503"/>
    <hyperlink ref="AP33" r:id="rId76" display="https://pbs.twimg.com/profile_banners/716725652313903104/1473761548"/>
    <hyperlink ref="AP34" r:id="rId77" display="https://pbs.twimg.com/profile_banners/1037007165305827328/1536076954"/>
    <hyperlink ref="AP36" r:id="rId78" display="https://pbs.twimg.com/profile_banners/193422240/1551653655"/>
    <hyperlink ref="AP37" r:id="rId79" display="https://pbs.twimg.com/profile_banners/269236021/1518535377"/>
    <hyperlink ref="AP38" r:id="rId80" display="https://pbs.twimg.com/profile_banners/1001535292816412672/1527622026"/>
    <hyperlink ref="AP39" r:id="rId81" display="https://pbs.twimg.com/profile_banners/3383587455/1483730603"/>
    <hyperlink ref="AP40" r:id="rId82" display="https://pbs.twimg.com/profile_banners/1045470825262997505/1549208403"/>
    <hyperlink ref="AP41" r:id="rId83" display="https://pbs.twimg.com/profile_banners/487638824/1551096097"/>
    <hyperlink ref="AP42" r:id="rId84" display="https://pbs.twimg.com/profile_banners/1323379315/1493609321"/>
    <hyperlink ref="AP43" r:id="rId85" display="https://pbs.twimg.com/profile_banners/858763752707022848/1493602837"/>
    <hyperlink ref="AP44" r:id="rId86" display="https://pbs.twimg.com/profile_banners/872931416274862080/1546112697"/>
    <hyperlink ref="AP45" r:id="rId87" display="https://pbs.twimg.com/profile_banners/881163512487321603/1515970453"/>
    <hyperlink ref="AP46" r:id="rId88" display="https://pbs.twimg.com/profile_banners/470712663/1527304844"/>
    <hyperlink ref="AP47" r:id="rId89" display="https://pbs.twimg.com/profile_banners/41379569/1523926695"/>
    <hyperlink ref="AP48" r:id="rId90" display="https://pbs.twimg.com/profile_banners/22630611/1366816461"/>
    <hyperlink ref="AP49" r:id="rId91" display="https://pbs.twimg.com/profile_banners/3180083620/1552844130"/>
    <hyperlink ref="AP50" r:id="rId92" display="https://pbs.twimg.com/profile_banners/283486333/1431534097"/>
    <hyperlink ref="AP51" r:id="rId93" display="https://pbs.twimg.com/profile_banners/23995096/1467747757"/>
    <hyperlink ref="AP52" r:id="rId94" display="https://pbs.twimg.com/profile_banners/32463503/1552741004"/>
    <hyperlink ref="AP53" r:id="rId95" display="https://pbs.twimg.com/profile_banners/3199033990/1531434101"/>
    <hyperlink ref="AP54" r:id="rId96" display="https://pbs.twimg.com/profile_banners/26087799/1468881565"/>
    <hyperlink ref="AP56" r:id="rId97" display="https://pbs.twimg.com/profile_banners/2600951416/1532975854"/>
    <hyperlink ref="AP57" r:id="rId98" display="https://pbs.twimg.com/profile_banners/1070642150566715397/1544191325"/>
    <hyperlink ref="AP58" r:id="rId99" display="https://pbs.twimg.com/profile_banners/1039252407862157313/1551218924"/>
    <hyperlink ref="AP59" r:id="rId100" display="https://pbs.twimg.com/profile_banners/2509857567/1542643012"/>
    <hyperlink ref="AP60" r:id="rId101" display="https://pbs.twimg.com/profile_banners/832003381493432328/1487201579"/>
    <hyperlink ref="AP62" r:id="rId102" display="https://pbs.twimg.com/profile_banners/2603359631/1534773623"/>
    <hyperlink ref="AP63" r:id="rId103" display="https://pbs.twimg.com/profile_banners/577020492/1402647481"/>
    <hyperlink ref="AP64" r:id="rId104" display="https://pbs.twimg.com/profile_banners/1490308340/1541026655"/>
    <hyperlink ref="AP65" r:id="rId105" display="https://pbs.twimg.com/profile_banners/250766320/1544227617"/>
    <hyperlink ref="AP66" r:id="rId106" display="https://pbs.twimg.com/profile_banners/4452439762/1507470505"/>
    <hyperlink ref="AP67" r:id="rId107" display="https://pbs.twimg.com/profile_banners/15984512/1397639613"/>
    <hyperlink ref="AP68" r:id="rId108" display="https://pbs.twimg.com/profile_banners/41799537/1472742933"/>
    <hyperlink ref="AP69" r:id="rId109" display="https://pbs.twimg.com/profile_banners/952656096358993924/1516019674"/>
    <hyperlink ref="AP70" r:id="rId110" display="https://pbs.twimg.com/profile_banners/3438868491/1440491145"/>
    <hyperlink ref="AP71" r:id="rId111" display="https://pbs.twimg.com/profile_banners/909409723379830787/1507659096"/>
    <hyperlink ref="AP72" r:id="rId112" display="https://pbs.twimg.com/profile_banners/1288049191/1492377375"/>
    <hyperlink ref="AP73" r:id="rId113" display="https://pbs.twimg.com/profile_banners/2845417005/1518324354"/>
    <hyperlink ref="AP77" r:id="rId114" display="https://pbs.twimg.com/profile_banners/831665440195698689/1487119953"/>
    <hyperlink ref="AP79" r:id="rId115" display="https://pbs.twimg.com/profile_banners/2296322256/1505311885"/>
    <hyperlink ref="AP84" r:id="rId116" display="https://pbs.twimg.com/profile_banners/3254606287/1435146335"/>
    <hyperlink ref="AP85" r:id="rId117" display="https://pbs.twimg.com/profile_banners/878610217839316992/1524072068"/>
    <hyperlink ref="AP86" r:id="rId118" display="https://pbs.twimg.com/profile_banners/812627411401641984/1516703717"/>
    <hyperlink ref="AP87" r:id="rId119" display="https://pbs.twimg.com/profile_banners/1510470294/1524320220"/>
    <hyperlink ref="AP88" r:id="rId120" display="https://pbs.twimg.com/profile_banners/1350007314/1522992176"/>
    <hyperlink ref="AP89" r:id="rId121" display="https://pbs.twimg.com/profile_banners/985536576825442306/1523822509"/>
    <hyperlink ref="AP90" r:id="rId122" display="https://pbs.twimg.com/profile_banners/14501400/1544051753"/>
    <hyperlink ref="AP91" r:id="rId123" display="https://pbs.twimg.com/profile_banners/21934849/1546449348"/>
    <hyperlink ref="AP92" r:id="rId124" display="https://pbs.twimg.com/profile_banners/2765181027/1464747821"/>
    <hyperlink ref="AP93" r:id="rId125" display="https://pbs.twimg.com/profile_banners/321436955/1491420524"/>
    <hyperlink ref="AP96" r:id="rId126" display="https://pbs.twimg.com/profile_banners/731855394121879552/1525573259"/>
    <hyperlink ref="AP98" r:id="rId127" display="https://pbs.twimg.com/profile_banners/23637451/1481696493"/>
    <hyperlink ref="AP100" r:id="rId128" display="https://pbs.twimg.com/profile_banners/899796419900559361/1512623387"/>
    <hyperlink ref="AP101" r:id="rId129" display="https://pbs.twimg.com/profile_banners/104930217/1359064841"/>
    <hyperlink ref="AP102" r:id="rId130" display="https://pbs.twimg.com/profile_banners/212491433/1498684801"/>
    <hyperlink ref="AP103" r:id="rId131" display="https://pbs.twimg.com/profile_banners/2319395432/1541363158"/>
    <hyperlink ref="AP104" r:id="rId132" display="https://pbs.twimg.com/profile_banners/94709887/1552365107"/>
    <hyperlink ref="AP105" r:id="rId133" display="https://pbs.twimg.com/profile_banners/259304209/1484962949"/>
    <hyperlink ref="AP107" r:id="rId134" display="https://pbs.twimg.com/profile_banners/949838793791680513/1519998898"/>
    <hyperlink ref="AP108" r:id="rId135" display="https://pbs.twimg.com/profile_banners/760436883734147073/1519745160"/>
    <hyperlink ref="AP109" r:id="rId136" display="https://pbs.twimg.com/profile_banners/1012866552343953409/1533775120"/>
    <hyperlink ref="AV3" r:id="rId137" display="http://abs.twimg.com/images/themes/theme1/bg.png"/>
    <hyperlink ref="AV4" r:id="rId138" display="http://abs.twimg.com/images/themes/theme1/bg.png"/>
    <hyperlink ref="AV5" r:id="rId139" display="http://abs.twimg.com/images/themes/theme1/bg.png"/>
    <hyperlink ref="AV6" r:id="rId140" display="http://abs.twimg.com/images/themes/theme14/bg.gif"/>
    <hyperlink ref="AV7" r:id="rId141" display="http://abs.twimg.com/images/themes/theme1/bg.png"/>
    <hyperlink ref="AV8" r:id="rId142" display="http://abs.twimg.com/images/themes/theme9/bg.gif"/>
    <hyperlink ref="AV9" r:id="rId143" display="http://abs.twimg.com/images/themes/theme1/bg.png"/>
    <hyperlink ref="AV10" r:id="rId144" display="http://abs.twimg.com/images/themes/theme4/bg.gif"/>
    <hyperlink ref="AV11" r:id="rId145" display="http://abs.twimg.com/images/themes/theme1/bg.png"/>
    <hyperlink ref="AV13" r:id="rId146" display="http://abs.twimg.com/images/themes/theme1/bg.png"/>
    <hyperlink ref="AV14" r:id="rId147" display="http://abs.twimg.com/images/themes/theme1/bg.png"/>
    <hyperlink ref="AV15" r:id="rId148" display="http://abs.twimg.com/images/themes/theme1/bg.png"/>
    <hyperlink ref="AV16" r:id="rId149" display="http://abs.twimg.com/images/themes/theme1/bg.png"/>
    <hyperlink ref="AV17" r:id="rId150" display="http://abs.twimg.com/images/themes/theme1/bg.png"/>
    <hyperlink ref="AV19" r:id="rId151" display="http://abs.twimg.com/images/themes/theme1/bg.png"/>
    <hyperlink ref="AV20" r:id="rId152" display="http://abs.twimg.com/images/themes/theme1/bg.png"/>
    <hyperlink ref="AV21" r:id="rId153" display="http://abs.twimg.com/images/themes/theme1/bg.png"/>
    <hyperlink ref="AV23" r:id="rId154" display="http://abs.twimg.com/images/themes/theme1/bg.png"/>
    <hyperlink ref="AV24" r:id="rId155" display="http://abs.twimg.com/images/themes/theme1/bg.png"/>
    <hyperlink ref="AV25" r:id="rId156" display="http://abs.twimg.com/images/themes/theme1/bg.png"/>
    <hyperlink ref="AV26" r:id="rId157" display="http://abs.twimg.com/images/themes/theme1/bg.png"/>
    <hyperlink ref="AV27" r:id="rId158" display="http://abs.twimg.com/images/themes/theme1/bg.png"/>
    <hyperlink ref="AV29" r:id="rId159" display="http://abs.twimg.com/images/themes/theme1/bg.png"/>
    <hyperlink ref="AV30" r:id="rId160" display="http://abs.twimg.com/images/themes/theme1/bg.png"/>
    <hyperlink ref="AV31" r:id="rId161" display="http://abs.twimg.com/images/themes/theme1/bg.png"/>
    <hyperlink ref="AV32" r:id="rId162" display="http://abs.twimg.com/images/themes/theme1/bg.png"/>
    <hyperlink ref="AV35" r:id="rId163" display="http://abs.twimg.com/images/themes/theme1/bg.png"/>
    <hyperlink ref="AV36" r:id="rId164" display="http://abs.twimg.com/images/themes/theme1/bg.png"/>
    <hyperlink ref="AV37" r:id="rId165" display="http://abs.twimg.com/images/themes/theme1/bg.png"/>
    <hyperlink ref="AV38" r:id="rId166" display="http://abs.twimg.com/images/themes/theme1/bg.png"/>
    <hyperlink ref="AV39" r:id="rId167" display="http://abs.twimg.com/images/themes/theme1/bg.png"/>
    <hyperlink ref="AV41" r:id="rId168" display="http://abs.twimg.com/images/themes/theme1/bg.png"/>
    <hyperlink ref="AV42" r:id="rId169" display="http://abs.twimg.com/images/themes/theme15/bg.png"/>
    <hyperlink ref="AV43" r:id="rId170" display="http://abs.twimg.com/images/themes/theme1/bg.png"/>
    <hyperlink ref="AV46" r:id="rId171" display="http://abs.twimg.com/images/themes/theme1/bg.png"/>
    <hyperlink ref="AV47" r:id="rId172" display="http://abs.twimg.com/images/themes/theme1/bg.png"/>
    <hyperlink ref="AV48" r:id="rId173" display="http://abs.twimg.com/images/themes/theme1/bg.png"/>
    <hyperlink ref="AV49" r:id="rId174" display="http://abs.twimg.com/images/themes/theme1/bg.png"/>
    <hyperlink ref="AV50" r:id="rId175" display="http://abs.twimg.com/images/themes/theme1/bg.png"/>
    <hyperlink ref="AV51" r:id="rId176" display="http://abs.twimg.com/images/themes/theme2/bg.gif"/>
    <hyperlink ref="AV52" r:id="rId177" display="http://abs.twimg.com/images/themes/theme1/bg.png"/>
    <hyperlink ref="AV53" r:id="rId178" display="http://abs.twimg.com/images/themes/theme1/bg.png"/>
    <hyperlink ref="AV54" r:id="rId179" display="http://abs.twimg.com/images/themes/theme5/bg.gif"/>
    <hyperlink ref="AV55" r:id="rId180" display="http://abs.twimg.com/images/themes/theme1/bg.png"/>
    <hyperlink ref="AV56" r:id="rId181" display="http://abs.twimg.com/images/themes/theme1/bg.png"/>
    <hyperlink ref="AV57" r:id="rId182" display="http://abs.twimg.com/images/themes/theme1/bg.png"/>
    <hyperlink ref="AV59" r:id="rId183" display="http://abs.twimg.com/images/themes/theme1/bg.png"/>
    <hyperlink ref="AV61" r:id="rId184" display="http://abs.twimg.com/images/themes/theme1/bg.png"/>
    <hyperlink ref="AV62" r:id="rId185" display="http://abs.twimg.com/images/themes/theme1/bg.png"/>
    <hyperlink ref="AV63" r:id="rId186" display="http://abs.twimg.com/images/themes/theme2/bg.gif"/>
    <hyperlink ref="AV64" r:id="rId187" display="http://abs.twimg.com/images/themes/theme15/bg.png"/>
    <hyperlink ref="AV65" r:id="rId188" display="http://abs.twimg.com/images/themes/theme1/bg.png"/>
    <hyperlink ref="AV67" r:id="rId189" display="http://abs.twimg.com/images/themes/theme1/bg.png"/>
    <hyperlink ref="AV68" r:id="rId190" display="http://abs.twimg.com/images/themes/theme1/bg.png"/>
    <hyperlink ref="AV69" r:id="rId191" display="http://abs.twimg.com/images/themes/theme1/bg.png"/>
    <hyperlink ref="AV70" r:id="rId192" display="http://abs.twimg.com/images/themes/theme1/bg.png"/>
    <hyperlink ref="AV71" r:id="rId193" display="http://abs.twimg.com/images/themes/theme1/bg.png"/>
    <hyperlink ref="AV72" r:id="rId194" display="http://abs.twimg.com/images/themes/theme1/bg.png"/>
    <hyperlink ref="AV73" r:id="rId195" display="http://abs.twimg.com/images/themes/theme1/bg.png"/>
    <hyperlink ref="AV74" r:id="rId196" display="http://abs.twimg.com/images/themes/theme1/bg.png"/>
    <hyperlink ref="AV76" r:id="rId197" display="http://abs.twimg.com/images/themes/theme1/bg.png"/>
    <hyperlink ref="AV79" r:id="rId198" display="http://abs.twimg.com/images/themes/theme4/bg.gif"/>
    <hyperlink ref="AV81" r:id="rId199" display="http://abs.twimg.com/images/themes/theme1/bg.png"/>
    <hyperlink ref="AV82" r:id="rId200" display="http://abs.twimg.com/images/themes/theme1/bg.png"/>
    <hyperlink ref="AV83" r:id="rId201" display="http://abs.twimg.com/images/themes/theme1/bg.png"/>
    <hyperlink ref="AV84" r:id="rId202" display="http://abs.twimg.com/images/themes/theme1/bg.png"/>
    <hyperlink ref="AV87" r:id="rId203" display="http://abs.twimg.com/images/themes/theme1/bg.png"/>
    <hyperlink ref="AV88" r:id="rId204" display="http://abs.twimg.com/images/themes/theme1/bg.png"/>
    <hyperlink ref="AV89" r:id="rId205" display="http://abs.twimg.com/images/themes/theme1/bg.png"/>
    <hyperlink ref="AV90" r:id="rId206" display="http://abs.twimg.com/images/themes/theme1/bg.png"/>
    <hyperlink ref="AV91" r:id="rId207" display="http://abs.twimg.com/images/themes/theme1/bg.png"/>
    <hyperlink ref="AV92" r:id="rId208" display="http://abs.twimg.com/images/themes/theme1/bg.png"/>
    <hyperlink ref="AV93" r:id="rId209" display="http://abs.twimg.com/images/themes/theme1/bg.png"/>
    <hyperlink ref="AV94" r:id="rId210" display="http://abs.twimg.com/images/themes/theme1/bg.png"/>
    <hyperlink ref="AV98" r:id="rId211" display="http://abs.twimg.com/images/themes/theme1/bg.png"/>
    <hyperlink ref="AV99" r:id="rId212" display="http://abs.twimg.com/images/themes/theme1/bg.png"/>
    <hyperlink ref="AV100" r:id="rId213" display="http://abs.twimg.com/images/themes/theme1/bg.png"/>
    <hyperlink ref="AV101" r:id="rId214" display="http://abs.twimg.com/images/themes/theme2/bg.gif"/>
    <hyperlink ref="AV102" r:id="rId215" display="http://abs.twimg.com/images/themes/theme1/bg.png"/>
    <hyperlink ref="AV103" r:id="rId216" display="http://abs.twimg.com/images/themes/theme1/bg.png"/>
    <hyperlink ref="AV104" r:id="rId217" display="http://abs.twimg.com/images/themes/theme7/bg.gif"/>
    <hyperlink ref="AV105" r:id="rId218" display="http://abs.twimg.com/images/themes/theme1/bg.png"/>
    <hyperlink ref="AV106" r:id="rId219" display="http://abs.twimg.com/images/themes/theme1/bg.png"/>
    <hyperlink ref="AV108" r:id="rId220" display="http://abs.twimg.com/images/themes/theme1/bg.png"/>
    <hyperlink ref="G3" r:id="rId221" display="http://pbs.twimg.com/profile_images/378800000045222781/98f475a80dfcef3e1079a724e4d10b89_normal.jpeg"/>
    <hyperlink ref="G4" r:id="rId222" display="http://pbs.twimg.com/profile_images/1050605174182440960/yTZXTcnc_normal.jpg"/>
    <hyperlink ref="G5" r:id="rId223" display="http://pbs.twimg.com/profile_images/844651947592503297/_ZQzzYNG_normal.jpg"/>
    <hyperlink ref="G6" r:id="rId224" display="http://pbs.twimg.com/profile_images/2097087963/Libby_face_April_2009_normal.JPG"/>
    <hyperlink ref="G7" r:id="rId225" display="http://pbs.twimg.com/profile_images/1034332246306697216/-uLcqSOv_normal.jpg"/>
    <hyperlink ref="G8" r:id="rId226" display="http://pbs.twimg.com/profile_images/983093161231831041/OGtWe_t3_normal.jpg"/>
    <hyperlink ref="G9" r:id="rId227" display="http://pbs.twimg.com/profile_images/1092314272200220672/TSGUnba5_normal.jpg"/>
    <hyperlink ref="G10" r:id="rId228" display="http://pbs.twimg.com/profile_images/1104661116985188352/wfSJooze_normal.jpg"/>
    <hyperlink ref="G11" r:id="rId229" display="http://pbs.twimg.com/profile_images/1053714100184932353/70dkdIbn_normal.jpg"/>
    <hyperlink ref="G12" r:id="rId230" display="http://pbs.twimg.com/profile_images/930906480819261445/TAd74nHM_normal.jpg"/>
    <hyperlink ref="G13" r:id="rId231" display="http://pbs.twimg.com/profile_images/660066246033960960/xhvajBqq_normal.jpg"/>
    <hyperlink ref="G14" r:id="rId232" display="http://pbs.twimg.com/profile_images/915435540555714560/SRm4ILbN_normal.jpg"/>
    <hyperlink ref="G15" r:id="rId233" display="http://pbs.twimg.com/profile_images/856884337085755393/uNJ89D_e_normal.jpg"/>
    <hyperlink ref="G16" r:id="rId234" display="http://pbs.twimg.com/profile_images/418451376054611968/1nTdrpI2_normal.jpeg"/>
    <hyperlink ref="G17" r:id="rId235" display="http://pbs.twimg.com/profile_images/912404538543439872/0qKS49pP_normal.jpg"/>
    <hyperlink ref="G18" r:id="rId236" display="http://pbs.twimg.com/profile_images/1062794287593742336/GyO-ezaa_normal.jpg"/>
    <hyperlink ref="G19" r:id="rId237" display="http://pbs.twimg.com/profile_images/840020557953433600/oYmib1ju_normal.jpg"/>
    <hyperlink ref="G20" r:id="rId238" display="http://pbs.twimg.com/profile_images/920732142283485184/PW8OkRd4_normal.jpg"/>
    <hyperlink ref="G21" r:id="rId239" display="http://pbs.twimg.com/profile_images/850462705102315520/wKtJObtk_normal.jpg"/>
    <hyperlink ref="G22" r:id="rId240" display="http://pbs.twimg.com/profile_images/1082174499137695744/0s_ZBtrJ_normal.jpg"/>
    <hyperlink ref="G23" r:id="rId241" display="http://pbs.twimg.com/profile_images/809574400479608832/uy3rzgCy_normal.jpg"/>
    <hyperlink ref="G24" r:id="rId242" display="http://pbs.twimg.com/profile_images/786677659212414976/bgwnB4DS_normal.jpg"/>
    <hyperlink ref="G25" r:id="rId243" display="http://pbs.twimg.com/profile_images/1091496447529213952/uf76HTVb_normal.jpg"/>
    <hyperlink ref="G26" r:id="rId244" display="http://pbs.twimg.com/profile_images/903269253196992513/XvgGlkwT_normal.jpg"/>
    <hyperlink ref="G27" r:id="rId245" display="http://pbs.twimg.com/profile_images/1081251797593964544/BzcfU_fv_normal.jpg"/>
    <hyperlink ref="G28" r:id="rId246" display="http://pbs.twimg.com/profile_images/991797438099968000/WGSN2x4i_normal.jpg"/>
    <hyperlink ref="G29" r:id="rId247" display="http://pbs.twimg.com/profile_images/478361708273336320/Xw9Y-X0t_normal.jpeg"/>
    <hyperlink ref="G30" r:id="rId248" display="http://pbs.twimg.com/profile_images/955626507011018752/GB0myCIF_normal.jpg"/>
    <hyperlink ref="G31" r:id="rId249" display="http://pbs.twimg.com/profile_images/1014483180773105666/GfS6B9fC_normal.jpg"/>
    <hyperlink ref="G32" r:id="rId250" display="http://pbs.twimg.com/profile_images/843155409187815425/J6gge7te_normal.jpg"/>
    <hyperlink ref="G33" r:id="rId251" display="http://pbs.twimg.com/profile_images/1012146554709344256/N7FMSGo1_normal.jpg"/>
    <hyperlink ref="G34" r:id="rId252" display="http://pbs.twimg.com/profile_images/1037007852794257410/sZXlKCJH_normal.jpg"/>
    <hyperlink ref="G35" r:id="rId253" display="http://pbs.twimg.com/profile_images/1036089302646644737/RGXDMCYY_normal.jpg"/>
    <hyperlink ref="G36" r:id="rId254" display="http://pbs.twimg.com/profile_images/1014129844580421632/QcqV-H7f_normal.jpg"/>
    <hyperlink ref="G37" r:id="rId255" display="http://pbs.twimg.com/profile_images/1086546344200859648/J9tHXYj6_normal.jpg"/>
    <hyperlink ref="G38" r:id="rId256" display="http://pbs.twimg.com/profile_images/1001542788897374208/Rup44rHF_normal.jpg"/>
    <hyperlink ref="G39" r:id="rId257" display="http://pbs.twimg.com/profile_images/1000437251032088576/XIWCR4Uz_normal.jpg"/>
    <hyperlink ref="G40" r:id="rId258" display="http://pbs.twimg.com/profile_images/1045471052573290496/Z4PlotVt_normal.jpg"/>
    <hyperlink ref="G41" r:id="rId259" display="http://pbs.twimg.com/profile_images/601857998475141120/OKkcVUTH_normal.jpg"/>
    <hyperlink ref="G42" r:id="rId260" display="http://pbs.twimg.com/profile_images/539643431601987585/3kwYyE1n_normal.jpeg"/>
    <hyperlink ref="G43" r:id="rId261" display="http://pbs.twimg.com/profile_images/858856589092155392/WVs0454r_normal.jpg"/>
    <hyperlink ref="G44" r:id="rId262" display="http://pbs.twimg.com/profile_images/880819854315585537/s4YwwjCZ_normal.jpg"/>
    <hyperlink ref="G45" r:id="rId263" display="http://pbs.twimg.com/profile_images/1032615542845304832/V92RDj6D_normal.jpg"/>
    <hyperlink ref="G46" r:id="rId264" display="http://pbs.twimg.com/profile_images/1061028223348301825/W7I7awaT_normal.jpg"/>
    <hyperlink ref="G47" r:id="rId265" display="http://pbs.twimg.com/profile_images/985991473429561344/E_FdwcSN_normal.jpg"/>
    <hyperlink ref="G48" r:id="rId266" display="http://pbs.twimg.com/profile_images/3504036752/eb7812a6102162faaf84747be7706603_normal.png"/>
    <hyperlink ref="G49" r:id="rId267" display="http://pbs.twimg.com/profile_images/1099627215619268608/EFSbGgp5_normal.jpg"/>
    <hyperlink ref="G50" r:id="rId268" display="http://pbs.twimg.com/profile_images/601502742662766593/0zbt8put_normal.jpg"/>
    <hyperlink ref="G51" r:id="rId269" display="http://pbs.twimg.com/profile_images/378800000572048999/2262cfb2cb8e4e6c8ae217256013039f_normal.jpeg"/>
    <hyperlink ref="G52" r:id="rId270" display="http://pbs.twimg.com/profile_images/378800000572034987/2262cfb2cb8e4e6c8ae217256013039f_normal.jpeg"/>
    <hyperlink ref="G53" r:id="rId271" display="http://pbs.twimg.com/profile_images/591328965341491203/K6BsU6db_normal.png"/>
    <hyperlink ref="G54" r:id="rId272" display="http://pbs.twimg.com/profile_images/755061861159165953/2tJKamlH_normal.jpg"/>
    <hyperlink ref="G55" r:id="rId273" display="http://pbs.twimg.com/profile_images/1055249246105022464/a_EUtmz-_normal.jpg"/>
    <hyperlink ref="G56" r:id="rId274" display="http://pbs.twimg.com/profile_images/1054104631402512386/jKQF1v7S_normal.jpg"/>
    <hyperlink ref="G57" r:id="rId275" display="http://pbs.twimg.com/profile_images/1070643944038510594/mxLNdlfZ_normal.jpg"/>
    <hyperlink ref="G58" r:id="rId276" display="http://pbs.twimg.com/profile_images/1056544925725143040/SLfLypEP_normal.jpg"/>
    <hyperlink ref="G59" r:id="rId277" display="http://pbs.twimg.com/profile_images/461269145703559169/8kCuZrPZ_normal.png"/>
    <hyperlink ref="G60" r:id="rId278" display="http://pbs.twimg.com/profile_images/1063492758768369664/fEgCA3_-_normal.jpg"/>
    <hyperlink ref="G61" r:id="rId279" display="http://abs.twimg.com/sticky/default_profile_images/default_profile_normal.png"/>
    <hyperlink ref="G62" r:id="rId280" display="http://pbs.twimg.com/profile_images/1016255267363786753/riYUEyYm_normal.jpg"/>
    <hyperlink ref="G63" r:id="rId281" display="http://pbs.twimg.com/profile_images/838755623667822593/Upnxby-I_normal.jpg"/>
    <hyperlink ref="G64" r:id="rId282" display="http://pbs.twimg.com/profile_images/1057628453833490432/_rSbedVi_normal.jpg"/>
    <hyperlink ref="G65" r:id="rId283" display="http://pbs.twimg.com/profile_images/1074207056528322560/KiG76Cz0_normal.jpg"/>
    <hyperlink ref="G66" r:id="rId284" display="http://pbs.twimg.com/profile_images/901477422251618304/jQYTtEz4_normal.jpg"/>
    <hyperlink ref="G67" r:id="rId285" display="http://pbs.twimg.com/profile_images/846738433036992512/Lzo6b-_v_normal.jpg"/>
    <hyperlink ref="G68" r:id="rId286" display="http://pbs.twimg.com/profile_images/771365855816982528/Aml4tdFE_normal.jpg"/>
    <hyperlink ref="G69" r:id="rId287" display="http://pbs.twimg.com/profile_images/953070275775619074/dskPye8e_normal.jpg"/>
    <hyperlink ref="G70" r:id="rId288" display="http://pbs.twimg.com/profile_images/636091365210898432/4sTYrEjp_normal.jpg"/>
    <hyperlink ref="G71" r:id="rId289" display="http://pbs.twimg.com/profile_images/917464868663582720/PMFCqusG_normal.jpg"/>
    <hyperlink ref="G72" r:id="rId290" display="http://pbs.twimg.com/profile_images/643485933770285056/dsgL2pH-_normal.png"/>
    <hyperlink ref="G73" r:id="rId291" display="http://pbs.twimg.com/profile_images/964983674293882880/JQy6T4LX_normal.jpg"/>
    <hyperlink ref="G74" r:id="rId292" display="http://pbs.twimg.com/profile_images/959240336269824000/5nRhlnvi_normal.jpg"/>
    <hyperlink ref="G75" r:id="rId293" display="http://pbs.twimg.com/profile_images/913871842393198592/NYBKXm6W_normal.jpg"/>
    <hyperlink ref="G76" r:id="rId294" display="http://pbs.twimg.com/profile_images/1019208135377084416/080PfeRq_normal.jpg"/>
    <hyperlink ref="G77" r:id="rId295" display="http://pbs.twimg.com/profile_images/831666889222811648/xuTUTKmg_normal.jpg"/>
    <hyperlink ref="G78" r:id="rId296" display="http://abs.twimg.com/sticky/default_profile_images/default_profile_normal.png"/>
    <hyperlink ref="G79" r:id="rId297" display="http://pbs.twimg.com/profile_images/1094237176450240513/cajzTQ_m_normal.jpg"/>
    <hyperlink ref="G80" r:id="rId298" display="http://pbs.twimg.com/profile_images/958168203364044801/jxf-WLiq_normal.jpg"/>
    <hyperlink ref="G81" r:id="rId299" display="http://pbs.twimg.com/profile_images/792384009003204608/SltyfmV0_normal.jpg"/>
    <hyperlink ref="G82" r:id="rId300" display="http://pbs.twimg.com/profile_images/606541737201254400/Dks8fNSz_normal.jpg"/>
    <hyperlink ref="G83" r:id="rId301" display="http://pbs.twimg.com/profile_images/703927208528748544/-4eEARUB_normal.jpg"/>
    <hyperlink ref="G84" r:id="rId302" display="http://pbs.twimg.com/profile_images/613674327062376448/daZlbt6Y_normal.jpg"/>
    <hyperlink ref="G85" r:id="rId303" display="http://pbs.twimg.com/profile_images/989557698562838533/pgCO-tx4_normal.jpg"/>
    <hyperlink ref="G86" r:id="rId304" display="http://pbs.twimg.com/profile_images/812700392953815040/k6QMR8GI_normal.jpg"/>
    <hyperlink ref="G87" r:id="rId305" display="http://pbs.twimg.com/profile_images/977636297392230400/Rhq8424i_normal.jpg"/>
    <hyperlink ref="G88" r:id="rId306" display="http://pbs.twimg.com/profile_images/982126161403592705/ufwFc5BP_normal.jpg"/>
    <hyperlink ref="G89" r:id="rId307" display="http://pbs.twimg.com/profile_images/985608032775106560/GFnP03BC_normal.jpg"/>
    <hyperlink ref="G90" r:id="rId308" display="http://pbs.twimg.com/profile_images/707751833213603841/bayfufRg_normal.jpg"/>
    <hyperlink ref="G91" r:id="rId309" display="http://pbs.twimg.com/profile_images/696712440311123968/uWIELLBw_normal.jpg"/>
    <hyperlink ref="G92" r:id="rId310" display="http://pbs.twimg.com/profile_images/962846145872519173/z8MaOXtU_normal.jpg"/>
    <hyperlink ref="G93" r:id="rId311" display="http://pbs.twimg.com/profile_images/849705285660811264/eXGv5qRk_normal.jpg"/>
    <hyperlink ref="G94" r:id="rId312" display="http://pbs.twimg.com/profile_images/1518203395/DSC_0569_normal.JPG"/>
    <hyperlink ref="G95" r:id="rId313" display="http://abs.twimg.com/sticky/default_profile_images/default_profile_normal.png"/>
    <hyperlink ref="G96" r:id="rId314" display="http://pbs.twimg.com/profile_images/895797812339908608/iFgBGirY_normal.jpg"/>
    <hyperlink ref="G97" r:id="rId315" display="http://pbs.twimg.com/profile_images/1013217053837266944/Q6zfr6WB_normal.jpg"/>
    <hyperlink ref="G98" r:id="rId316" display="http://pbs.twimg.com/profile_images/808919713766109184/OGfTO5hm_normal.jpg"/>
    <hyperlink ref="G99" r:id="rId317" display="http://pbs.twimg.com/profile_images/3362487818/b6959203a62e6abe50e303482f3d9542_normal.png"/>
    <hyperlink ref="G100" r:id="rId318" display="http://pbs.twimg.com/profile_images/899798964999946240/AjnEh8jo_normal.jpg"/>
    <hyperlink ref="G101" r:id="rId319" display="http://pbs.twimg.com/profile_images/949731229942931457/i3afL9iC_normal.jpg"/>
    <hyperlink ref="G102" r:id="rId320" display="http://pbs.twimg.com/profile_images/774105860272365568/ZYvq2qHY_normal.jpg"/>
    <hyperlink ref="G103" r:id="rId321" display="http://pbs.twimg.com/profile_images/975119992785027072/WFsn4Mu3_normal.jpg"/>
    <hyperlink ref="G104" r:id="rId322" display="http://pbs.twimg.com/profile_images/1105325696996569089/n36lPbxV_normal.png"/>
    <hyperlink ref="G105" r:id="rId323" display="http://pbs.twimg.com/profile_images/1068268808853426176/wwHOVPQ0_normal.jpg"/>
    <hyperlink ref="G106" r:id="rId324" display="http://pbs.twimg.com/profile_images/1024950501748686848/0zQAhpwx_normal.jpg"/>
    <hyperlink ref="G107" r:id="rId325" display="http://pbs.twimg.com/profile_images/950806064878047239/jnInvLiN_normal.jpg"/>
    <hyperlink ref="G108" r:id="rId326" display="http://pbs.twimg.com/profile_images/950083811433381889/m1_uGC-3_normal.jpg"/>
    <hyperlink ref="G109" r:id="rId327" display="http://pbs.twimg.com/profile_images/1027348692095782912/u7_t5zkR_normal.jpg"/>
    <hyperlink ref="AY3" r:id="rId328" display="https://twitter.com/drksafwan"/>
    <hyperlink ref="AY4" r:id="rId329" display="https://twitter.com/hollygheartmed"/>
    <hyperlink ref="AY5" r:id="rId330" display="https://twitter.com/jamesknellermd"/>
    <hyperlink ref="AY6" r:id="rId331" display="https://twitter.com/libbyextra"/>
    <hyperlink ref="AY7" r:id="rId332" display="https://twitter.com/hragy"/>
    <hyperlink ref="AY8" r:id="rId333" display="https://twitter.com/chapermann"/>
    <hyperlink ref="AY9" r:id="rId334" display="https://twitter.com/purviparwani"/>
    <hyperlink ref="AY10" r:id="rId335" display="https://twitter.com/sawsanbashier"/>
    <hyperlink ref="AY11" r:id="rId336" display="https://twitter.com/rsingh46143"/>
    <hyperlink ref="AY12" r:id="rId337" display="https://twitter.com/kbalakumaranmd"/>
    <hyperlink ref="AY13" r:id="rId338" display="https://twitter.com/amrelkhatib_ph"/>
    <hyperlink ref="AY14" r:id="rId339" display="https://twitter.com/jasonwasfy"/>
    <hyperlink ref="AY15" r:id="rId340" display="https://twitter.com/rebeccaortega30"/>
    <hyperlink ref="AY16" r:id="rId341" display="https://twitter.com/nmetinyurt"/>
    <hyperlink ref="AY17" r:id="rId342" display="https://twitter.com/cmichaelgibson"/>
    <hyperlink ref="AY18" r:id="rId343" display="https://twitter.com/pushpashivaram"/>
    <hyperlink ref="AY19" r:id="rId344" display="https://twitter.com/emilyguhl"/>
    <hyperlink ref="AY20" r:id="rId345" display="https://twitter.com/pittcardiology"/>
    <hyperlink ref="AY21" r:id="rId346" display="https://twitter.com/malamo512"/>
    <hyperlink ref="AY22" r:id="rId347" display="https://twitter.com/rastogi_md"/>
    <hyperlink ref="AY23" r:id="rId348" display="https://twitter.com/kberlacher"/>
    <hyperlink ref="AY24" r:id="rId349" display="https://twitter.com/jelevenson"/>
    <hyperlink ref="AY25" r:id="rId350" display="https://twitter.com/anastasiasmihai"/>
    <hyperlink ref="AY26" r:id="rId351" display="https://twitter.com/anumsaeedmd"/>
    <hyperlink ref="AY27" r:id="rId352" display="https://twitter.com/lookaleaks"/>
    <hyperlink ref="AY28" r:id="rId353" display="https://twitter.com/drtoniyasingh"/>
    <hyperlink ref="AY29" r:id="rId354" display="https://twitter.com/jamus_marcelo"/>
    <hyperlink ref="AY30" r:id="rId355" display="https://twitter.com/dan_soffer"/>
    <hyperlink ref="AY31" r:id="rId356" display="https://twitter.com/sanchris999"/>
    <hyperlink ref="AY32" r:id="rId357" display="https://twitter.com/masriahmadmd"/>
    <hyperlink ref="AY33" r:id="rId358" display="https://twitter.com/samrrazamd"/>
    <hyperlink ref="AY34" r:id="rId359" display="https://twitter.com/bujaj49"/>
    <hyperlink ref="AY35" r:id="rId360" display="https://twitter.com/jenine_j"/>
    <hyperlink ref="AY36" r:id="rId361" display="https://twitter.com/avolgman"/>
    <hyperlink ref="AY37" r:id="rId362" display="https://twitter.com/nouranraafat"/>
    <hyperlink ref="AY38" r:id="rId363" display="https://twitter.com/nycpropoker"/>
    <hyperlink ref="AY39" r:id="rId364" display="https://twitter.com/zionw32"/>
    <hyperlink ref="AY40" r:id="rId365" display="https://twitter.com/johnsoncardio"/>
    <hyperlink ref="AY41" r:id="rId366" display="https://twitter.com/evapiccon"/>
    <hyperlink ref="AY42" r:id="rId367" display="https://twitter.com/tomvarghesejr"/>
    <hyperlink ref="AY43" r:id="rId368" display="https://twitter.com/daniellep_md"/>
    <hyperlink ref="AY44" r:id="rId369" display="https://twitter.com/jabeenahmad01"/>
    <hyperlink ref="AY45" r:id="rId370" display="https://twitter.com/rnsian8"/>
    <hyperlink ref="AY46" r:id="rId371" display="https://twitter.com/zou_richard"/>
    <hyperlink ref="AY47" r:id="rId372" display="https://twitter.com/angelmedsystems"/>
    <hyperlink ref="AY48" r:id="rId373" display="https://twitter.com/mihaitrofenciuc"/>
    <hyperlink ref="AY49" r:id="rId374" display="https://twitter.com/jgrapsa"/>
    <hyperlink ref="AY50" r:id="rId375" display="https://twitter.com/rafavidalperez"/>
    <hyperlink ref="AY51" r:id="rId376" display="https://twitter.com/accmediacenter"/>
    <hyperlink ref="AY52" r:id="rId377" display="https://twitter.com/accintouch"/>
    <hyperlink ref="AY53" r:id="rId378" display="https://twitter.com/jaccjournals"/>
    <hyperlink ref="AY54" r:id="rId379" display="https://twitter.com/mividovich"/>
    <hyperlink ref="AY55" r:id="rId380" display="https://twitter.com/argulian"/>
    <hyperlink ref="AY56" r:id="rId381" display="https://twitter.com/drasifqasim"/>
    <hyperlink ref="AY57" r:id="rId382" display="https://twitter.com/bigalkim"/>
    <hyperlink ref="AY58" r:id="rId383" display="https://twitter.com/iamdribrahim"/>
    <hyperlink ref="AY59" r:id="rId384" display="https://twitter.com/willsuh76"/>
    <hyperlink ref="AY60" r:id="rId385" display="https://twitter.com/mmamas1973"/>
    <hyperlink ref="AY61" r:id="rId386" display="https://twitter.com/kishankmedshr"/>
    <hyperlink ref="AY62" r:id="rId387" display="https://twitter.com/medshronline"/>
    <hyperlink ref="AY63" r:id="rId388" display="https://twitter.com/weikang517"/>
    <hyperlink ref="AY64" r:id="rId389" display="https://twitter.com/alielzieny"/>
    <hyperlink ref="AY65" r:id="rId390" display="https://twitter.com/sarah_moharem"/>
    <hyperlink ref="AY66" r:id="rId391" display="https://twitter.com/ekaterinil"/>
    <hyperlink ref="AY67" r:id="rId392" display="https://twitter.com/jhfrudd"/>
    <hyperlink ref="AY68" r:id="rId393" display="https://twitter.com/heart_bmj"/>
    <hyperlink ref="AY69" r:id="rId394" display="https://twitter.com/mitominder"/>
    <hyperlink ref="AY70" r:id="rId395" display="https://twitter.com/kghnhslibrary"/>
    <hyperlink ref="AY71" r:id="rId396" display="https://twitter.com/krychtiukmd"/>
    <hyperlink ref="AY72" r:id="rId397" display="https://twitter.com/icorvilud"/>
    <hyperlink ref="AY73" r:id="rId398" display="https://twitter.com/gurukowlgi"/>
    <hyperlink ref="AY74" r:id="rId399" display="https://twitter.com/dr_lohitg"/>
    <hyperlink ref="AY75" r:id="rId400" display="https://twitter.com/bethhilldo"/>
    <hyperlink ref="AY76" r:id="rId401" display="https://twitter.com/drprao"/>
    <hyperlink ref="AY77" r:id="rId402" display="https://twitter.com/jeffhsumd"/>
    <hyperlink ref="AY78" r:id="rId403" display="https://twitter.com/davidshipon"/>
    <hyperlink ref="AY79" r:id="rId404" display="https://twitter.com/michaelemerymd"/>
    <hyperlink ref="AY80" r:id="rId405" display="https://twitter.com/eugenechung01"/>
    <hyperlink ref="AY81" r:id="rId406" display="https://twitter.com/mmartinezheart"/>
    <hyperlink ref="AY82" r:id="rId407" display="https://twitter.com/akohlimd"/>
    <hyperlink ref="AY83" r:id="rId408" display="https://twitter.com/docvikrama"/>
    <hyperlink ref="AY84" r:id="rId409" display="https://twitter.com/acc_georgia"/>
    <hyperlink ref="AY85" r:id="rId410" display="https://twitter.com/yndigegny"/>
    <hyperlink ref="AY86" r:id="rId411" display="https://twitter.com/greggwstone"/>
    <hyperlink ref="AY87" r:id="rId412" display="https://twitter.com/sabouretcardio"/>
    <hyperlink ref="AY88" r:id="rId413" display="https://twitter.com/mgtberg"/>
    <hyperlink ref="AY89" r:id="rId414" display="https://twitter.com/epeeps_bot"/>
    <hyperlink ref="AY90" r:id="rId415" display="https://twitter.com/epocrates"/>
    <hyperlink ref="AY91" r:id="rId416" display="https://twitter.com/acccardioed"/>
    <hyperlink ref="AY92" r:id="rId417" display="https://twitter.com/drankitkpatel"/>
    <hyperlink ref="AY93" r:id="rId418" display="https://twitter.com/mtnsidemedctr"/>
    <hyperlink ref="AY94" r:id="rId419" display="https://twitter.com/heartdrk"/>
    <hyperlink ref="AY95" r:id="rId420" display="https://twitter.com/ankitapatelmd"/>
    <hyperlink ref="AY96" r:id="rId421" display="https://twitter.com/lucysafi"/>
    <hyperlink ref="AY97" r:id="rId422" display="https://twitter.com/integrative_fnp"/>
    <hyperlink ref="AY98" r:id="rId423" display="https://twitter.com/sanjum"/>
    <hyperlink ref="AY99" r:id="rId424" display="https://twitter.com/krosenfieldmd"/>
    <hyperlink ref="AY100" r:id="rId425" display="https://twitter.com/ericsecemskymd"/>
    <hyperlink ref="AY101" r:id="rId426" display="https://twitter.com/jorartu"/>
    <hyperlink ref="AY102" r:id="rId427" display="https://twitter.com/yevgeniybr"/>
    <hyperlink ref="AY103" r:id="rId428" display="https://twitter.com/cardioimageninc"/>
    <hyperlink ref="AY104" r:id="rId429" display="https://twitter.com/andreadmorgan"/>
    <hyperlink ref="AY105" r:id="rId430" display="https://twitter.com/proftomquinn"/>
    <hyperlink ref="AY106" r:id="rId431" display="https://twitter.com/cardiacjoshi"/>
    <hyperlink ref="AY107" r:id="rId432" display="https://twitter.com/slavikken"/>
    <hyperlink ref="AY108" r:id="rId433" display="https://twitter.com/cpgale3"/>
    <hyperlink ref="AY109" r:id="rId434" display="https://twitter.com/dradastefanescu"/>
  </hyperlinks>
  <printOptions/>
  <pageMargins left="0.7" right="0.7" top="0.75" bottom="0.75" header="0.3" footer="0.3"/>
  <pageSetup horizontalDpi="600" verticalDpi="600" orientation="portrait" r:id="rId439"/>
  <drawing r:id="rId438"/>
  <legacyDrawing r:id="rId436"/>
  <tableParts>
    <tablePart r:id="rId4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47" t="s">
        <v>39</v>
      </c>
      <c r="C1" s="48"/>
      <c r="D1" s="48"/>
      <c r="E1" s="49"/>
      <c r="F1" s="45" t="s">
        <v>43</v>
      </c>
      <c r="G1" s="50" t="s">
        <v>44</v>
      </c>
      <c r="H1" s="51"/>
      <c r="I1" s="52" t="s">
        <v>40</v>
      </c>
      <c r="J1" s="53"/>
      <c r="K1" s="54" t="s">
        <v>42</v>
      </c>
      <c r="L1" s="55"/>
      <c r="M1" s="55"/>
      <c r="N1" s="55"/>
      <c r="O1" s="55"/>
      <c r="P1" s="55"/>
      <c r="Q1" s="55"/>
      <c r="R1" s="55"/>
      <c r="S1" s="55"/>
      <c r="T1" s="55"/>
      <c r="U1" s="55"/>
      <c r="V1" s="55"/>
      <c r="W1" s="55"/>
      <c r="X1" s="55"/>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1437</v>
      </c>
      <c r="Z2" s="7" t="s">
        <v>1450</v>
      </c>
      <c r="AA2" s="7" t="s">
        <v>1482</v>
      </c>
      <c r="AB2" s="7" t="s">
        <v>1545</v>
      </c>
      <c r="AC2" s="7" t="s">
        <v>1626</v>
      </c>
      <c r="AD2" s="7" t="s">
        <v>1658</v>
      </c>
      <c r="AE2" s="7" t="s">
        <v>1659</v>
      </c>
      <c r="AF2" s="7" t="s">
        <v>1675</v>
      </c>
      <c r="AG2" s="46" t="s">
        <v>1801</v>
      </c>
      <c r="AH2" s="46" t="s">
        <v>1802</v>
      </c>
      <c r="AI2" s="46" t="s">
        <v>1803</v>
      </c>
      <c r="AJ2" s="46" t="s">
        <v>1804</v>
      </c>
      <c r="AK2" s="46" t="s">
        <v>1805</v>
      </c>
      <c r="AL2" s="46" t="s">
        <v>1806</v>
      </c>
      <c r="AM2" s="46" t="s">
        <v>1807</v>
      </c>
      <c r="AN2" s="46" t="s">
        <v>1808</v>
      </c>
      <c r="AO2" s="46" t="s">
        <v>1811</v>
      </c>
    </row>
    <row r="3" spans="1:41" ht="15">
      <c r="A3" s="11" t="s">
        <v>1385</v>
      </c>
      <c r="B3" s="12" t="s">
        <v>1395</v>
      </c>
      <c r="C3" s="12" t="s">
        <v>56</v>
      </c>
      <c r="D3" s="87"/>
      <c r="E3" s="86"/>
      <c r="F3" s="88" t="s">
        <v>1816</v>
      </c>
      <c r="G3" s="89"/>
      <c r="H3" s="89"/>
      <c r="I3" s="90">
        <v>3</v>
      </c>
      <c r="J3" s="91"/>
      <c r="K3" s="43">
        <v>30</v>
      </c>
      <c r="L3" s="43">
        <v>30</v>
      </c>
      <c r="M3" s="43">
        <v>0</v>
      </c>
      <c r="N3" s="43">
        <v>30</v>
      </c>
      <c r="O3" s="43">
        <v>1</v>
      </c>
      <c r="P3" s="44">
        <v>0</v>
      </c>
      <c r="Q3" s="44">
        <v>0</v>
      </c>
      <c r="R3" s="43">
        <v>1</v>
      </c>
      <c r="S3" s="43">
        <v>0</v>
      </c>
      <c r="T3" s="43">
        <v>30</v>
      </c>
      <c r="U3" s="43">
        <v>30</v>
      </c>
      <c r="V3" s="43">
        <v>2</v>
      </c>
      <c r="W3" s="44">
        <v>1.868889</v>
      </c>
      <c r="X3" s="44">
        <v>0.03333333333333333</v>
      </c>
      <c r="AA3" t="s">
        <v>390</v>
      </c>
      <c r="AB3" s="71" t="s">
        <v>1546</v>
      </c>
      <c r="AC3" s="71" t="s">
        <v>1627</v>
      </c>
      <c r="AD3" s="71" t="s">
        <v>311</v>
      </c>
      <c r="AE3" s="71" t="s">
        <v>311</v>
      </c>
      <c r="AF3" s="71" t="s">
        <v>1676</v>
      </c>
      <c r="AG3" s="98">
        <v>30</v>
      </c>
      <c r="AH3" s="101">
        <v>2.53592561284869</v>
      </c>
      <c r="AI3" s="98">
        <v>0</v>
      </c>
      <c r="AJ3" s="101">
        <v>0</v>
      </c>
      <c r="AK3" s="98">
        <v>0</v>
      </c>
      <c r="AL3" s="101">
        <v>0</v>
      </c>
      <c r="AM3" s="98">
        <v>1153</v>
      </c>
      <c r="AN3" s="101">
        <v>97.46407438715131</v>
      </c>
      <c r="AO3" s="98">
        <v>1183</v>
      </c>
    </row>
    <row r="4" spans="1:41" ht="15">
      <c r="A4" s="11" t="s">
        <v>1386</v>
      </c>
      <c r="B4" s="12" t="s">
        <v>1396</v>
      </c>
      <c r="C4" s="12" t="s">
        <v>56</v>
      </c>
      <c r="D4" s="92"/>
      <c r="E4" s="73"/>
      <c r="F4" s="76" t="s">
        <v>1817</v>
      </c>
      <c r="G4" s="80"/>
      <c r="H4" s="80"/>
      <c r="I4" s="93">
        <v>4</v>
      </c>
      <c r="J4" s="83"/>
      <c r="K4" s="43">
        <v>21</v>
      </c>
      <c r="L4" s="43">
        <v>37</v>
      </c>
      <c r="M4" s="43">
        <v>4</v>
      </c>
      <c r="N4" s="43">
        <v>41</v>
      </c>
      <c r="O4" s="43">
        <v>1</v>
      </c>
      <c r="P4" s="44">
        <v>0.02702702702702703</v>
      </c>
      <c r="Q4" s="44">
        <v>0.05263157894736842</v>
      </c>
      <c r="R4" s="43">
        <v>1</v>
      </c>
      <c r="S4" s="43">
        <v>0</v>
      </c>
      <c r="T4" s="43">
        <v>21</v>
      </c>
      <c r="U4" s="43">
        <v>41</v>
      </c>
      <c r="V4" s="43">
        <v>4</v>
      </c>
      <c r="W4" s="44">
        <v>1.954649</v>
      </c>
      <c r="X4" s="44">
        <v>0.09047619047619047</v>
      </c>
      <c r="Y4" t="s">
        <v>1438</v>
      </c>
      <c r="Z4" t="s">
        <v>1451</v>
      </c>
      <c r="AA4" t="s">
        <v>1483</v>
      </c>
      <c r="AB4" s="71" t="s">
        <v>1547</v>
      </c>
      <c r="AC4" s="71" t="s">
        <v>1628</v>
      </c>
      <c r="AD4" s="71"/>
      <c r="AE4" s="71" t="s">
        <v>1660</v>
      </c>
      <c r="AF4" s="71" t="s">
        <v>1677</v>
      </c>
      <c r="AG4" s="98">
        <v>8</v>
      </c>
      <c r="AH4" s="101">
        <v>2.476780185758514</v>
      </c>
      <c r="AI4" s="98">
        <v>0</v>
      </c>
      <c r="AJ4" s="101">
        <v>0</v>
      </c>
      <c r="AK4" s="98">
        <v>0</v>
      </c>
      <c r="AL4" s="101">
        <v>0</v>
      </c>
      <c r="AM4" s="98">
        <v>315</v>
      </c>
      <c r="AN4" s="101">
        <v>97.52321981424149</v>
      </c>
      <c r="AO4" s="98">
        <v>323</v>
      </c>
    </row>
    <row r="5" spans="1:41" ht="15">
      <c r="A5" s="11" t="s">
        <v>1387</v>
      </c>
      <c r="B5" s="12" t="s">
        <v>1397</v>
      </c>
      <c r="C5" s="12" t="s">
        <v>56</v>
      </c>
      <c r="D5" s="92"/>
      <c r="E5" s="73"/>
      <c r="F5" s="76" t="s">
        <v>1818</v>
      </c>
      <c r="G5" s="80"/>
      <c r="H5" s="80"/>
      <c r="I5" s="93">
        <v>5</v>
      </c>
      <c r="J5" s="83"/>
      <c r="K5" s="43">
        <v>13</v>
      </c>
      <c r="L5" s="43">
        <v>57</v>
      </c>
      <c r="M5" s="43">
        <v>0</v>
      </c>
      <c r="N5" s="43">
        <v>57</v>
      </c>
      <c r="O5" s="43">
        <v>0</v>
      </c>
      <c r="P5" s="44">
        <v>0.05555555555555555</v>
      </c>
      <c r="Q5" s="44">
        <v>0.10526315789473684</v>
      </c>
      <c r="R5" s="43">
        <v>1</v>
      </c>
      <c r="S5" s="43">
        <v>0</v>
      </c>
      <c r="T5" s="43">
        <v>13</v>
      </c>
      <c r="U5" s="43">
        <v>57</v>
      </c>
      <c r="V5" s="43">
        <v>2</v>
      </c>
      <c r="W5" s="44">
        <v>1.207101</v>
      </c>
      <c r="X5" s="44">
        <v>0.36538461538461536</v>
      </c>
      <c r="AA5" t="s">
        <v>402</v>
      </c>
      <c r="AB5" s="71" t="s">
        <v>1548</v>
      </c>
      <c r="AC5" s="71" t="s">
        <v>1629</v>
      </c>
      <c r="AD5" s="71"/>
      <c r="AE5" s="71" t="s">
        <v>1661</v>
      </c>
      <c r="AF5" s="71" t="s">
        <v>1678</v>
      </c>
      <c r="AG5" s="98">
        <v>22</v>
      </c>
      <c r="AH5" s="101">
        <v>5.5</v>
      </c>
      <c r="AI5" s="98">
        <v>0</v>
      </c>
      <c r="AJ5" s="101">
        <v>0</v>
      </c>
      <c r="AK5" s="98">
        <v>0</v>
      </c>
      <c r="AL5" s="101">
        <v>0</v>
      </c>
      <c r="AM5" s="98">
        <v>378</v>
      </c>
      <c r="AN5" s="101">
        <v>94.5</v>
      </c>
      <c r="AO5" s="98">
        <v>400</v>
      </c>
    </row>
    <row r="6" spans="1:41" ht="15">
      <c r="A6" s="11" t="s">
        <v>1388</v>
      </c>
      <c r="B6" s="12" t="s">
        <v>1398</v>
      </c>
      <c r="C6" s="12" t="s">
        <v>56</v>
      </c>
      <c r="D6" s="92"/>
      <c r="E6" s="73"/>
      <c r="F6" s="76" t="s">
        <v>1819</v>
      </c>
      <c r="G6" s="80"/>
      <c r="H6" s="80"/>
      <c r="I6" s="93">
        <v>6</v>
      </c>
      <c r="J6" s="83"/>
      <c r="K6" s="43">
        <v>12</v>
      </c>
      <c r="L6" s="43">
        <v>22</v>
      </c>
      <c r="M6" s="43">
        <v>0</v>
      </c>
      <c r="N6" s="43">
        <v>22</v>
      </c>
      <c r="O6" s="43">
        <v>0</v>
      </c>
      <c r="P6" s="44">
        <v>0.047619047619047616</v>
      </c>
      <c r="Q6" s="44">
        <v>0.09090909090909091</v>
      </c>
      <c r="R6" s="43">
        <v>1</v>
      </c>
      <c r="S6" s="43">
        <v>0</v>
      </c>
      <c r="T6" s="43">
        <v>12</v>
      </c>
      <c r="U6" s="43">
        <v>22</v>
      </c>
      <c r="V6" s="43">
        <v>2</v>
      </c>
      <c r="W6" s="44">
        <v>1.541667</v>
      </c>
      <c r="X6" s="44">
        <v>0.16666666666666666</v>
      </c>
      <c r="AA6" t="s">
        <v>388</v>
      </c>
      <c r="AB6" s="71" t="s">
        <v>1549</v>
      </c>
      <c r="AC6" s="71" t="s">
        <v>1630</v>
      </c>
      <c r="AD6" s="71"/>
      <c r="AE6" s="71" t="s">
        <v>313</v>
      </c>
      <c r="AF6" s="71" t="s">
        <v>1679</v>
      </c>
      <c r="AG6" s="98">
        <v>1</v>
      </c>
      <c r="AH6" s="101">
        <v>0.5434782608695652</v>
      </c>
      <c r="AI6" s="98">
        <v>0</v>
      </c>
      <c r="AJ6" s="101">
        <v>0</v>
      </c>
      <c r="AK6" s="98">
        <v>0</v>
      </c>
      <c r="AL6" s="101">
        <v>0</v>
      </c>
      <c r="AM6" s="98">
        <v>183</v>
      </c>
      <c r="AN6" s="101">
        <v>99.45652173913044</v>
      </c>
      <c r="AO6" s="98">
        <v>184</v>
      </c>
    </row>
    <row r="7" spans="1:41" ht="15">
      <c r="A7" s="11" t="s">
        <v>1389</v>
      </c>
      <c r="B7" s="12" t="s">
        <v>1399</v>
      </c>
      <c r="C7" s="12" t="s">
        <v>56</v>
      </c>
      <c r="D7" s="92"/>
      <c r="E7" s="73"/>
      <c r="F7" s="76" t="s">
        <v>1820</v>
      </c>
      <c r="G7" s="80"/>
      <c r="H7" s="80"/>
      <c r="I7" s="93">
        <v>7</v>
      </c>
      <c r="J7" s="83"/>
      <c r="K7" s="43">
        <v>10</v>
      </c>
      <c r="L7" s="43">
        <v>18</v>
      </c>
      <c r="M7" s="43">
        <v>0</v>
      </c>
      <c r="N7" s="43">
        <v>18</v>
      </c>
      <c r="O7" s="43">
        <v>0</v>
      </c>
      <c r="P7" s="44">
        <v>0.058823529411764705</v>
      </c>
      <c r="Q7" s="44">
        <v>0.1111111111111111</v>
      </c>
      <c r="R7" s="43">
        <v>1</v>
      </c>
      <c r="S7" s="43">
        <v>0</v>
      </c>
      <c r="T7" s="43">
        <v>10</v>
      </c>
      <c r="U7" s="43">
        <v>18</v>
      </c>
      <c r="V7" s="43">
        <v>2</v>
      </c>
      <c r="W7" s="44">
        <v>1.46</v>
      </c>
      <c r="X7" s="44">
        <v>0.2</v>
      </c>
      <c r="Y7" t="s">
        <v>378</v>
      </c>
      <c r="Z7" t="s">
        <v>383</v>
      </c>
      <c r="AA7" t="s">
        <v>393</v>
      </c>
      <c r="AB7" s="71" t="s">
        <v>1550</v>
      </c>
      <c r="AC7" s="71" t="s">
        <v>1631</v>
      </c>
      <c r="AD7" s="71"/>
      <c r="AE7" s="71" t="s">
        <v>1662</v>
      </c>
      <c r="AF7" s="71" t="s">
        <v>1680</v>
      </c>
      <c r="AG7" s="98">
        <v>0</v>
      </c>
      <c r="AH7" s="101">
        <v>0</v>
      </c>
      <c r="AI7" s="98">
        <v>0</v>
      </c>
      <c r="AJ7" s="101">
        <v>0</v>
      </c>
      <c r="AK7" s="98">
        <v>0</v>
      </c>
      <c r="AL7" s="101">
        <v>0</v>
      </c>
      <c r="AM7" s="98">
        <v>44</v>
      </c>
      <c r="AN7" s="101">
        <v>100</v>
      </c>
      <c r="AO7" s="98">
        <v>44</v>
      </c>
    </row>
    <row r="8" spans="1:41" ht="15">
      <c r="A8" s="11" t="s">
        <v>1390</v>
      </c>
      <c r="B8" s="12" t="s">
        <v>1400</v>
      </c>
      <c r="C8" s="12" t="s">
        <v>56</v>
      </c>
      <c r="D8" s="92"/>
      <c r="E8" s="73"/>
      <c r="F8" s="76" t="s">
        <v>1821</v>
      </c>
      <c r="G8" s="80"/>
      <c r="H8" s="80"/>
      <c r="I8" s="93">
        <v>8</v>
      </c>
      <c r="J8" s="83"/>
      <c r="K8" s="43">
        <v>7</v>
      </c>
      <c r="L8" s="43">
        <v>7</v>
      </c>
      <c r="M8" s="43">
        <v>0</v>
      </c>
      <c r="N8" s="43">
        <v>7</v>
      </c>
      <c r="O8" s="43">
        <v>1</v>
      </c>
      <c r="P8" s="44">
        <v>0</v>
      </c>
      <c r="Q8" s="44">
        <v>0</v>
      </c>
      <c r="R8" s="43">
        <v>1</v>
      </c>
      <c r="S8" s="43">
        <v>0</v>
      </c>
      <c r="T8" s="43">
        <v>7</v>
      </c>
      <c r="U8" s="43">
        <v>7</v>
      </c>
      <c r="V8" s="43">
        <v>2</v>
      </c>
      <c r="W8" s="44">
        <v>1.469388</v>
      </c>
      <c r="X8" s="44">
        <v>0.14285714285714285</v>
      </c>
      <c r="Y8" t="s">
        <v>380</v>
      </c>
      <c r="Z8" t="s">
        <v>385</v>
      </c>
      <c r="AA8" t="s">
        <v>387</v>
      </c>
      <c r="AB8" s="71" t="s">
        <v>1551</v>
      </c>
      <c r="AC8" s="71" t="s">
        <v>1632</v>
      </c>
      <c r="AD8" s="71"/>
      <c r="AE8" s="71"/>
      <c r="AF8" s="71" t="s">
        <v>1681</v>
      </c>
      <c r="AG8" s="98">
        <v>21</v>
      </c>
      <c r="AH8" s="101">
        <v>9.090909090909092</v>
      </c>
      <c r="AI8" s="98">
        <v>0</v>
      </c>
      <c r="AJ8" s="101">
        <v>0</v>
      </c>
      <c r="AK8" s="98">
        <v>0</v>
      </c>
      <c r="AL8" s="101">
        <v>0</v>
      </c>
      <c r="AM8" s="98">
        <v>210</v>
      </c>
      <c r="AN8" s="101">
        <v>90.9090909090909</v>
      </c>
      <c r="AO8" s="98">
        <v>231</v>
      </c>
    </row>
    <row r="9" spans="1:41" ht="15">
      <c r="A9" s="11" t="s">
        <v>1391</v>
      </c>
      <c r="B9" s="12" t="s">
        <v>1401</v>
      </c>
      <c r="C9" s="12" t="s">
        <v>56</v>
      </c>
      <c r="D9" s="92"/>
      <c r="E9" s="73"/>
      <c r="F9" s="76" t="s">
        <v>1822</v>
      </c>
      <c r="G9" s="80"/>
      <c r="H9" s="80"/>
      <c r="I9" s="93">
        <v>9</v>
      </c>
      <c r="J9" s="83"/>
      <c r="K9" s="43">
        <v>7</v>
      </c>
      <c r="L9" s="43">
        <v>6</v>
      </c>
      <c r="M9" s="43">
        <v>0</v>
      </c>
      <c r="N9" s="43">
        <v>6</v>
      </c>
      <c r="O9" s="43">
        <v>0</v>
      </c>
      <c r="P9" s="44">
        <v>0</v>
      </c>
      <c r="Q9" s="44">
        <v>0</v>
      </c>
      <c r="R9" s="43">
        <v>1</v>
      </c>
      <c r="S9" s="43">
        <v>0</v>
      </c>
      <c r="T9" s="43">
        <v>7</v>
      </c>
      <c r="U9" s="43">
        <v>6</v>
      </c>
      <c r="V9" s="43">
        <v>2</v>
      </c>
      <c r="W9" s="44">
        <v>1.469388</v>
      </c>
      <c r="X9" s="44">
        <v>0.14285714285714285</v>
      </c>
      <c r="AA9" t="s">
        <v>386</v>
      </c>
      <c r="AB9" s="71" t="s">
        <v>1552</v>
      </c>
      <c r="AC9" s="71" t="s">
        <v>1633</v>
      </c>
      <c r="AD9" s="71" t="s">
        <v>337</v>
      </c>
      <c r="AE9" s="71" t="s">
        <v>1663</v>
      </c>
      <c r="AF9" s="71" t="s">
        <v>1682</v>
      </c>
      <c r="AG9" s="98">
        <v>2</v>
      </c>
      <c r="AH9" s="101">
        <v>1.7391304347826086</v>
      </c>
      <c r="AI9" s="98">
        <v>0</v>
      </c>
      <c r="AJ9" s="101">
        <v>0</v>
      </c>
      <c r="AK9" s="98">
        <v>0</v>
      </c>
      <c r="AL9" s="101">
        <v>0</v>
      </c>
      <c r="AM9" s="98">
        <v>113</v>
      </c>
      <c r="AN9" s="101">
        <v>98.26086956521739</v>
      </c>
      <c r="AO9" s="98">
        <v>115</v>
      </c>
    </row>
    <row r="10" spans="1:41" ht="14.25" customHeight="1">
      <c r="A10" s="11" t="s">
        <v>1392</v>
      </c>
      <c r="B10" s="12" t="s">
        <v>1402</v>
      </c>
      <c r="C10" s="12" t="s">
        <v>56</v>
      </c>
      <c r="D10" s="92"/>
      <c r="E10" s="73"/>
      <c r="F10" s="76" t="s">
        <v>1823</v>
      </c>
      <c r="G10" s="80"/>
      <c r="H10" s="80"/>
      <c r="I10" s="93">
        <v>10</v>
      </c>
      <c r="J10" s="83"/>
      <c r="K10" s="43">
        <v>3</v>
      </c>
      <c r="L10" s="43">
        <v>3</v>
      </c>
      <c r="M10" s="43">
        <v>0</v>
      </c>
      <c r="N10" s="43">
        <v>3</v>
      </c>
      <c r="O10" s="43">
        <v>1</v>
      </c>
      <c r="P10" s="44">
        <v>0</v>
      </c>
      <c r="Q10" s="44">
        <v>0</v>
      </c>
      <c r="R10" s="43">
        <v>1</v>
      </c>
      <c r="S10" s="43">
        <v>0</v>
      </c>
      <c r="T10" s="43">
        <v>3</v>
      </c>
      <c r="U10" s="43">
        <v>3</v>
      </c>
      <c r="V10" s="43">
        <v>2</v>
      </c>
      <c r="W10" s="44">
        <v>0.888889</v>
      </c>
      <c r="X10" s="44">
        <v>0.3333333333333333</v>
      </c>
      <c r="AA10" t="s">
        <v>386</v>
      </c>
      <c r="AB10" s="71" t="s">
        <v>1553</v>
      </c>
      <c r="AC10" s="71" t="s">
        <v>1634</v>
      </c>
      <c r="AD10" s="71"/>
      <c r="AE10" s="71"/>
      <c r="AF10" s="71" t="s">
        <v>1683</v>
      </c>
      <c r="AG10" s="98">
        <v>3</v>
      </c>
      <c r="AH10" s="101">
        <v>12.5</v>
      </c>
      <c r="AI10" s="98">
        <v>0</v>
      </c>
      <c r="AJ10" s="101">
        <v>0</v>
      </c>
      <c r="AK10" s="98">
        <v>0</v>
      </c>
      <c r="AL10" s="101">
        <v>0</v>
      </c>
      <c r="AM10" s="98">
        <v>21</v>
      </c>
      <c r="AN10" s="101">
        <v>87.5</v>
      </c>
      <c r="AO10" s="98">
        <v>24</v>
      </c>
    </row>
    <row r="11" spans="1:41" ht="15">
      <c r="A11" s="11" t="s">
        <v>1393</v>
      </c>
      <c r="B11" s="12" t="s">
        <v>1403</v>
      </c>
      <c r="C11" s="12" t="s">
        <v>56</v>
      </c>
      <c r="D11" s="92"/>
      <c r="E11" s="73"/>
      <c r="F11" s="76" t="s">
        <v>1393</v>
      </c>
      <c r="G11" s="80"/>
      <c r="H11" s="80"/>
      <c r="I11" s="93">
        <v>11</v>
      </c>
      <c r="J11" s="83"/>
      <c r="K11" s="43">
        <v>2</v>
      </c>
      <c r="L11" s="43">
        <v>1</v>
      </c>
      <c r="M11" s="43">
        <v>0</v>
      </c>
      <c r="N11" s="43">
        <v>1</v>
      </c>
      <c r="O11" s="43">
        <v>0</v>
      </c>
      <c r="P11" s="44">
        <v>0</v>
      </c>
      <c r="Q11" s="44">
        <v>0</v>
      </c>
      <c r="R11" s="43">
        <v>1</v>
      </c>
      <c r="S11" s="43">
        <v>0</v>
      </c>
      <c r="T11" s="43">
        <v>2</v>
      </c>
      <c r="U11" s="43">
        <v>1</v>
      </c>
      <c r="V11" s="43">
        <v>1</v>
      </c>
      <c r="W11" s="44">
        <v>0.5</v>
      </c>
      <c r="X11" s="44">
        <v>0.5</v>
      </c>
      <c r="AA11" t="s">
        <v>389</v>
      </c>
      <c r="AB11" s="71" t="s">
        <v>656</v>
      </c>
      <c r="AC11" s="71" t="s">
        <v>656</v>
      </c>
      <c r="AD11" s="71" t="s">
        <v>330</v>
      </c>
      <c r="AE11" s="71"/>
      <c r="AF11" s="71" t="s">
        <v>1684</v>
      </c>
      <c r="AG11" s="98">
        <v>0</v>
      </c>
      <c r="AH11" s="101">
        <v>0</v>
      </c>
      <c r="AI11" s="98">
        <v>0</v>
      </c>
      <c r="AJ11" s="101">
        <v>0</v>
      </c>
      <c r="AK11" s="98">
        <v>0</v>
      </c>
      <c r="AL11" s="101">
        <v>0</v>
      </c>
      <c r="AM11" s="98">
        <v>7</v>
      </c>
      <c r="AN11" s="101">
        <v>100</v>
      </c>
      <c r="AO11" s="98">
        <v>7</v>
      </c>
    </row>
    <row r="12" spans="1:41" ht="15">
      <c r="A12" s="11" t="s">
        <v>1394</v>
      </c>
      <c r="B12" s="12" t="s">
        <v>1404</v>
      </c>
      <c r="C12" s="12" t="s">
        <v>56</v>
      </c>
      <c r="D12" s="92"/>
      <c r="E12" s="73"/>
      <c r="F12" s="76" t="s">
        <v>1824</v>
      </c>
      <c r="G12" s="80"/>
      <c r="H12" s="80"/>
      <c r="I12" s="93">
        <v>12</v>
      </c>
      <c r="J12" s="83"/>
      <c r="K12" s="43">
        <v>2</v>
      </c>
      <c r="L12" s="43">
        <v>2</v>
      </c>
      <c r="M12" s="43">
        <v>0</v>
      </c>
      <c r="N12" s="43">
        <v>2</v>
      </c>
      <c r="O12" s="43">
        <v>2</v>
      </c>
      <c r="P12" s="44" t="s">
        <v>1812</v>
      </c>
      <c r="Q12" s="44" t="s">
        <v>1812</v>
      </c>
      <c r="R12" s="43">
        <v>2</v>
      </c>
      <c r="S12" s="43">
        <v>2</v>
      </c>
      <c r="T12" s="43">
        <v>1</v>
      </c>
      <c r="U12" s="43">
        <v>1</v>
      </c>
      <c r="V12" s="43">
        <v>0</v>
      </c>
      <c r="W12" s="44">
        <v>0</v>
      </c>
      <c r="X12" s="44">
        <v>0</v>
      </c>
      <c r="Y12" t="s">
        <v>381</v>
      </c>
      <c r="Z12" t="s">
        <v>383</v>
      </c>
      <c r="AA12" t="s">
        <v>1484</v>
      </c>
      <c r="AB12" s="71" t="s">
        <v>386</v>
      </c>
      <c r="AC12" s="71" t="s">
        <v>656</v>
      </c>
      <c r="AD12" s="71"/>
      <c r="AE12" s="71"/>
      <c r="AF12" s="71" t="s">
        <v>1685</v>
      </c>
      <c r="AG12" s="98">
        <v>0</v>
      </c>
      <c r="AH12" s="101">
        <v>0</v>
      </c>
      <c r="AI12" s="98">
        <v>0</v>
      </c>
      <c r="AJ12" s="101">
        <v>0</v>
      </c>
      <c r="AK12" s="98">
        <v>0</v>
      </c>
      <c r="AL12" s="101">
        <v>0</v>
      </c>
      <c r="AM12" s="98">
        <v>6</v>
      </c>
      <c r="AN12" s="101">
        <v>100</v>
      </c>
      <c r="AO12" s="98">
        <v>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t="s">
        <v>1385</v>
      </c>
      <c r="B2" s="71" t="s">
        <v>325</v>
      </c>
      <c r="C2">
        <f>VLOOKUP(GroupVertices[[#This Row],[Vertex]],Vertices[],MATCH("ID",Vertices[[#Headers],[Vertex]:[Vertex Content Word Count]],0),FALSE)</f>
        <v>108</v>
      </c>
    </row>
    <row r="3" spans="1:3" ht="15">
      <c r="A3" t="s">
        <v>1385</v>
      </c>
      <c r="B3" s="71" t="s">
        <v>311</v>
      </c>
      <c r="C3">
        <f>VLOOKUP(GroupVertices[[#This Row],[Vertex]],Vertices[],MATCH("ID",Vertices[[#Headers],[Vertex]:[Vertex Content Word Count]],0),FALSE)</f>
        <v>7</v>
      </c>
    </row>
    <row r="4" spans="1:3" ht="15">
      <c r="A4" t="s">
        <v>1385</v>
      </c>
      <c r="B4" s="71" t="s">
        <v>321</v>
      </c>
      <c r="C4">
        <f>VLOOKUP(GroupVertices[[#This Row],[Vertex]],Vertices[],MATCH("ID",Vertices[[#Headers],[Vertex]:[Vertex Content Word Count]],0),FALSE)</f>
        <v>105</v>
      </c>
    </row>
    <row r="5" spans="1:3" ht="15">
      <c r="A5" t="s">
        <v>1385</v>
      </c>
      <c r="B5" s="71" t="s">
        <v>320</v>
      </c>
      <c r="C5">
        <f>VLOOKUP(GroupVertices[[#This Row],[Vertex]],Vertices[],MATCH("ID",Vertices[[#Headers],[Vertex]:[Vertex Content Word Count]],0),FALSE)</f>
        <v>104</v>
      </c>
    </row>
    <row r="6" spans="1:3" ht="15">
      <c r="A6" t="s">
        <v>1385</v>
      </c>
      <c r="B6" s="71" t="s">
        <v>305</v>
      </c>
      <c r="C6">
        <f>VLOOKUP(GroupVertices[[#This Row],[Vertex]],Vertices[],MATCH("ID",Vertices[[#Headers],[Vertex]:[Vertex Content Word Count]],0),FALSE)</f>
        <v>84</v>
      </c>
    </row>
    <row r="7" spans="1:3" ht="15">
      <c r="A7" t="s">
        <v>1385</v>
      </c>
      <c r="B7" s="71" t="s">
        <v>285</v>
      </c>
      <c r="C7">
        <f>VLOOKUP(GroupVertices[[#This Row],[Vertex]],Vertices[],MATCH("ID",Vertices[[#Headers],[Vertex]:[Vertex Content Word Count]],0),FALSE)</f>
        <v>45</v>
      </c>
    </row>
    <row r="8" spans="1:3" ht="15">
      <c r="A8" t="s">
        <v>1385</v>
      </c>
      <c r="B8" s="71" t="s">
        <v>284</v>
      </c>
      <c r="C8">
        <f>VLOOKUP(GroupVertices[[#This Row],[Vertex]],Vertices[],MATCH("ID",Vertices[[#Headers],[Vertex]:[Vertex Content Word Count]],0),FALSE)</f>
        <v>44</v>
      </c>
    </row>
    <row r="9" spans="1:3" ht="15">
      <c r="A9" t="s">
        <v>1385</v>
      </c>
      <c r="B9" s="71" t="s">
        <v>283</v>
      </c>
      <c r="C9">
        <f>VLOOKUP(GroupVertices[[#This Row],[Vertex]],Vertices[],MATCH("ID",Vertices[[#Headers],[Vertex]:[Vertex Content Word Count]],0),FALSE)</f>
        <v>43</v>
      </c>
    </row>
    <row r="10" spans="1:3" ht="15">
      <c r="A10" t="s">
        <v>1385</v>
      </c>
      <c r="B10" s="71" t="s">
        <v>282</v>
      </c>
      <c r="C10">
        <f>VLOOKUP(GroupVertices[[#This Row],[Vertex]],Vertices[],MATCH("ID",Vertices[[#Headers],[Vertex]:[Vertex Content Word Count]],0),FALSE)</f>
        <v>42</v>
      </c>
    </row>
    <row r="11" spans="1:3" ht="15">
      <c r="A11" t="s">
        <v>1385</v>
      </c>
      <c r="B11" s="71" t="s">
        <v>281</v>
      </c>
      <c r="C11">
        <f>VLOOKUP(GroupVertices[[#This Row],[Vertex]],Vertices[],MATCH("ID",Vertices[[#Headers],[Vertex]:[Vertex Content Word Count]],0),FALSE)</f>
        <v>41</v>
      </c>
    </row>
    <row r="12" spans="1:3" ht="15">
      <c r="A12" t="s">
        <v>1385</v>
      </c>
      <c r="B12" s="71" t="s">
        <v>280</v>
      </c>
      <c r="C12">
        <f>VLOOKUP(GroupVertices[[#This Row],[Vertex]],Vertices[],MATCH("ID",Vertices[[#Headers],[Vertex]:[Vertex Content Word Count]],0),FALSE)</f>
        <v>40</v>
      </c>
    </row>
    <row r="13" spans="1:3" ht="15">
      <c r="A13" t="s">
        <v>1385</v>
      </c>
      <c r="B13" s="71" t="s">
        <v>278</v>
      </c>
      <c r="C13">
        <f>VLOOKUP(GroupVertices[[#This Row],[Vertex]],Vertices[],MATCH("ID",Vertices[[#Headers],[Vertex]:[Vertex Content Word Count]],0),FALSE)</f>
        <v>37</v>
      </c>
    </row>
    <row r="14" spans="1:3" ht="15">
      <c r="A14" t="s">
        <v>1385</v>
      </c>
      <c r="B14" s="71" t="s">
        <v>277</v>
      </c>
      <c r="C14">
        <f>VLOOKUP(GroupVertices[[#This Row],[Vertex]],Vertices[],MATCH("ID",Vertices[[#Headers],[Vertex]:[Vertex Content Word Count]],0),FALSE)</f>
        <v>36</v>
      </c>
    </row>
    <row r="15" spans="1:3" ht="15">
      <c r="A15" t="s">
        <v>1385</v>
      </c>
      <c r="B15" s="71" t="s">
        <v>276</v>
      </c>
      <c r="C15">
        <f>VLOOKUP(GroupVertices[[#This Row],[Vertex]],Vertices[],MATCH("ID",Vertices[[#Headers],[Vertex]:[Vertex Content Word Count]],0),FALSE)</f>
        <v>35</v>
      </c>
    </row>
    <row r="16" spans="1:3" ht="15">
      <c r="A16" t="s">
        <v>1385</v>
      </c>
      <c r="B16" s="71" t="s">
        <v>275</v>
      </c>
      <c r="C16">
        <f>VLOOKUP(GroupVertices[[#This Row],[Vertex]],Vertices[],MATCH("ID",Vertices[[#Headers],[Vertex]:[Vertex Content Word Count]],0),FALSE)</f>
        <v>34</v>
      </c>
    </row>
    <row r="17" spans="1:3" ht="15">
      <c r="A17" t="s">
        <v>1385</v>
      </c>
      <c r="B17" s="71" t="s">
        <v>274</v>
      </c>
      <c r="C17">
        <f>VLOOKUP(GroupVertices[[#This Row],[Vertex]],Vertices[],MATCH("ID",Vertices[[#Headers],[Vertex]:[Vertex Content Word Count]],0),FALSE)</f>
        <v>33</v>
      </c>
    </row>
    <row r="18" spans="1:3" ht="15">
      <c r="A18" t="s">
        <v>1385</v>
      </c>
      <c r="B18" s="71" t="s">
        <v>272</v>
      </c>
      <c r="C18">
        <f>VLOOKUP(GroupVertices[[#This Row],[Vertex]],Vertices[],MATCH("ID",Vertices[[#Headers],[Vertex]:[Vertex Content Word Count]],0),FALSE)</f>
        <v>31</v>
      </c>
    </row>
    <row r="19" spans="1:3" ht="15">
      <c r="A19" t="s">
        <v>1385</v>
      </c>
      <c r="B19" s="71" t="s">
        <v>271</v>
      </c>
      <c r="C19">
        <f>VLOOKUP(GroupVertices[[#This Row],[Vertex]],Vertices[],MATCH("ID",Vertices[[#Headers],[Vertex]:[Vertex Content Word Count]],0),FALSE)</f>
        <v>30</v>
      </c>
    </row>
    <row r="20" spans="1:3" ht="15">
      <c r="A20" t="s">
        <v>1385</v>
      </c>
      <c r="B20" s="71" t="s">
        <v>270</v>
      </c>
      <c r="C20">
        <f>VLOOKUP(GroupVertices[[#This Row],[Vertex]],Vertices[],MATCH("ID",Vertices[[#Headers],[Vertex]:[Vertex Content Word Count]],0),FALSE)</f>
        <v>29</v>
      </c>
    </row>
    <row r="21" spans="1:3" ht="15">
      <c r="A21" t="s">
        <v>1385</v>
      </c>
      <c r="B21" s="71" t="s">
        <v>268</v>
      </c>
      <c r="C21">
        <f>VLOOKUP(GroupVertices[[#This Row],[Vertex]],Vertices[],MATCH("ID",Vertices[[#Headers],[Vertex]:[Vertex Content Word Count]],0),FALSE)</f>
        <v>27</v>
      </c>
    </row>
    <row r="22" spans="1:3" ht="15">
      <c r="A22" t="s">
        <v>1385</v>
      </c>
      <c r="B22" s="71" t="s">
        <v>266</v>
      </c>
      <c r="C22">
        <f>VLOOKUP(GroupVertices[[#This Row],[Vertex]],Vertices[],MATCH("ID",Vertices[[#Headers],[Vertex]:[Vertex Content Word Count]],0),FALSE)</f>
        <v>25</v>
      </c>
    </row>
    <row r="23" spans="1:3" ht="15">
      <c r="A23" t="s">
        <v>1385</v>
      </c>
      <c r="B23" s="71" t="s">
        <v>259</v>
      </c>
      <c r="C23">
        <f>VLOOKUP(GroupVertices[[#This Row],[Vertex]],Vertices[],MATCH("ID",Vertices[[#Headers],[Vertex]:[Vertex Content Word Count]],0),FALSE)</f>
        <v>15</v>
      </c>
    </row>
    <row r="24" spans="1:3" ht="15">
      <c r="A24" t="s">
        <v>1385</v>
      </c>
      <c r="B24" s="71" t="s">
        <v>258</v>
      </c>
      <c r="C24">
        <f>VLOOKUP(GroupVertices[[#This Row],[Vertex]],Vertices[],MATCH("ID",Vertices[[#Headers],[Vertex]:[Vertex Content Word Count]],0),FALSE)</f>
        <v>14</v>
      </c>
    </row>
    <row r="25" spans="1:3" ht="15">
      <c r="A25" t="s">
        <v>1385</v>
      </c>
      <c r="B25" s="71" t="s">
        <v>257</v>
      </c>
      <c r="C25">
        <f>VLOOKUP(GroupVertices[[#This Row],[Vertex]],Vertices[],MATCH("ID",Vertices[[#Headers],[Vertex]:[Vertex Content Word Count]],0),FALSE)</f>
        <v>13</v>
      </c>
    </row>
    <row r="26" spans="1:3" ht="15">
      <c r="A26" t="s">
        <v>1385</v>
      </c>
      <c r="B26" s="71" t="s">
        <v>256</v>
      </c>
      <c r="C26">
        <f>VLOOKUP(GroupVertices[[#This Row],[Vertex]],Vertices[],MATCH("ID",Vertices[[#Headers],[Vertex]:[Vertex Content Word Count]],0),FALSE)</f>
        <v>12</v>
      </c>
    </row>
    <row r="27" spans="1:3" ht="15">
      <c r="A27" t="s">
        <v>1385</v>
      </c>
      <c r="B27" s="71" t="s">
        <v>255</v>
      </c>
      <c r="C27">
        <f>VLOOKUP(GroupVertices[[#This Row],[Vertex]],Vertices[],MATCH("ID",Vertices[[#Headers],[Vertex]:[Vertex Content Word Count]],0),FALSE)</f>
        <v>11</v>
      </c>
    </row>
    <row r="28" spans="1:3" ht="15">
      <c r="A28" t="s">
        <v>1385</v>
      </c>
      <c r="B28" s="71" t="s">
        <v>254</v>
      </c>
      <c r="C28">
        <f>VLOOKUP(GroupVertices[[#This Row],[Vertex]],Vertices[],MATCH("ID",Vertices[[#Headers],[Vertex]:[Vertex Content Word Count]],0),FALSE)</f>
        <v>10</v>
      </c>
    </row>
    <row r="29" spans="1:3" ht="15">
      <c r="A29" t="s">
        <v>1385</v>
      </c>
      <c r="B29" s="71" t="s">
        <v>253</v>
      </c>
      <c r="C29">
        <f>VLOOKUP(GroupVertices[[#This Row],[Vertex]],Vertices[],MATCH("ID",Vertices[[#Headers],[Vertex]:[Vertex Content Word Count]],0),FALSE)</f>
        <v>9</v>
      </c>
    </row>
    <row r="30" spans="1:3" ht="15">
      <c r="A30" t="s">
        <v>1385</v>
      </c>
      <c r="B30" s="71" t="s">
        <v>252</v>
      </c>
      <c r="C30">
        <f>VLOOKUP(GroupVertices[[#This Row],[Vertex]],Vertices[],MATCH("ID",Vertices[[#Headers],[Vertex]:[Vertex Content Word Count]],0),FALSE)</f>
        <v>8</v>
      </c>
    </row>
    <row r="31" spans="1:3" ht="15">
      <c r="A31" t="s">
        <v>1385</v>
      </c>
      <c r="B31" s="71" t="s">
        <v>251</v>
      </c>
      <c r="C31">
        <f>VLOOKUP(GroupVertices[[#This Row],[Vertex]],Vertices[],MATCH("ID",Vertices[[#Headers],[Vertex]:[Vertex Content Word Count]],0),FALSE)</f>
        <v>6</v>
      </c>
    </row>
    <row r="32" spans="1:3" ht="15">
      <c r="A32" t="s">
        <v>1386</v>
      </c>
      <c r="B32" s="71" t="s">
        <v>332</v>
      </c>
      <c r="C32">
        <f>VLOOKUP(GroupVertices[[#This Row],[Vertex]],Vertices[],MATCH("ID",Vertices[[#Headers],[Vertex]:[Vertex Content Word Count]],0),FALSE)</f>
        <v>52</v>
      </c>
    </row>
    <row r="33" spans="1:3" ht="15">
      <c r="A33" t="s">
        <v>1386</v>
      </c>
      <c r="B33" s="71" t="s">
        <v>318</v>
      </c>
      <c r="C33">
        <f>VLOOKUP(GroupVertices[[#This Row],[Vertex]],Vertices[],MATCH("ID",Vertices[[#Headers],[Vertex]:[Vertex Content Word Count]],0),FALSE)</f>
        <v>102</v>
      </c>
    </row>
    <row r="34" spans="1:3" ht="15">
      <c r="A34" t="s">
        <v>1386</v>
      </c>
      <c r="B34" s="71" t="s">
        <v>317</v>
      </c>
      <c r="C34">
        <f>VLOOKUP(GroupVertices[[#This Row],[Vertex]],Vertices[],MATCH("ID",Vertices[[#Headers],[Vertex]:[Vertex Content Word Count]],0),FALSE)</f>
        <v>100</v>
      </c>
    </row>
    <row r="35" spans="1:3" ht="15">
      <c r="A35" t="s">
        <v>1386</v>
      </c>
      <c r="B35" s="71" t="s">
        <v>355</v>
      </c>
      <c r="C35">
        <f>VLOOKUP(GroupVertices[[#This Row],[Vertex]],Vertices[],MATCH("ID",Vertices[[#Headers],[Vertex]:[Vertex Content Word Count]],0),FALSE)</f>
        <v>99</v>
      </c>
    </row>
    <row r="36" spans="1:3" ht="15">
      <c r="A36" t="s">
        <v>1386</v>
      </c>
      <c r="B36" s="71" t="s">
        <v>316</v>
      </c>
      <c r="C36">
        <f>VLOOKUP(GroupVertices[[#This Row],[Vertex]],Vertices[],MATCH("ID",Vertices[[#Headers],[Vertex]:[Vertex Content Word Count]],0),FALSE)</f>
        <v>98</v>
      </c>
    </row>
    <row r="37" spans="1:3" ht="15">
      <c r="A37" t="s">
        <v>1386</v>
      </c>
      <c r="B37" s="71" t="s">
        <v>307</v>
      </c>
      <c r="C37">
        <f>VLOOKUP(GroupVertices[[#This Row],[Vertex]],Vertices[],MATCH("ID",Vertices[[#Headers],[Vertex]:[Vertex Content Word Count]],0),FALSE)</f>
        <v>89</v>
      </c>
    </row>
    <row r="38" spans="1:3" ht="15">
      <c r="A38" t="s">
        <v>1386</v>
      </c>
      <c r="B38" s="71" t="s">
        <v>354</v>
      </c>
      <c r="C38">
        <f>VLOOKUP(GroupVertices[[#This Row],[Vertex]],Vertices[],MATCH("ID",Vertices[[#Headers],[Vertex]:[Vertex Content Word Count]],0),FALSE)</f>
        <v>97</v>
      </c>
    </row>
    <row r="39" spans="1:3" ht="15">
      <c r="A39" t="s">
        <v>1386</v>
      </c>
      <c r="B39" s="71" t="s">
        <v>314</v>
      </c>
      <c r="C39">
        <f>VLOOKUP(GroupVertices[[#This Row],[Vertex]],Vertices[],MATCH("ID",Vertices[[#Headers],[Vertex]:[Vertex Content Word Count]],0),FALSE)</f>
        <v>92</v>
      </c>
    </row>
    <row r="40" spans="1:3" ht="15">
      <c r="A40" t="s">
        <v>1386</v>
      </c>
      <c r="B40" s="71" t="s">
        <v>353</v>
      </c>
      <c r="C40">
        <f>VLOOKUP(GroupVertices[[#This Row],[Vertex]],Vertices[],MATCH("ID",Vertices[[#Headers],[Vertex]:[Vertex Content Word Count]],0),FALSE)</f>
        <v>96</v>
      </c>
    </row>
    <row r="41" spans="1:3" ht="15">
      <c r="A41" t="s">
        <v>1386</v>
      </c>
      <c r="B41" s="71" t="s">
        <v>352</v>
      </c>
      <c r="C41">
        <f>VLOOKUP(GroupVertices[[#This Row],[Vertex]],Vertices[],MATCH("ID",Vertices[[#Headers],[Vertex]:[Vertex Content Word Count]],0),FALSE)</f>
        <v>95</v>
      </c>
    </row>
    <row r="42" spans="1:3" ht="15">
      <c r="A42" t="s">
        <v>1386</v>
      </c>
      <c r="B42" s="71" t="s">
        <v>351</v>
      </c>
      <c r="C42">
        <f>VLOOKUP(GroupVertices[[#This Row],[Vertex]],Vertices[],MATCH("ID",Vertices[[#Headers],[Vertex]:[Vertex Content Word Count]],0),FALSE)</f>
        <v>94</v>
      </c>
    </row>
    <row r="43" spans="1:3" ht="15">
      <c r="A43" t="s">
        <v>1386</v>
      </c>
      <c r="B43" s="71" t="s">
        <v>350</v>
      </c>
      <c r="C43">
        <f>VLOOKUP(GroupVertices[[#This Row],[Vertex]],Vertices[],MATCH("ID",Vertices[[#Headers],[Vertex]:[Vertex Content Word Count]],0),FALSE)</f>
        <v>93</v>
      </c>
    </row>
    <row r="44" spans="1:3" ht="15">
      <c r="A44" t="s">
        <v>1386</v>
      </c>
      <c r="B44" s="71" t="s">
        <v>349</v>
      </c>
      <c r="C44">
        <f>VLOOKUP(GroupVertices[[#This Row],[Vertex]],Vertices[],MATCH("ID",Vertices[[#Headers],[Vertex]:[Vertex Content Word Count]],0),FALSE)</f>
        <v>91</v>
      </c>
    </row>
    <row r="45" spans="1:3" ht="15">
      <c r="A45" t="s">
        <v>1386</v>
      </c>
      <c r="B45" s="71" t="s">
        <v>309</v>
      </c>
      <c r="C45">
        <f>VLOOKUP(GroupVertices[[#This Row],[Vertex]],Vertices[],MATCH("ID",Vertices[[#Headers],[Vertex]:[Vertex Content Word Count]],0),FALSE)</f>
        <v>90</v>
      </c>
    </row>
    <row r="46" spans="1:3" ht="15">
      <c r="A46" t="s">
        <v>1386</v>
      </c>
      <c r="B46" s="71" t="s">
        <v>310</v>
      </c>
      <c r="C46">
        <f>VLOOKUP(GroupVertices[[#This Row],[Vertex]],Vertices[],MATCH("ID",Vertices[[#Headers],[Vertex]:[Vertex Content Word Count]],0),FALSE)</f>
        <v>17</v>
      </c>
    </row>
    <row r="47" spans="1:3" ht="15">
      <c r="A47" t="s">
        <v>1386</v>
      </c>
      <c r="B47" s="71" t="s">
        <v>348</v>
      </c>
      <c r="C47">
        <f>VLOOKUP(GroupVertices[[#This Row],[Vertex]],Vertices[],MATCH("ID",Vertices[[#Headers],[Vertex]:[Vertex Content Word Count]],0),FALSE)</f>
        <v>88</v>
      </c>
    </row>
    <row r="48" spans="1:3" ht="15">
      <c r="A48" t="s">
        <v>1386</v>
      </c>
      <c r="B48" s="71" t="s">
        <v>347</v>
      </c>
      <c r="C48">
        <f>VLOOKUP(GroupVertices[[#This Row],[Vertex]],Vertices[],MATCH("ID",Vertices[[#Headers],[Vertex]:[Vertex Content Word Count]],0),FALSE)</f>
        <v>87</v>
      </c>
    </row>
    <row r="49" spans="1:3" ht="15">
      <c r="A49" t="s">
        <v>1386</v>
      </c>
      <c r="B49" s="71" t="s">
        <v>346</v>
      </c>
      <c r="C49">
        <f>VLOOKUP(GroupVertices[[#This Row],[Vertex]],Vertices[],MATCH("ID",Vertices[[#Headers],[Vertex]:[Vertex Content Word Count]],0),FALSE)</f>
        <v>86</v>
      </c>
    </row>
    <row r="50" spans="1:3" ht="15">
      <c r="A50" t="s">
        <v>1386</v>
      </c>
      <c r="B50" s="71" t="s">
        <v>306</v>
      </c>
      <c r="C50">
        <f>VLOOKUP(GroupVertices[[#This Row],[Vertex]],Vertices[],MATCH("ID",Vertices[[#Headers],[Vertex]:[Vertex Content Word Count]],0),FALSE)</f>
        <v>85</v>
      </c>
    </row>
    <row r="51" spans="1:3" ht="15">
      <c r="A51" t="s">
        <v>1386</v>
      </c>
      <c r="B51" s="71" t="s">
        <v>287</v>
      </c>
      <c r="C51">
        <f>VLOOKUP(GroupVertices[[#This Row],[Vertex]],Vertices[],MATCH("ID",Vertices[[#Headers],[Vertex]:[Vertex Content Word Count]],0),FALSE)</f>
        <v>47</v>
      </c>
    </row>
    <row r="52" spans="1:3" ht="15">
      <c r="A52" t="s">
        <v>1386</v>
      </c>
      <c r="B52" s="71" t="s">
        <v>260</v>
      </c>
      <c r="C52">
        <f>VLOOKUP(GroupVertices[[#This Row],[Vertex]],Vertices[],MATCH("ID",Vertices[[#Headers],[Vertex]:[Vertex Content Word Count]],0),FALSE)</f>
        <v>16</v>
      </c>
    </row>
    <row r="53" spans="1:3" ht="15">
      <c r="A53" t="s">
        <v>1387</v>
      </c>
      <c r="B53" s="71" t="s">
        <v>329</v>
      </c>
      <c r="C53">
        <f>VLOOKUP(GroupVertices[[#This Row],[Vertex]],Vertices[],MATCH("ID",Vertices[[#Headers],[Vertex]:[Vertex Content Word Count]],0),FALSE)</f>
        <v>109</v>
      </c>
    </row>
    <row r="54" spans="1:3" ht="15">
      <c r="A54" t="s">
        <v>1387</v>
      </c>
      <c r="B54" s="71" t="s">
        <v>328</v>
      </c>
      <c r="C54">
        <f>VLOOKUP(GroupVertices[[#This Row],[Vertex]],Vertices[],MATCH("ID",Vertices[[#Headers],[Vertex]:[Vertex Content Word Count]],0),FALSE)</f>
        <v>55</v>
      </c>
    </row>
    <row r="55" spans="1:3" ht="15">
      <c r="A55" t="s">
        <v>1387</v>
      </c>
      <c r="B55" s="71" t="s">
        <v>334</v>
      </c>
      <c r="C55">
        <f>VLOOKUP(GroupVertices[[#This Row],[Vertex]],Vertices[],MATCH("ID",Vertices[[#Headers],[Vertex]:[Vertex Content Word Count]],0),FALSE)</f>
        <v>54</v>
      </c>
    </row>
    <row r="56" spans="1:3" ht="15">
      <c r="A56" t="s">
        <v>1387</v>
      </c>
      <c r="B56" s="71" t="s">
        <v>333</v>
      </c>
      <c r="C56">
        <f>VLOOKUP(GroupVertices[[#This Row],[Vertex]],Vertices[],MATCH("ID",Vertices[[#Headers],[Vertex]:[Vertex Content Word Count]],0),FALSE)</f>
        <v>53</v>
      </c>
    </row>
    <row r="57" spans="1:3" ht="15">
      <c r="A57" t="s">
        <v>1387</v>
      </c>
      <c r="B57" s="71" t="s">
        <v>331</v>
      </c>
      <c r="C57">
        <f>VLOOKUP(GroupVertices[[#This Row],[Vertex]],Vertices[],MATCH("ID",Vertices[[#Headers],[Vertex]:[Vertex Content Word Count]],0),FALSE)</f>
        <v>51</v>
      </c>
    </row>
    <row r="58" spans="1:3" ht="15">
      <c r="A58" t="s">
        <v>1387</v>
      </c>
      <c r="B58" s="71" t="s">
        <v>327</v>
      </c>
      <c r="C58">
        <f>VLOOKUP(GroupVertices[[#This Row],[Vertex]],Vertices[],MATCH("ID",Vertices[[#Headers],[Vertex]:[Vertex Content Word Count]],0),FALSE)</f>
        <v>50</v>
      </c>
    </row>
    <row r="59" spans="1:3" ht="15">
      <c r="A59" t="s">
        <v>1387</v>
      </c>
      <c r="B59" s="71" t="s">
        <v>326</v>
      </c>
      <c r="C59">
        <f>VLOOKUP(GroupVertices[[#This Row],[Vertex]],Vertices[],MATCH("ID",Vertices[[#Headers],[Vertex]:[Vertex Content Word Count]],0),FALSE)</f>
        <v>49</v>
      </c>
    </row>
    <row r="60" spans="1:3" ht="15">
      <c r="A60" t="s">
        <v>1387</v>
      </c>
      <c r="B60" s="71" t="s">
        <v>304</v>
      </c>
      <c r="C60">
        <f>VLOOKUP(GroupVertices[[#This Row],[Vertex]],Vertices[],MATCH("ID",Vertices[[#Headers],[Vertex]:[Vertex Content Word Count]],0),FALSE)</f>
        <v>83</v>
      </c>
    </row>
    <row r="61" spans="1:3" ht="15">
      <c r="A61" t="s">
        <v>1387</v>
      </c>
      <c r="B61" s="71" t="s">
        <v>300</v>
      </c>
      <c r="C61">
        <f>VLOOKUP(GroupVertices[[#This Row],[Vertex]],Vertices[],MATCH("ID",Vertices[[#Headers],[Vertex]:[Vertex Content Word Count]],0),FALSE)</f>
        <v>71</v>
      </c>
    </row>
    <row r="62" spans="1:3" ht="15">
      <c r="A62" t="s">
        <v>1387</v>
      </c>
      <c r="B62" s="71" t="s">
        <v>296</v>
      </c>
      <c r="C62">
        <f>VLOOKUP(GroupVertices[[#This Row],[Vertex]],Vertices[],MATCH("ID",Vertices[[#Headers],[Vertex]:[Vertex Content Word Count]],0),FALSE)</f>
        <v>66</v>
      </c>
    </row>
    <row r="63" spans="1:3" ht="15">
      <c r="A63" t="s">
        <v>1387</v>
      </c>
      <c r="B63" s="71" t="s">
        <v>295</v>
      </c>
      <c r="C63">
        <f>VLOOKUP(GroupVertices[[#This Row],[Vertex]],Vertices[],MATCH("ID",Vertices[[#Headers],[Vertex]:[Vertex Content Word Count]],0),FALSE)</f>
        <v>65</v>
      </c>
    </row>
    <row r="64" spans="1:3" ht="15">
      <c r="A64" t="s">
        <v>1387</v>
      </c>
      <c r="B64" s="71" t="s">
        <v>294</v>
      </c>
      <c r="C64">
        <f>VLOOKUP(GroupVertices[[#This Row],[Vertex]],Vertices[],MATCH("ID",Vertices[[#Headers],[Vertex]:[Vertex Content Word Count]],0),FALSE)</f>
        <v>64</v>
      </c>
    </row>
    <row r="65" spans="1:3" ht="15">
      <c r="A65" t="s">
        <v>1387</v>
      </c>
      <c r="B65" s="71" t="s">
        <v>288</v>
      </c>
      <c r="C65">
        <f>VLOOKUP(GroupVertices[[#This Row],[Vertex]],Vertices[],MATCH("ID",Vertices[[#Headers],[Vertex]:[Vertex Content Word Count]],0),FALSE)</f>
        <v>48</v>
      </c>
    </row>
    <row r="66" spans="1:3" ht="15">
      <c r="A66" t="s">
        <v>1388</v>
      </c>
      <c r="B66" s="71" t="s">
        <v>313</v>
      </c>
      <c r="C66">
        <f>VLOOKUP(GroupVertices[[#This Row],[Vertex]],Vertices[],MATCH("ID",Vertices[[#Headers],[Vertex]:[Vertex Content Word Count]],0),FALSE)</f>
        <v>20</v>
      </c>
    </row>
    <row r="67" spans="1:3" ht="15">
      <c r="A67" t="s">
        <v>1388</v>
      </c>
      <c r="B67" s="71" t="s">
        <v>312</v>
      </c>
      <c r="C67">
        <f>VLOOKUP(GroupVertices[[#This Row],[Vertex]],Vertices[],MATCH("ID",Vertices[[#Headers],[Vertex]:[Vertex Content Word Count]],0),FALSE)</f>
        <v>19</v>
      </c>
    </row>
    <row r="68" spans="1:3" ht="15">
      <c r="A68" t="s">
        <v>1388</v>
      </c>
      <c r="B68" s="71" t="s">
        <v>303</v>
      </c>
      <c r="C68">
        <f>VLOOKUP(GroupVertices[[#This Row],[Vertex]],Vertices[],MATCH("ID",Vertices[[#Headers],[Vertex]:[Vertex Content Word Count]],0),FALSE)</f>
        <v>82</v>
      </c>
    </row>
    <row r="69" spans="1:3" ht="15">
      <c r="A69" t="s">
        <v>1388</v>
      </c>
      <c r="B69" s="71" t="s">
        <v>286</v>
      </c>
      <c r="C69">
        <f>VLOOKUP(GroupVertices[[#This Row],[Vertex]],Vertices[],MATCH("ID",Vertices[[#Headers],[Vertex]:[Vertex Content Word Count]],0),FALSE)</f>
        <v>46</v>
      </c>
    </row>
    <row r="70" spans="1:3" ht="15">
      <c r="A70" t="s">
        <v>1388</v>
      </c>
      <c r="B70" s="71" t="s">
        <v>273</v>
      </c>
      <c r="C70">
        <f>VLOOKUP(GroupVertices[[#This Row],[Vertex]],Vertices[],MATCH("ID",Vertices[[#Headers],[Vertex]:[Vertex Content Word Count]],0),FALSE)</f>
        <v>32</v>
      </c>
    </row>
    <row r="71" spans="1:3" ht="15">
      <c r="A71" t="s">
        <v>1388</v>
      </c>
      <c r="B71" s="71" t="s">
        <v>269</v>
      </c>
      <c r="C71">
        <f>VLOOKUP(GroupVertices[[#This Row],[Vertex]],Vertices[],MATCH("ID",Vertices[[#Headers],[Vertex]:[Vertex Content Word Count]],0),FALSE)</f>
        <v>28</v>
      </c>
    </row>
    <row r="72" spans="1:3" ht="15">
      <c r="A72" t="s">
        <v>1388</v>
      </c>
      <c r="B72" s="71" t="s">
        <v>267</v>
      </c>
      <c r="C72">
        <f>VLOOKUP(GroupVertices[[#This Row],[Vertex]],Vertices[],MATCH("ID",Vertices[[#Headers],[Vertex]:[Vertex Content Word Count]],0),FALSE)</f>
        <v>26</v>
      </c>
    </row>
    <row r="73" spans="1:3" ht="15">
      <c r="A73" t="s">
        <v>1388</v>
      </c>
      <c r="B73" s="71" t="s">
        <v>265</v>
      </c>
      <c r="C73">
        <f>VLOOKUP(GroupVertices[[#This Row],[Vertex]],Vertices[],MATCH("ID",Vertices[[#Headers],[Vertex]:[Vertex Content Word Count]],0),FALSE)</f>
        <v>24</v>
      </c>
    </row>
    <row r="74" spans="1:3" ht="15">
      <c r="A74" t="s">
        <v>1388</v>
      </c>
      <c r="B74" s="71" t="s">
        <v>264</v>
      </c>
      <c r="C74">
        <f>VLOOKUP(GroupVertices[[#This Row],[Vertex]],Vertices[],MATCH("ID",Vertices[[#Headers],[Vertex]:[Vertex Content Word Count]],0),FALSE)</f>
        <v>23</v>
      </c>
    </row>
    <row r="75" spans="1:3" ht="15">
      <c r="A75" t="s">
        <v>1388</v>
      </c>
      <c r="B75" s="71" t="s">
        <v>263</v>
      </c>
      <c r="C75">
        <f>VLOOKUP(GroupVertices[[#This Row],[Vertex]],Vertices[],MATCH("ID",Vertices[[#Headers],[Vertex]:[Vertex Content Word Count]],0),FALSE)</f>
        <v>22</v>
      </c>
    </row>
    <row r="76" spans="1:3" ht="15">
      <c r="A76" t="s">
        <v>1388</v>
      </c>
      <c r="B76" s="71" t="s">
        <v>262</v>
      </c>
      <c r="C76">
        <f>VLOOKUP(GroupVertices[[#This Row],[Vertex]],Vertices[],MATCH("ID",Vertices[[#Headers],[Vertex]:[Vertex Content Word Count]],0),FALSE)</f>
        <v>21</v>
      </c>
    </row>
    <row r="77" spans="1:3" ht="15">
      <c r="A77" t="s">
        <v>1388</v>
      </c>
      <c r="B77" s="71" t="s">
        <v>261</v>
      </c>
      <c r="C77">
        <f>VLOOKUP(GroupVertices[[#This Row],[Vertex]],Vertices[],MATCH("ID",Vertices[[#Headers],[Vertex]:[Vertex Content Word Count]],0),FALSE)</f>
        <v>18</v>
      </c>
    </row>
    <row r="78" spans="1:3" ht="15">
      <c r="A78" t="s">
        <v>1389</v>
      </c>
      <c r="B78" s="71" t="s">
        <v>302</v>
      </c>
      <c r="C78">
        <f>VLOOKUP(GroupVertices[[#This Row],[Vertex]],Vertices[],MATCH("ID",Vertices[[#Headers],[Vertex]:[Vertex Content Word Count]],0),FALSE)</f>
        <v>73</v>
      </c>
    </row>
    <row r="79" spans="1:3" ht="15">
      <c r="A79" t="s">
        <v>1389</v>
      </c>
      <c r="B79" s="71" t="s">
        <v>345</v>
      </c>
      <c r="C79">
        <f>VLOOKUP(GroupVertices[[#This Row],[Vertex]],Vertices[],MATCH("ID",Vertices[[#Headers],[Vertex]:[Vertex Content Word Count]],0),FALSE)</f>
        <v>81</v>
      </c>
    </row>
    <row r="80" spans="1:3" ht="15">
      <c r="A80" t="s">
        <v>1389</v>
      </c>
      <c r="B80" s="71" t="s">
        <v>301</v>
      </c>
      <c r="C80">
        <f>VLOOKUP(GroupVertices[[#This Row],[Vertex]],Vertices[],MATCH("ID",Vertices[[#Headers],[Vertex]:[Vertex Content Word Count]],0),FALSE)</f>
        <v>72</v>
      </c>
    </row>
    <row r="81" spans="1:3" ht="15">
      <c r="A81" t="s">
        <v>1389</v>
      </c>
      <c r="B81" s="71" t="s">
        <v>344</v>
      </c>
      <c r="C81">
        <f>VLOOKUP(GroupVertices[[#This Row],[Vertex]],Vertices[],MATCH("ID",Vertices[[#Headers],[Vertex]:[Vertex Content Word Count]],0),FALSE)</f>
        <v>80</v>
      </c>
    </row>
    <row r="82" spans="1:3" ht="15">
      <c r="A82" t="s">
        <v>1389</v>
      </c>
      <c r="B82" s="71" t="s">
        <v>343</v>
      </c>
      <c r="C82">
        <f>VLOOKUP(GroupVertices[[#This Row],[Vertex]],Vertices[],MATCH("ID",Vertices[[#Headers],[Vertex]:[Vertex Content Word Count]],0),FALSE)</f>
        <v>79</v>
      </c>
    </row>
    <row r="83" spans="1:3" ht="15">
      <c r="A83" t="s">
        <v>1389</v>
      </c>
      <c r="B83" s="71" t="s">
        <v>342</v>
      </c>
      <c r="C83">
        <f>VLOOKUP(GroupVertices[[#This Row],[Vertex]],Vertices[],MATCH("ID",Vertices[[#Headers],[Vertex]:[Vertex Content Word Count]],0),FALSE)</f>
        <v>78</v>
      </c>
    </row>
    <row r="84" spans="1:3" ht="15">
      <c r="A84" t="s">
        <v>1389</v>
      </c>
      <c r="B84" s="71" t="s">
        <v>341</v>
      </c>
      <c r="C84">
        <f>VLOOKUP(GroupVertices[[#This Row],[Vertex]],Vertices[],MATCH("ID",Vertices[[#Headers],[Vertex]:[Vertex Content Word Count]],0),FALSE)</f>
        <v>77</v>
      </c>
    </row>
    <row r="85" spans="1:3" ht="15">
      <c r="A85" t="s">
        <v>1389</v>
      </c>
      <c r="B85" s="71" t="s">
        <v>340</v>
      </c>
      <c r="C85">
        <f>VLOOKUP(GroupVertices[[#This Row],[Vertex]],Vertices[],MATCH("ID",Vertices[[#Headers],[Vertex]:[Vertex Content Word Count]],0),FALSE)</f>
        <v>76</v>
      </c>
    </row>
    <row r="86" spans="1:3" ht="15">
      <c r="A86" t="s">
        <v>1389</v>
      </c>
      <c r="B86" s="71" t="s">
        <v>339</v>
      </c>
      <c r="C86">
        <f>VLOOKUP(GroupVertices[[#This Row],[Vertex]],Vertices[],MATCH("ID",Vertices[[#Headers],[Vertex]:[Vertex Content Word Count]],0),FALSE)</f>
        <v>75</v>
      </c>
    </row>
    <row r="87" spans="1:3" ht="15">
      <c r="A87" t="s">
        <v>1389</v>
      </c>
      <c r="B87" s="71" t="s">
        <v>338</v>
      </c>
      <c r="C87">
        <f>VLOOKUP(GroupVertices[[#This Row],[Vertex]],Vertices[],MATCH("ID",Vertices[[#Headers],[Vertex]:[Vertex Content Word Count]],0),FALSE)</f>
        <v>74</v>
      </c>
    </row>
    <row r="88" spans="1:3" ht="15">
      <c r="A88" t="s">
        <v>1390</v>
      </c>
      <c r="B88" s="71" t="s">
        <v>323</v>
      </c>
      <c r="C88">
        <f>VLOOKUP(GroupVertices[[#This Row],[Vertex]],Vertices[],MATCH("ID",Vertices[[#Headers],[Vertex]:[Vertex Content Word Count]],0),FALSE)</f>
        <v>106</v>
      </c>
    </row>
    <row r="89" spans="1:3" ht="15">
      <c r="A89" t="s">
        <v>1390</v>
      </c>
      <c r="B89" s="71" t="s">
        <v>322</v>
      </c>
      <c r="C89">
        <f>VLOOKUP(GroupVertices[[#This Row],[Vertex]],Vertices[],MATCH("ID",Vertices[[#Headers],[Vertex]:[Vertex Content Word Count]],0),FALSE)</f>
        <v>68</v>
      </c>
    </row>
    <row r="90" spans="1:3" ht="15">
      <c r="A90" t="s">
        <v>1390</v>
      </c>
      <c r="B90" s="71" t="s">
        <v>319</v>
      </c>
      <c r="C90">
        <f>VLOOKUP(GroupVertices[[#This Row],[Vertex]],Vertices[],MATCH("ID",Vertices[[#Headers],[Vertex]:[Vertex Content Word Count]],0),FALSE)</f>
        <v>103</v>
      </c>
    </row>
    <row r="91" spans="1:3" ht="15">
      <c r="A91" t="s">
        <v>1390</v>
      </c>
      <c r="B91" s="71" t="s">
        <v>315</v>
      </c>
      <c r="C91">
        <f>VLOOKUP(GroupVertices[[#This Row],[Vertex]],Vertices[],MATCH("ID",Vertices[[#Headers],[Vertex]:[Vertex Content Word Count]],0),FALSE)</f>
        <v>101</v>
      </c>
    </row>
    <row r="92" spans="1:3" ht="15">
      <c r="A92" t="s">
        <v>1390</v>
      </c>
      <c r="B92" s="71" t="s">
        <v>299</v>
      </c>
      <c r="C92">
        <f>VLOOKUP(GroupVertices[[#This Row],[Vertex]],Vertices[],MATCH("ID",Vertices[[#Headers],[Vertex]:[Vertex Content Word Count]],0),FALSE)</f>
        <v>70</v>
      </c>
    </row>
    <row r="93" spans="1:3" ht="15">
      <c r="A93" t="s">
        <v>1390</v>
      </c>
      <c r="B93" s="71" t="s">
        <v>298</v>
      </c>
      <c r="C93">
        <f>VLOOKUP(GroupVertices[[#This Row],[Vertex]],Vertices[],MATCH("ID",Vertices[[#Headers],[Vertex]:[Vertex Content Word Count]],0),FALSE)</f>
        <v>69</v>
      </c>
    </row>
    <row r="94" spans="1:3" ht="15">
      <c r="A94" t="s">
        <v>1390</v>
      </c>
      <c r="B94" s="71" t="s">
        <v>297</v>
      </c>
      <c r="C94">
        <f>VLOOKUP(GroupVertices[[#This Row],[Vertex]],Vertices[],MATCH("ID",Vertices[[#Headers],[Vertex]:[Vertex Content Word Count]],0),FALSE)</f>
        <v>67</v>
      </c>
    </row>
    <row r="95" spans="1:3" ht="15">
      <c r="A95" t="s">
        <v>1391</v>
      </c>
      <c r="B95" s="71" t="s">
        <v>290</v>
      </c>
      <c r="C95">
        <f>VLOOKUP(GroupVertices[[#This Row],[Vertex]],Vertices[],MATCH("ID",Vertices[[#Headers],[Vertex]:[Vertex Content Word Count]],0),FALSE)</f>
        <v>57</v>
      </c>
    </row>
    <row r="96" spans="1:3" ht="15">
      <c r="A96" t="s">
        <v>1391</v>
      </c>
      <c r="B96" s="71" t="s">
        <v>337</v>
      </c>
      <c r="C96">
        <f>VLOOKUP(GroupVertices[[#This Row],[Vertex]],Vertices[],MATCH("ID",Vertices[[#Headers],[Vertex]:[Vertex Content Word Count]],0),FALSE)</f>
        <v>62</v>
      </c>
    </row>
    <row r="97" spans="1:3" ht="15">
      <c r="A97" t="s">
        <v>1391</v>
      </c>
      <c r="B97" s="71" t="s">
        <v>336</v>
      </c>
      <c r="C97">
        <f>VLOOKUP(GroupVertices[[#This Row],[Vertex]],Vertices[],MATCH("ID",Vertices[[#Headers],[Vertex]:[Vertex Content Word Count]],0),FALSE)</f>
        <v>61</v>
      </c>
    </row>
    <row r="98" spans="1:3" ht="15">
      <c r="A98" t="s">
        <v>1391</v>
      </c>
      <c r="B98" s="71" t="s">
        <v>292</v>
      </c>
      <c r="C98">
        <f>VLOOKUP(GroupVertices[[#This Row],[Vertex]],Vertices[],MATCH("ID",Vertices[[#Headers],[Vertex]:[Vertex Content Word Count]],0),FALSE)</f>
        <v>60</v>
      </c>
    </row>
    <row r="99" spans="1:3" ht="15">
      <c r="A99" t="s">
        <v>1391</v>
      </c>
      <c r="B99" s="71" t="s">
        <v>291</v>
      </c>
      <c r="C99">
        <f>VLOOKUP(GroupVertices[[#This Row],[Vertex]],Vertices[],MATCH("ID",Vertices[[#Headers],[Vertex]:[Vertex Content Word Count]],0),FALSE)</f>
        <v>59</v>
      </c>
    </row>
    <row r="100" spans="1:3" ht="15">
      <c r="A100" t="s">
        <v>1391</v>
      </c>
      <c r="B100" s="71" t="s">
        <v>335</v>
      </c>
      <c r="C100">
        <f>VLOOKUP(GroupVertices[[#This Row],[Vertex]],Vertices[],MATCH("ID",Vertices[[#Headers],[Vertex]:[Vertex Content Word Count]],0),FALSE)</f>
        <v>58</v>
      </c>
    </row>
    <row r="101" spans="1:3" ht="15">
      <c r="A101" t="s">
        <v>1391</v>
      </c>
      <c r="B101" s="71" t="s">
        <v>289</v>
      </c>
      <c r="C101">
        <f>VLOOKUP(GroupVertices[[#This Row],[Vertex]],Vertices[],MATCH("ID",Vertices[[#Headers],[Vertex]:[Vertex Content Word Count]],0),FALSE)</f>
        <v>56</v>
      </c>
    </row>
    <row r="102" spans="1:3" ht="15">
      <c r="A102" t="s">
        <v>1392</v>
      </c>
      <c r="B102" s="71" t="s">
        <v>308</v>
      </c>
      <c r="C102">
        <f>VLOOKUP(GroupVertices[[#This Row],[Vertex]],Vertices[],MATCH("ID",Vertices[[#Headers],[Vertex]:[Vertex Content Word Count]],0),FALSE)</f>
        <v>4</v>
      </c>
    </row>
    <row r="103" spans="1:3" ht="15">
      <c r="A103" t="s">
        <v>1392</v>
      </c>
      <c r="B103" s="71" t="s">
        <v>250</v>
      </c>
      <c r="C103">
        <f>VLOOKUP(GroupVertices[[#This Row],[Vertex]],Vertices[],MATCH("ID",Vertices[[#Headers],[Vertex]:[Vertex Content Word Count]],0),FALSE)</f>
        <v>5</v>
      </c>
    </row>
    <row r="104" spans="1:3" ht="15">
      <c r="A104" t="s">
        <v>1392</v>
      </c>
      <c r="B104" s="71" t="s">
        <v>249</v>
      </c>
      <c r="C104">
        <f>VLOOKUP(GroupVertices[[#This Row],[Vertex]],Vertices[],MATCH("ID",Vertices[[#Headers],[Vertex]:[Vertex Content Word Count]],0),FALSE)</f>
        <v>3</v>
      </c>
    </row>
    <row r="105" spans="1:3" ht="15">
      <c r="A105" t="s">
        <v>1393</v>
      </c>
      <c r="B105" s="71" t="s">
        <v>279</v>
      </c>
      <c r="C105">
        <f>VLOOKUP(GroupVertices[[#This Row],[Vertex]],Vertices[],MATCH("ID",Vertices[[#Headers],[Vertex]:[Vertex Content Word Count]],0),FALSE)</f>
        <v>38</v>
      </c>
    </row>
    <row r="106" spans="1:3" ht="15">
      <c r="A106" t="s">
        <v>1393</v>
      </c>
      <c r="B106" s="71" t="s">
        <v>330</v>
      </c>
      <c r="C106">
        <f>VLOOKUP(GroupVertices[[#This Row],[Vertex]],Vertices[],MATCH("ID",Vertices[[#Headers],[Vertex]:[Vertex Content Word Count]],0),FALSE)</f>
        <v>39</v>
      </c>
    </row>
    <row r="107" spans="1:3" ht="15">
      <c r="A107" t="s">
        <v>1394</v>
      </c>
      <c r="B107" s="71" t="s">
        <v>293</v>
      </c>
      <c r="C107">
        <f>VLOOKUP(GroupVertices[[#This Row],[Vertex]],Vertices[],MATCH("ID",Vertices[[#Headers],[Vertex]:[Vertex Content Word Count]],0),FALSE)</f>
        <v>63</v>
      </c>
    </row>
    <row r="108" spans="1:3" ht="15">
      <c r="A108" t="s">
        <v>1394</v>
      </c>
      <c r="B108" s="71" t="s">
        <v>324</v>
      </c>
      <c r="C108">
        <f>VLOOKUP(GroupVertices[[#This Row],[Vertex]],Vertices[],MATCH("ID",Vertices[[#Headers],[Vertex]:[Vertex Content Word Count]],0),FALSE)</f>
        <v>107</v>
      </c>
    </row>
  </sheetData>
  <dataValidations count="3" xWindow="58" yWindow="226">
    <dataValidation allowBlank="1" showInputMessage="1" showErrorMessage="1" promptTitle="Group Name" prompt="Enter the name of the group.  The group name must also be entered on the Groups worksheet." sqref="A2:A108"/>
    <dataValidation allowBlank="1" showInputMessage="1" showErrorMessage="1" promptTitle="Vertex Name" prompt="Enter the name of a vertex to include in the group." sqref="B2:B108"/>
    <dataValidation allowBlank="1" showInputMessage="1" promptTitle="Vertex ID" prompt="This is the value of the hidden ID cell in the Vertices worksheet.  It gets filled in by the items on the NodeXL, Analysis, Groups menu." sqref="C2:C10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1411</v>
      </c>
      <c r="B2" s="31" t="s">
        <v>1383</v>
      </c>
      <c r="D2" s="30">
        <f>MIN(Vertices[Degree])</f>
        <v>0</v>
      </c>
      <c r="E2">
        <f>COUNTIF(Vertices[Degree],"&gt;= "&amp;D2)-COUNTIF(Vertices[Degree],"&gt;="&amp;D3)</f>
        <v>0</v>
      </c>
      <c r="F2" s="34">
        <f>MIN(Vertices[In-Degree])</f>
        <v>0</v>
      </c>
      <c r="G2" s="35">
        <f>COUNTIF(Vertices[In-Degree],"&gt;= "&amp;F2)-COUNTIF(Vertices[In-Degree],"&gt;="&amp;F3)</f>
        <v>60</v>
      </c>
      <c r="H2" s="34">
        <f>MIN(Vertices[Out-Degree])</f>
        <v>0</v>
      </c>
      <c r="I2" s="35">
        <f>COUNTIF(Vertices[Out-Degree],"&gt;= "&amp;H2)-COUNTIF(Vertices[Out-Degree],"&gt;="&amp;H3)</f>
        <v>26</v>
      </c>
      <c r="J2" s="34">
        <f>MIN(Vertices[Betweenness Centrality])</f>
        <v>0</v>
      </c>
      <c r="K2" s="35">
        <f>COUNTIF(Vertices[Betweenness Centrality],"&gt;= "&amp;J2)-COUNTIF(Vertices[Betweenness Centrality],"&gt;="&amp;J3)</f>
        <v>90</v>
      </c>
      <c r="L2" s="34">
        <f>MIN(Vertices[Closeness Centrality])</f>
        <v>0</v>
      </c>
      <c r="M2" s="35">
        <f>COUNTIF(Vertices[Closeness Centrality],"&gt;= "&amp;L2)-COUNTIF(Vertices[Closeness Centrality],"&gt;="&amp;L3)</f>
        <v>98</v>
      </c>
      <c r="N2" s="34">
        <f>MIN(Vertices[Eigenvector Centrality])</f>
        <v>0</v>
      </c>
      <c r="O2" s="35">
        <f>COUNTIF(Vertices[Eigenvector Centrality],"&gt;= "&amp;N2)-COUNTIF(Vertices[Eigenvector Centrality],"&gt;="&amp;N3)</f>
        <v>30</v>
      </c>
      <c r="P2" s="34">
        <f>MIN(Vertices[PageRank])</f>
        <v>0.410855</v>
      </c>
      <c r="Q2" s="35">
        <f>COUNTIF(Vertices[PageRank],"&gt;= "&amp;P2)-COUNTIF(Vertices[PageRank],"&gt;="&amp;P3)</f>
        <v>68</v>
      </c>
      <c r="R2" s="34">
        <f>MIN(Vertices[Clustering Coefficient])</f>
        <v>0</v>
      </c>
      <c r="S2" s="40">
        <f>COUNTIF(Vertices[Clustering Coefficient],"&gt;= "&amp;R2)-COUNTIF(Vertices[Clustering Coefficient],"&gt;="&amp;R3)</f>
        <v>53</v>
      </c>
      <c r="T2" s="34" t="e">
        <f ca="1">MIN(INDIRECT(DynamicFilterSourceColumnRange))</f>
        <v>#REF!</v>
      </c>
      <c r="U2" s="35" t="e">
        <f aca="true" t="shared" si="0" ref="U2:U57">COUNTIF(INDIRECT(DynamicFilterSourceColumnRange),"&gt;= "&amp;T2)-COUNTIF(INDIRECT(DynamicFilterSourceColumnRange),"&gt;="&amp;T3)</f>
        <v>#REF!</v>
      </c>
      <c r="W2" t="s">
        <v>124</v>
      </c>
      <c r="X2">
        <f>ROWS(HistogramBins[Degree Bin])-1</f>
        <v>55</v>
      </c>
    </row>
    <row r="3" spans="1:24" ht="15">
      <c r="A3" s="96"/>
      <c r="B3" s="96"/>
      <c r="D3" s="30">
        <f aca="true" t="shared" si="1" ref="D3:D26">D2+($D$57-$D$2)/BinDivisor</f>
        <v>0</v>
      </c>
      <c r="E3">
        <f>COUNTIF(Vertices[Degree],"&gt;= "&amp;D3)-COUNTIF(Vertices[Degree],"&gt;="&amp;D4)</f>
        <v>0</v>
      </c>
      <c r="F3" s="36">
        <f aca="true" t="shared" si="2" ref="F3:F26">F2+($F$57-$F$2)/BinDivisor</f>
        <v>0.6545454545454545</v>
      </c>
      <c r="G3" s="37">
        <f>COUNTIF(Vertices[In-Degree],"&gt;= "&amp;F3)-COUNTIF(Vertices[In-Degree],"&gt;="&amp;F4)</f>
        <v>14</v>
      </c>
      <c r="H3" s="36">
        <f aca="true" t="shared" si="3" ref="H3:H26">H2+($H$57-$H$2)/BinDivisor</f>
        <v>0.38181818181818183</v>
      </c>
      <c r="I3" s="37">
        <f>COUNTIF(Vertices[Out-Degree],"&gt;= "&amp;H3)-COUNTIF(Vertices[Out-Degree],"&gt;="&amp;H4)</f>
        <v>0</v>
      </c>
      <c r="J3" s="36">
        <f aca="true" t="shared" si="4" ref="J3:J26">J2+($J$57-$J$2)/BinDivisor</f>
        <v>98.72507558181819</v>
      </c>
      <c r="K3" s="37">
        <f>COUNTIF(Vertices[Betweenness Centrality],"&gt;= "&amp;J3)-COUNTIF(Vertices[Betweenness Centrality],"&gt;="&amp;J4)</f>
        <v>2</v>
      </c>
      <c r="L3" s="36">
        <f aca="true" t="shared" si="5" ref="L3:L26">L2+($L$57-$L$2)/BinDivisor</f>
        <v>0.01818181818181818</v>
      </c>
      <c r="M3" s="37">
        <f>COUNTIF(Vertices[Closeness Centrality],"&gt;= "&amp;L3)-COUNTIF(Vertices[Closeness Centrality],"&gt;="&amp;L4)</f>
        <v>0</v>
      </c>
      <c r="N3" s="36">
        <f aca="true" t="shared" si="6" ref="N3:N26">N2+($N$57-$N$2)/BinDivisor</f>
        <v>0.0013466</v>
      </c>
      <c r="O3" s="37">
        <f>COUNTIF(Vertices[Eigenvector Centrality],"&gt;= "&amp;N3)-COUNTIF(Vertices[Eigenvector Centrality],"&gt;="&amp;N4)</f>
        <v>55</v>
      </c>
      <c r="P3" s="36">
        <f aca="true" t="shared" si="7" ref="P3:P26">P2+($P$57-$P$2)/BinDivisor</f>
        <v>0.6473152727272727</v>
      </c>
      <c r="Q3" s="37">
        <f>COUNTIF(Vertices[PageRank],"&gt;= "&amp;P3)-COUNTIF(Vertices[PageRank],"&gt;="&amp;P4)</f>
        <v>5</v>
      </c>
      <c r="R3" s="36">
        <f aca="true" t="shared" si="8" ref="R3:R26">R2+($R$57-$R$2)/BinDivisor</f>
        <v>0.01818181818181818</v>
      </c>
      <c r="S3" s="41">
        <f>COUNTIF(Vertices[Clustering Coefficient],"&gt;= "&amp;R3)-COUNTIF(Vertices[Clustering Coefficient],"&gt;="&amp;R4)</f>
        <v>0</v>
      </c>
      <c r="T3" s="36" t="e">
        <f aca="true" t="shared" si="9" ref="T3:T26">T2+($T$57-$T$2)/BinDivisor</f>
        <v>#REF!</v>
      </c>
      <c r="U3" s="37" t="e">
        <f ca="1" t="shared" si="0"/>
        <v>#REF!</v>
      </c>
      <c r="W3" t="s">
        <v>125</v>
      </c>
      <c r="X3" t="s">
        <v>85</v>
      </c>
    </row>
    <row r="4" spans="1:24" ht="15">
      <c r="A4" s="31" t="s">
        <v>146</v>
      </c>
      <c r="B4" s="31">
        <v>107</v>
      </c>
      <c r="D4" s="30">
        <f t="shared" si="1"/>
        <v>0</v>
      </c>
      <c r="E4">
        <f>COUNTIF(Vertices[Degree],"&gt;= "&amp;D4)-COUNTIF(Vertices[Degree],"&gt;="&amp;D5)</f>
        <v>0</v>
      </c>
      <c r="F4" s="34">
        <f t="shared" si="2"/>
        <v>1.309090909090909</v>
      </c>
      <c r="G4" s="35">
        <f>COUNTIF(Vertices[In-Degree],"&gt;= "&amp;F4)-COUNTIF(Vertices[In-Degree],"&gt;="&amp;F5)</f>
        <v>0</v>
      </c>
      <c r="H4" s="34">
        <f t="shared" si="3"/>
        <v>0.7636363636363637</v>
      </c>
      <c r="I4" s="35">
        <f>COUNTIF(Vertices[Out-Degree],"&gt;= "&amp;H4)-COUNTIF(Vertices[Out-Degree],"&gt;="&amp;H5)</f>
        <v>50</v>
      </c>
      <c r="J4" s="34">
        <f t="shared" si="4"/>
        <v>197.45015116363638</v>
      </c>
      <c r="K4" s="35">
        <f>COUNTIF(Vertices[Betweenness Centrality],"&gt;= "&amp;J4)-COUNTIF(Vertices[Betweenness Centrality],"&gt;="&amp;J5)</f>
        <v>2</v>
      </c>
      <c r="L4" s="34">
        <f t="shared" si="5"/>
        <v>0.03636363636363636</v>
      </c>
      <c r="M4" s="35">
        <f>COUNTIF(Vertices[Closeness Centrality],"&gt;= "&amp;L4)-COUNTIF(Vertices[Closeness Centrality],"&gt;="&amp;L5)</f>
        <v>0</v>
      </c>
      <c r="N4" s="34">
        <f t="shared" si="6"/>
        <v>0.0026932</v>
      </c>
      <c r="O4" s="35">
        <f>COUNTIF(Vertices[Eigenvector Centrality],"&gt;= "&amp;N4)-COUNTIF(Vertices[Eigenvector Centrality],"&gt;="&amp;N5)</f>
        <v>1</v>
      </c>
      <c r="P4" s="34">
        <f t="shared" si="7"/>
        <v>0.8837755454545455</v>
      </c>
      <c r="Q4" s="35">
        <f>COUNTIF(Vertices[PageRank],"&gt;= "&amp;P4)-COUNTIF(Vertices[PageRank],"&gt;="&amp;P5)</f>
        <v>13</v>
      </c>
      <c r="R4" s="34">
        <f t="shared" si="8"/>
        <v>0.03636363636363636</v>
      </c>
      <c r="S4" s="40">
        <f>COUNTIF(Vertices[Clustering Coefficient],"&gt;= "&amp;R4)-COUNTIF(Vertices[Clustering Coefficient],"&gt;="&amp;R5)</f>
        <v>1</v>
      </c>
      <c r="T4" s="34" t="e">
        <f ca="1" t="shared" si="9"/>
        <v>#REF!</v>
      </c>
      <c r="U4" s="35" t="e">
        <f ca="1" t="shared" si="0"/>
        <v>#REF!</v>
      </c>
      <c r="W4" t="s">
        <v>126</v>
      </c>
      <c r="X4" t="s">
        <v>128</v>
      </c>
    </row>
    <row r="5" spans="1:21" ht="15">
      <c r="A5" s="96"/>
      <c r="B5" s="96"/>
      <c r="D5" s="30">
        <f t="shared" si="1"/>
        <v>0</v>
      </c>
      <c r="E5">
        <f>COUNTIF(Vertices[Degree],"&gt;= "&amp;D5)-COUNTIF(Vertices[Degree],"&gt;="&amp;D6)</f>
        <v>0</v>
      </c>
      <c r="F5" s="36">
        <f t="shared" si="2"/>
        <v>1.9636363636363636</v>
      </c>
      <c r="G5" s="37">
        <f>COUNTIF(Vertices[In-Degree],"&gt;= "&amp;F5)-COUNTIF(Vertices[In-Degree],"&gt;="&amp;F6)</f>
        <v>17</v>
      </c>
      <c r="H5" s="36">
        <f t="shared" si="3"/>
        <v>1.1454545454545455</v>
      </c>
      <c r="I5" s="37">
        <f>COUNTIF(Vertices[Out-Degree],"&gt;= "&amp;H5)-COUNTIF(Vertices[Out-Degree],"&gt;="&amp;H6)</f>
        <v>0</v>
      </c>
      <c r="J5" s="36">
        <f t="shared" si="4"/>
        <v>296.17522674545455</v>
      </c>
      <c r="K5" s="37">
        <f>COUNTIF(Vertices[Betweenness Centrality],"&gt;= "&amp;J5)-COUNTIF(Vertices[Betweenness Centrality],"&gt;="&amp;J6)</f>
        <v>1</v>
      </c>
      <c r="L5" s="36">
        <f t="shared" si="5"/>
        <v>0.05454545454545454</v>
      </c>
      <c r="M5" s="37">
        <f>COUNTIF(Vertices[Closeness Centrality],"&gt;= "&amp;L5)-COUNTIF(Vertices[Closeness Centrality],"&gt;="&amp;L6)</f>
        <v>0</v>
      </c>
      <c r="N5" s="36">
        <f t="shared" si="6"/>
        <v>0.0040398000000000005</v>
      </c>
      <c r="O5" s="37">
        <f>COUNTIF(Vertices[Eigenvector Centrality],"&gt;= "&amp;N5)-COUNTIF(Vertices[Eigenvector Centrality],"&gt;="&amp;N6)</f>
        <v>0</v>
      </c>
      <c r="P5" s="36">
        <f t="shared" si="7"/>
        <v>1.1202358181818182</v>
      </c>
      <c r="Q5" s="37">
        <f>COUNTIF(Vertices[PageRank],"&gt;= "&amp;P5)-COUNTIF(Vertices[PageRank],"&gt;="&amp;P6)</f>
        <v>5</v>
      </c>
      <c r="R5" s="36">
        <f t="shared" si="8"/>
        <v>0.05454545454545454</v>
      </c>
      <c r="S5" s="41">
        <f>COUNTIF(Vertices[Clustering Coefficient],"&gt;= "&amp;R5)-COUNTIF(Vertices[Clustering Coefficient],"&gt;="&amp;R6)</f>
        <v>1</v>
      </c>
      <c r="T5" s="36" t="e">
        <f ca="1" t="shared" si="9"/>
        <v>#REF!</v>
      </c>
      <c r="U5" s="37" t="e">
        <f ca="1" t="shared" si="0"/>
        <v>#REF!</v>
      </c>
    </row>
    <row r="6" spans="1:21" ht="15">
      <c r="A6" s="31" t="s">
        <v>148</v>
      </c>
      <c r="B6" s="31">
        <v>206</v>
      </c>
      <c r="D6" s="30">
        <f t="shared" si="1"/>
        <v>0</v>
      </c>
      <c r="E6">
        <f>COUNTIF(Vertices[Degree],"&gt;= "&amp;D6)-COUNTIF(Vertices[Degree],"&gt;="&amp;D7)</f>
        <v>0</v>
      </c>
      <c r="F6" s="34">
        <f t="shared" si="2"/>
        <v>2.618181818181818</v>
      </c>
      <c r="G6" s="35">
        <f>COUNTIF(Vertices[In-Degree],"&gt;= "&amp;F6)-COUNTIF(Vertices[In-Degree],"&gt;="&amp;F7)</f>
        <v>2</v>
      </c>
      <c r="H6" s="34">
        <f t="shared" si="3"/>
        <v>1.5272727272727273</v>
      </c>
      <c r="I6" s="35">
        <f>COUNTIF(Vertices[Out-Degree],"&gt;= "&amp;H6)-COUNTIF(Vertices[Out-Degree],"&gt;="&amp;H7)</f>
        <v>0</v>
      </c>
      <c r="J6" s="34">
        <f t="shared" si="4"/>
        <v>394.90030232727275</v>
      </c>
      <c r="K6" s="35">
        <f>COUNTIF(Vertices[Betweenness Centrality],"&gt;= "&amp;J6)-COUNTIF(Vertices[Betweenness Centrality],"&gt;="&amp;J7)</f>
        <v>1</v>
      </c>
      <c r="L6" s="34">
        <f t="shared" si="5"/>
        <v>0.07272727272727272</v>
      </c>
      <c r="M6" s="35">
        <f>COUNTIF(Vertices[Closeness Centrality],"&gt;= "&amp;L6)-COUNTIF(Vertices[Closeness Centrality],"&gt;="&amp;L7)</f>
        <v>6</v>
      </c>
      <c r="N6" s="34">
        <f t="shared" si="6"/>
        <v>0.0053864</v>
      </c>
      <c r="O6" s="35">
        <f>COUNTIF(Vertices[Eigenvector Centrality],"&gt;= "&amp;N6)-COUNTIF(Vertices[Eigenvector Centrality],"&gt;="&amp;N7)</f>
        <v>1</v>
      </c>
      <c r="P6" s="34">
        <f t="shared" si="7"/>
        <v>1.3566960909090908</v>
      </c>
      <c r="Q6" s="35">
        <f>COUNTIF(Vertices[PageRank],"&gt;= "&amp;P6)-COUNTIF(Vertices[PageRank],"&gt;="&amp;P7)</f>
        <v>3</v>
      </c>
      <c r="R6" s="34">
        <f t="shared" si="8"/>
        <v>0.07272727272727272</v>
      </c>
      <c r="S6" s="40">
        <f>COUNTIF(Vertices[Clustering Coefficient],"&gt;= "&amp;R6)-COUNTIF(Vertices[Clustering Coefficient],"&gt;="&amp;R7)</f>
        <v>2</v>
      </c>
      <c r="T6" s="34" t="e">
        <f ca="1" t="shared" si="9"/>
        <v>#REF!</v>
      </c>
      <c r="U6" s="35" t="e">
        <f ca="1" t="shared" si="0"/>
        <v>#REF!</v>
      </c>
    </row>
    <row r="7" spans="1:21" ht="15">
      <c r="A7" s="31" t="s">
        <v>149</v>
      </c>
      <c r="B7" s="31">
        <v>4</v>
      </c>
      <c r="D7" s="30">
        <f t="shared" si="1"/>
        <v>0</v>
      </c>
      <c r="E7">
        <f>COUNTIF(Vertices[Degree],"&gt;= "&amp;D7)-COUNTIF(Vertices[Degree],"&gt;="&amp;D8)</f>
        <v>0</v>
      </c>
      <c r="F7" s="36">
        <f t="shared" si="2"/>
        <v>3.2727272727272725</v>
      </c>
      <c r="G7" s="37">
        <f>COUNTIF(Vertices[In-Degree],"&gt;= "&amp;F7)-COUNTIF(Vertices[In-Degree],"&gt;="&amp;F8)</f>
        <v>0</v>
      </c>
      <c r="H7" s="36">
        <f t="shared" si="3"/>
        <v>1.9090909090909092</v>
      </c>
      <c r="I7" s="37">
        <f>COUNTIF(Vertices[Out-Degree],"&gt;= "&amp;H7)-COUNTIF(Vertices[Out-Degree],"&gt;="&amp;H8)</f>
        <v>13</v>
      </c>
      <c r="J7" s="36">
        <f t="shared" si="4"/>
        <v>493.62537790909096</v>
      </c>
      <c r="K7" s="37">
        <f>COUNTIF(Vertices[Betweenness Centrality],"&gt;= "&amp;J7)-COUNTIF(Vertices[Betweenness Centrality],"&gt;="&amp;J8)</f>
        <v>1</v>
      </c>
      <c r="L7" s="36">
        <f t="shared" si="5"/>
        <v>0.09090909090909091</v>
      </c>
      <c r="M7" s="37">
        <f>COUNTIF(Vertices[Closeness Centrality],"&gt;= "&amp;L7)-COUNTIF(Vertices[Closeness Centrality],"&gt;="&amp;L8)</f>
        <v>0</v>
      </c>
      <c r="N7" s="36">
        <f t="shared" si="6"/>
        <v>0.006733</v>
      </c>
      <c r="O7" s="37">
        <f>COUNTIF(Vertices[Eigenvector Centrality],"&gt;= "&amp;N7)-COUNTIF(Vertices[Eigenvector Centrality],"&gt;="&amp;N8)</f>
        <v>0</v>
      </c>
      <c r="P7" s="36">
        <f t="shared" si="7"/>
        <v>1.5931563636363635</v>
      </c>
      <c r="Q7" s="37">
        <f>COUNTIF(Vertices[PageRank],"&gt;= "&amp;P7)-COUNTIF(Vertices[PageRank],"&gt;="&amp;P8)</f>
        <v>3</v>
      </c>
      <c r="R7" s="36">
        <f t="shared" si="8"/>
        <v>0.09090909090909091</v>
      </c>
      <c r="S7" s="41">
        <f>COUNTIF(Vertices[Clustering Coefficient],"&gt;= "&amp;R7)-COUNTIF(Vertices[Clustering Coefficient],"&gt;="&amp;R8)</f>
        <v>2</v>
      </c>
      <c r="T7" s="36" t="e">
        <f ca="1" t="shared" si="9"/>
        <v>#REF!</v>
      </c>
      <c r="U7" s="37" t="e">
        <f ca="1" t="shared" si="0"/>
        <v>#REF!</v>
      </c>
    </row>
    <row r="8" spans="1:21" ht="15">
      <c r="A8" s="31" t="s">
        <v>150</v>
      </c>
      <c r="B8" s="31">
        <v>210</v>
      </c>
      <c r="D8" s="30">
        <f t="shared" si="1"/>
        <v>0</v>
      </c>
      <c r="E8">
        <f>COUNTIF(Vertices[Degree],"&gt;= "&amp;D8)-COUNTIF(Vertices[Degree],"&gt;="&amp;D9)</f>
        <v>0</v>
      </c>
      <c r="F8" s="34">
        <f t="shared" si="2"/>
        <v>3.927272727272727</v>
      </c>
      <c r="G8" s="35">
        <f>COUNTIF(Vertices[In-Degree],"&gt;= "&amp;F8)-COUNTIF(Vertices[In-Degree],"&gt;="&amp;F9)</f>
        <v>2</v>
      </c>
      <c r="H8" s="34">
        <f t="shared" si="3"/>
        <v>2.290909090909091</v>
      </c>
      <c r="I8" s="35">
        <f>COUNTIF(Vertices[Out-Degree],"&gt;= "&amp;H8)-COUNTIF(Vertices[Out-Degree],"&gt;="&amp;H9)</f>
        <v>0</v>
      </c>
      <c r="J8" s="34">
        <f t="shared" si="4"/>
        <v>592.3504534909091</v>
      </c>
      <c r="K8" s="35">
        <f>COUNTIF(Vertices[Betweenness Centrality],"&gt;= "&amp;J8)-COUNTIF(Vertices[Betweenness Centrality],"&gt;="&amp;J9)</f>
        <v>1</v>
      </c>
      <c r="L8" s="34">
        <f t="shared" si="5"/>
        <v>0.1090909090909091</v>
      </c>
      <c r="M8" s="35">
        <f>COUNTIF(Vertices[Closeness Centrality],"&gt;= "&amp;L8)-COUNTIF(Vertices[Closeness Centrality],"&gt;="&amp;L9)</f>
        <v>0</v>
      </c>
      <c r="N8" s="34">
        <f t="shared" si="6"/>
        <v>0.008079600000000001</v>
      </c>
      <c r="O8" s="35">
        <f>COUNTIF(Vertices[Eigenvector Centrality],"&gt;= "&amp;N8)-COUNTIF(Vertices[Eigenvector Centrality],"&gt;="&amp;N9)</f>
        <v>4</v>
      </c>
      <c r="P8" s="34">
        <f t="shared" si="7"/>
        <v>1.8296166363636361</v>
      </c>
      <c r="Q8" s="35">
        <f>COUNTIF(Vertices[PageRank],"&gt;= "&amp;P8)-COUNTIF(Vertices[PageRank],"&gt;="&amp;P9)</f>
        <v>0</v>
      </c>
      <c r="R8" s="34">
        <f t="shared" si="8"/>
        <v>0.1090909090909091</v>
      </c>
      <c r="S8" s="40">
        <f>COUNTIF(Vertices[Clustering Coefficient],"&gt;= "&amp;R8)-COUNTIF(Vertices[Clustering Coefficient],"&gt;="&amp;R9)</f>
        <v>0</v>
      </c>
      <c r="T8" s="34" t="e">
        <f ca="1" t="shared" si="9"/>
        <v>#REF!</v>
      </c>
      <c r="U8" s="35" t="e">
        <f ca="1" t="shared" si="0"/>
        <v>#REF!</v>
      </c>
    </row>
    <row r="9" spans="1:21" ht="15">
      <c r="A9" s="96"/>
      <c r="B9" s="96"/>
      <c r="D9" s="30">
        <f t="shared" si="1"/>
        <v>0</v>
      </c>
      <c r="E9">
        <f>COUNTIF(Vertices[Degree],"&gt;= "&amp;D9)-COUNTIF(Vertices[Degree],"&gt;="&amp;D10)</f>
        <v>0</v>
      </c>
      <c r="F9" s="36">
        <f t="shared" si="2"/>
        <v>4.581818181818181</v>
      </c>
      <c r="G9" s="37">
        <f>COUNTIF(Vertices[In-Degree],"&gt;= "&amp;F9)-COUNTIF(Vertices[In-Degree],"&gt;="&amp;F10)</f>
        <v>0</v>
      </c>
      <c r="H9" s="36">
        <f t="shared" si="3"/>
        <v>2.672727272727273</v>
      </c>
      <c r="I9" s="37">
        <f>COUNTIF(Vertices[Out-Degree],"&gt;= "&amp;H9)-COUNTIF(Vertices[Out-Degree],"&gt;="&amp;H10)</f>
        <v>2</v>
      </c>
      <c r="J9" s="36">
        <f t="shared" si="4"/>
        <v>691.0755290727272</v>
      </c>
      <c r="K9" s="37">
        <f>COUNTIF(Vertices[Betweenness Centrality],"&gt;= "&amp;J9)-COUNTIF(Vertices[Betweenness Centrality],"&gt;="&amp;J10)</f>
        <v>4</v>
      </c>
      <c r="L9" s="36">
        <f t="shared" si="5"/>
        <v>0.1272727272727273</v>
      </c>
      <c r="M9" s="37">
        <f>COUNTIF(Vertices[Closeness Centrality],"&gt;= "&amp;L9)-COUNTIF(Vertices[Closeness Centrality],"&gt;="&amp;L10)</f>
        <v>0</v>
      </c>
      <c r="N9" s="36">
        <f t="shared" si="6"/>
        <v>0.009426200000000001</v>
      </c>
      <c r="O9" s="37">
        <f>COUNTIF(Vertices[Eigenvector Centrality],"&gt;= "&amp;N9)-COUNTIF(Vertices[Eigenvector Centrality],"&gt;="&amp;N10)</f>
        <v>0</v>
      </c>
      <c r="P9" s="36">
        <f t="shared" si="7"/>
        <v>2.066076909090909</v>
      </c>
      <c r="Q9" s="37">
        <f>COUNTIF(Vertices[PageRank],"&gt;= "&amp;P9)-COUNTIF(Vertices[PageRank],"&gt;="&amp;P10)</f>
        <v>1</v>
      </c>
      <c r="R9" s="36">
        <f t="shared" si="8"/>
        <v>0.1272727272727273</v>
      </c>
      <c r="S9" s="41">
        <f>COUNTIF(Vertices[Clustering Coefficient],"&gt;= "&amp;R9)-COUNTIF(Vertices[Clustering Coefficient],"&gt;="&amp;R10)</f>
        <v>0</v>
      </c>
      <c r="T9" s="36" t="e">
        <f ca="1" t="shared" si="9"/>
        <v>#REF!</v>
      </c>
      <c r="U9" s="37" t="e">
        <f ca="1" t="shared" si="0"/>
        <v>#REF!</v>
      </c>
    </row>
    <row r="10" spans="1:21" ht="15">
      <c r="A10" s="31" t="s">
        <v>151</v>
      </c>
      <c r="B10" s="31">
        <v>6</v>
      </c>
      <c r="D10" s="30">
        <f t="shared" si="1"/>
        <v>0</v>
      </c>
      <c r="E10">
        <f>COUNTIF(Vertices[Degree],"&gt;= "&amp;D10)-COUNTIF(Vertices[Degree],"&gt;="&amp;D11)</f>
        <v>0</v>
      </c>
      <c r="F10" s="34">
        <f t="shared" si="2"/>
        <v>5.236363636363635</v>
      </c>
      <c r="G10" s="35">
        <f>COUNTIF(Vertices[In-Degree],"&gt;= "&amp;F10)-COUNTIF(Vertices[In-Degree],"&gt;="&amp;F11)</f>
        <v>0</v>
      </c>
      <c r="H10" s="34">
        <f t="shared" si="3"/>
        <v>3.0545454545454547</v>
      </c>
      <c r="I10" s="35">
        <f>COUNTIF(Vertices[Out-Degree],"&gt;= "&amp;H10)-COUNTIF(Vertices[Out-Degree],"&gt;="&amp;H11)</f>
        <v>0</v>
      </c>
      <c r="J10" s="34">
        <f t="shared" si="4"/>
        <v>789.8006046545454</v>
      </c>
      <c r="K10" s="35">
        <f>COUNTIF(Vertices[Betweenness Centrality],"&gt;= "&amp;J10)-COUNTIF(Vertices[Betweenness Centrality],"&gt;="&amp;J11)</f>
        <v>2</v>
      </c>
      <c r="L10" s="34">
        <f t="shared" si="5"/>
        <v>0.14545454545454548</v>
      </c>
      <c r="M10" s="35">
        <f>COUNTIF(Vertices[Closeness Centrality],"&gt;= "&amp;L10)-COUNTIF(Vertices[Closeness Centrality],"&gt;="&amp;L11)</f>
        <v>0</v>
      </c>
      <c r="N10" s="34">
        <f t="shared" si="6"/>
        <v>0.0107728</v>
      </c>
      <c r="O10" s="35">
        <f>COUNTIF(Vertices[Eigenvector Centrality],"&gt;= "&amp;N10)-COUNTIF(Vertices[Eigenvector Centrality],"&gt;="&amp;N11)</f>
        <v>0</v>
      </c>
      <c r="P10" s="34">
        <f t="shared" si="7"/>
        <v>2.302537181818182</v>
      </c>
      <c r="Q10" s="35">
        <f>COUNTIF(Vertices[PageRank],"&gt;= "&amp;P10)-COUNTIF(Vertices[PageRank],"&gt;="&amp;P11)</f>
        <v>4</v>
      </c>
      <c r="R10" s="34">
        <f t="shared" si="8"/>
        <v>0.14545454545454548</v>
      </c>
      <c r="S10" s="40">
        <f>COUNTIF(Vertices[Clustering Coefficient],"&gt;= "&amp;R10)-COUNTIF(Vertices[Clustering Coefficient],"&gt;="&amp;R11)</f>
        <v>1</v>
      </c>
      <c r="T10" s="34" t="e">
        <f ca="1" t="shared" si="9"/>
        <v>#REF!</v>
      </c>
      <c r="U10" s="35" t="e">
        <f ca="1" t="shared" si="0"/>
        <v>#REF!</v>
      </c>
    </row>
    <row r="11" spans="1:21" ht="15">
      <c r="A11" s="96"/>
      <c r="B11" s="96"/>
      <c r="D11" s="30">
        <f t="shared" si="1"/>
        <v>0</v>
      </c>
      <c r="E11">
        <f>COUNTIF(Vertices[Degree],"&gt;= "&amp;D11)-COUNTIF(Vertices[Degree],"&gt;="&amp;D12)</f>
        <v>0</v>
      </c>
      <c r="F11" s="36">
        <f t="shared" si="2"/>
        <v>5.89090909090909</v>
      </c>
      <c r="G11" s="37">
        <f>COUNTIF(Vertices[In-Degree],"&gt;= "&amp;F11)-COUNTIF(Vertices[In-Degree],"&gt;="&amp;F12)</f>
        <v>0</v>
      </c>
      <c r="H11" s="36">
        <f t="shared" si="3"/>
        <v>3.4363636363636365</v>
      </c>
      <c r="I11" s="37">
        <f>COUNTIF(Vertices[Out-Degree],"&gt;= "&amp;H11)-COUNTIF(Vertices[Out-Degree],"&gt;="&amp;H12)</f>
        <v>0</v>
      </c>
      <c r="J11" s="36">
        <f t="shared" si="4"/>
        <v>888.5256802363635</v>
      </c>
      <c r="K11" s="37">
        <f>COUNTIF(Vertices[Betweenness Centrality],"&gt;= "&amp;J11)-COUNTIF(Vertices[Betweenness Centrality],"&gt;="&amp;J12)</f>
        <v>0</v>
      </c>
      <c r="L11" s="36">
        <f t="shared" si="5"/>
        <v>0.16363636363636366</v>
      </c>
      <c r="M11" s="37">
        <f>COUNTIF(Vertices[Closeness Centrality],"&gt;= "&amp;L11)-COUNTIF(Vertices[Closeness Centrality],"&gt;="&amp;L12)</f>
        <v>1</v>
      </c>
      <c r="N11" s="36">
        <f t="shared" si="6"/>
        <v>0.0121194</v>
      </c>
      <c r="O11" s="37">
        <f>COUNTIF(Vertices[Eigenvector Centrality],"&gt;= "&amp;N11)-COUNTIF(Vertices[Eigenvector Centrality],"&gt;="&amp;N12)</f>
        <v>0</v>
      </c>
      <c r="P11" s="36">
        <f t="shared" si="7"/>
        <v>2.538997454545455</v>
      </c>
      <c r="Q11" s="37">
        <f>COUNTIF(Vertices[PageRank],"&gt;= "&amp;P11)-COUNTIF(Vertices[PageRank],"&gt;="&amp;P12)</f>
        <v>0</v>
      </c>
      <c r="R11" s="36">
        <f t="shared" si="8"/>
        <v>0.16363636363636366</v>
      </c>
      <c r="S11" s="41">
        <f>COUNTIF(Vertices[Clustering Coefficient],"&gt;= "&amp;R11)-COUNTIF(Vertices[Clustering Coefficient],"&gt;="&amp;R12)</f>
        <v>2</v>
      </c>
      <c r="T11" s="36" t="e">
        <f ca="1" t="shared" si="9"/>
        <v>#REF!</v>
      </c>
      <c r="U11" s="37" t="e">
        <f ca="1" t="shared" si="0"/>
        <v>#REF!</v>
      </c>
    </row>
    <row r="12" spans="1:21" ht="15">
      <c r="A12" s="31" t="s">
        <v>170</v>
      </c>
      <c r="B12" s="31">
        <v>0.030612244897959183</v>
      </c>
      <c r="D12" s="30">
        <f t="shared" si="1"/>
        <v>0</v>
      </c>
      <c r="E12">
        <f>COUNTIF(Vertices[Degree],"&gt;= "&amp;D12)-COUNTIF(Vertices[Degree],"&gt;="&amp;D13)</f>
        <v>0</v>
      </c>
      <c r="F12" s="34">
        <f t="shared" si="2"/>
        <v>6.545454545454544</v>
      </c>
      <c r="G12" s="35">
        <f>COUNTIF(Vertices[In-Degree],"&gt;= "&amp;F12)-COUNTIF(Vertices[In-Degree],"&gt;="&amp;F13)</f>
        <v>2</v>
      </c>
      <c r="H12" s="34">
        <f t="shared" si="3"/>
        <v>3.8181818181818183</v>
      </c>
      <c r="I12" s="35">
        <f>COUNTIF(Vertices[Out-Degree],"&gt;= "&amp;H12)-COUNTIF(Vertices[Out-Degree],"&gt;="&amp;H13)</f>
        <v>0</v>
      </c>
      <c r="J12" s="34">
        <f t="shared" si="4"/>
        <v>987.2507558181817</v>
      </c>
      <c r="K12" s="35">
        <f>COUNTIF(Vertices[Betweenness Centrality],"&gt;= "&amp;J12)-COUNTIF(Vertices[Betweenness Centrality],"&gt;="&amp;J13)</f>
        <v>0</v>
      </c>
      <c r="L12" s="34">
        <f t="shared" si="5"/>
        <v>0.18181818181818185</v>
      </c>
      <c r="M12" s="35">
        <f>COUNTIF(Vertices[Closeness Centrality],"&gt;= "&amp;L12)-COUNTIF(Vertices[Closeness Centrality],"&gt;="&amp;L13)</f>
        <v>0</v>
      </c>
      <c r="N12" s="34">
        <f t="shared" si="6"/>
        <v>0.013466</v>
      </c>
      <c r="O12" s="35">
        <f>COUNTIF(Vertices[Eigenvector Centrality],"&gt;= "&amp;N12)-COUNTIF(Vertices[Eigenvector Centrality],"&gt;="&amp;N13)</f>
        <v>1</v>
      </c>
      <c r="P12" s="34">
        <f t="shared" si="7"/>
        <v>2.7754577272727277</v>
      </c>
      <c r="Q12" s="35">
        <f>COUNTIF(Vertices[PageRank],"&gt;= "&amp;P12)-COUNTIF(Vertices[PageRank],"&gt;="&amp;P13)</f>
        <v>0</v>
      </c>
      <c r="R12" s="34">
        <f t="shared" si="8"/>
        <v>0.18181818181818185</v>
      </c>
      <c r="S12" s="40">
        <f>COUNTIF(Vertices[Clustering Coefficient],"&gt;= "&amp;R12)-COUNTIF(Vertices[Clustering Coefficient],"&gt;="&amp;R13)</f>
        <v>0</v>
      </c>
      <c r="T12" s="34" t="e">
        <f ca="1" t="shared" si="9"/>
        <v>#REF!</v>
      </c>
      <c r="U12" s="35" t="e">
        <f ca="1" t="shared" si="0"/>
        <v>#REF!</v>
      </c>
    </row>
    <row r="13" spans="1:21" ht="15">
      <c r="A13" s="31" t="s">
        <v>171</v>
      </c>
      <c r="B13" s="31">
        <v>0.0594059405940594</v>
      </c>
      <c r="D13" s="30">
        <f t="shared" si="1"/>
        <v>0</v>
      </c>
      <c r="E13">
        <f>COUNTIF(Vertices[Degree],"&gt;= "&amp;D13)-COUNTIF(Vertices[Degree],"&gt;="&amp;D14)</f>
        <v>0</v>
      </c>
      <c r="F13" s="36">
        <f t="shared" si="2"/>
        <v>7.199999999999998</v>
      </c>
      <c r="G13" s="37">
        <f>COUNTIF(Vertices[In-Degree],"&gt;= "&amp;F13)-COUNTIF(Vertices[In-Degree],"&gt;="&amp;F14)</f>
        <v>0</v>
      </c>
      <c r="H13" s="36">
        <f t="shared" si="3"/>
        <v>4.2</v>
      </c>
      <c r="I13" s="37">
        <f>COUNTIF(Vertices[Out-Degree],"&gt;= "&amp;H13)-COUNTIF(Vertices[Out-Degree],"&gt;="&amp;H14)</f>
        <v>0</v>
      </c>
      <c r="J13" s="36">
        <f t="shared" si="4"/>
        <v>1085.9758313999998</v>
      </c>
      <c r="K13" s="37">
        <f>COUNTIF(Vertices[Betweenness Centrality],"&gt;= "&amp;J13)-COUNTIF(Vertices[Betweenness Centrality],"&gt;="&amp;J14)</f>
        <v>0</v>
      </c>
      <c r="L13" s="36">
        <f t="shared" si="5"/>
        <v>0.20000000000000004</v>
      </c>
      <c r="M13" s="37">
        <f>COUNTIF(Vertices[Closeness Centrality],"&gt;= "&amp;L13)-COUNTIF(Vertices[Closeness Centrality],"&gt;="&amp;L14)</f>
        <v>0</v>
      </c>
      <c r="N13" s="36">
        <f t="shared" si="6"/>
        <v>0.0148126</v>
      </c>
      <c r="O13" s="37">
        <f>COUNTIF(Vertices[Eigenvector Centrality],"&gt;= "&amp;N13)-COUNTIF(Vertices[Eigenvector Centrality],"&gt;="&amp;N14)</f>
        <v>0</v>
      </c>
      <c r="P13" s="36">
        <f t="shared" si="7"/>
        <v>3.0119180000000005</v>
      </c>
      <c r="Q13" s="37">
        <f>COUNTIF(Vertices[PageRank],"&gt;= "&amp;P13)-COUNTIF(Vertices[PageRank],"&gt;="&amp;P14)</f>
        <v>2</v>
      </c>
      <c r="R13" s="36">
        <f t="shared" si="8"/>
        <v>0.20000000000000004</v>
      </c>
      <c r="S13" s="41">
        <f>COUNTIF(Vertices[Clustering Coefficient],"&gt;= "&amp;R13)-COUNTIF(Vertices[Clustering Coefficient],"&gt;="&amp;R14)</f>
        <v>0</v>
      </c>
      <c r="T13" s="36" t="e">
        <f ca="1" t="shared" si="9"/>
        <v>#REF!</v>
      </c>
      <c r="U13" s="37" t="e">
        <f ca="1" t="shared" si="0"/>
        <v>#REF!</v>
      </c>
    </row>
    <row r="14" spans="1:21" ht="15">
      <c r="A14" s="96"/>
      <c r="B14" s="96"/>
      <c r="D14" s="30">
        <f t="shared" si="1"/>
        <v>0</v>
      </c>
      <c r="E14">
        <f>COUNTIF(Vertices[Degree],"&gt;= "&amp;D14)-COUNTIF(Vertices[Degree],"&gt;="&amp;D15)</f>
        <v>0</v>
      </c>
      <c r="F14" s="34">
        <f t="shared" si="2"/>
        <v>7.854545454545453</v>
      </c>
      <c r="G14" s="35">
        <f>COUNTIF(Vertices[In-Degree],"&gt;= "&amp;F14)-COUNTIF(Vertices[In-Degree],"&gt;="&amp;F15)</f>
        <v>0</v>
      </c>
      <c r="H14" s="34">
        <f t="shared" si="3"/>
        <v>4.581818181818182</v>
      </c>
      <c r="I14" s="35">
        <f>COUNTIF(Vertices[Out-Degree],"&gt;= "&amp;H14)-COUNTIF(Vertices[Out-Degree],"&gt;="&amp;H15)</f>
        <v>0</v>
      </c>
      <c r="J14" s="34">
        <f t="shared" si="4"/>
        <v>1184.700906981818</v>
      </c>
      <c r="K14" s="35">
        <f>COUNTIF(Vertices[Betweenness Centrality],"&gt;= "&amp;J14)-COUNTIF(Vertices[Betweenness Centrality],"&gt;="&amp;J15)</f>
        <v>0</v>
      </c>
      <c r="L14" s="34">
        <f t="shared" si="5"/>
        <v>0.21818181818181823</v>
      </c>
      <c r="M14" s="35">
        <f>COUNTIF(Vertices[Closeness Centrality],"&gt;= "&amp;L14)-COUNTIF(Vertices[Closeness Centrality],"&gt;="&amp;L15)</f>
        <v>0</v>
      </c>
      <c r="N14" s="34">
        <f t="shared" si="6"/>
        <v>0.016159200000000002</v>
      </c>
      <c r="O14" s="35">
        <f>COUNTIF(Vertices[Eigenvector Centrality],"&gt;= "&amp;N14)-COUNTIF(Vertices[Eigenvector Centrality],"&gt;="&amp;N15)</f>
        <v>0</v>
      </c>
      <c r="P14" s="34">
        <f t="shared" si="7"/>
        <v>3.2483782727272734</v>
      </c>
      <c r="Q14" s="35">
        <f>COUNTIF(Vertices[PageRank],"&gt;= "&amp;P14)-COUNTIF(Vertices[PageRank],"&gt;="&amp;P15)</f>
        <v>0</v>
      </c>
      <c r="R14" s="34">
        <f t="shared" si="8"/>
        <v>0.21818181818181823</v>
      </c>
      <c r="S14" s="40">
        <f>COUNTIF(Vertices[Clustering Coefficient],"&gt;= "&amp;R14)-COUNTIF(Vertices[Clustering Coefficient],"&gt;="&amp;R15)</f>
        <v>0</v>
      </c>
      <c r="T14" s="34" t="e">
        <f ca="1" t="shared" si="9"/>
        <v>#REF!</v>
      </c>
      <c r="U14" s="35" t="e">
        <f ca="1" t="shared" si="0"/>
        <v>#REF!</v>
      </c>
    </row>
    <row r="15" spans="1:21" ht="15">
      <c r="A15" s="31" t="s">
        <v>152</v>
      </c>
      <c r="B15" s="31">
        <v>5</v>
      </c>
      <c r="D15" s="30">
        <f t="shared" si="1"/>
        <v>0</v>
      </c>
      <c r="E15">
        <f>COUNTIF(Vertices[Degree],"&gt;= "&amp;D15)-COUNTIF(Vertices[Degree],"&gt;="&amp;D16)</f>
        <v>0</v>
      </c>
      <c r="F15" s="36">
        <f t="shared" si="2"/>
        <v>8.509090909090908</v>
      </c>
      <c r="G15" s="37">
        <f>COUNTIF(Vertices[In-Degree],"&gt;= "&amp;F15)-COUNTIF(Vertices[In-Degree],"&gt;="&amp;F16)</f>
        <v>3</v>
      </c>
      <c r="H15" s="36">
        <f t="shared" si="3"/>
        <v>4.963636363636364</v>
      </c>
      <c r="I15" s="37">
        <f>COUNTIF(Vertices[Out-Degree],"&gt;= "&amp;H15)-COUNTIF(Vertices[Out-Degree],"&gt;="&amp;H16)</f>
        <v>2</v>
      </c>
      <c r="J15" s="36">
        <f t="shared" si="4"/>
        <v>1283.4259825636361</v>
      </c>
      <c r="K15" s="37">
        <f>COUNTIF(Vertices[Betweenness Centrality],"&gt;= "&amp;J15)-COUNTIF(Vertices[Betweenness Centrality],"&gt;="&amp;J16)</f>
        <v>0</v>
      </c>
      <c r="L15" s="36">
        <f t="shared" si="5"/>
        <v>0.23636363636363641</v>
      </c>
      <c r="M15" s="37">
        <f>COUNTIF(Vertices[Closeness Centrality],"&gt;= "&amp;L15)-COUNTIF(Vertices[Closeness Centrality],"&gt;="&amp;L16)</f>
        <v>0</v>
      </c>
      <c r="N15" s="36">
        <f t="shared" si="6"/>
        <v>0.017505800000000002</v>
      </c>
      <c r="O15" s="37">
        <f>COUNTIF(Vertices[Eigenvector Centrality],"&gt;= "&amp;N15)-COUNTIF(Vertices[Eigenvector Centrality],"&gt;="&amp;N16)</f>
        <v>0</v>
      </c>
      <c r="P15" s="36">
        <f t="shared" si="7"/>
        <v>3.4848385454545463</v>
      </c>
      <c r="Q15" s="37">
        <f>COUNTIF(Vertices[PageRank],"&gt;= "&amp;P15)-COUNTIF(Vertices[PageRank],"&gt;="&amp;P16)</f>
        <v>1</v>
      </c>
      <c r="R15" s="36">
        <f t="shared" si="8"/>
        <v>0.23636363636363641</v>
      </c>
      <c r="S15" s="41">
        <f>COUNTIF(Vertices[Clustering Coefficient],"&gt;= "&amp;R15)-COUNTIF(Vertices[Clustering Coefficient],"&gt;="&amp;R16)</f>
        <v>0</v>
      </c>
      <c r="T15" s="36" t="e">
        <f ca="1" t="shared" si="9"/>
        <v>#REF!</v>
      </c>
      <c r="U15" s="37" t="e">
        <f ca="1" t="shared" si="0"/>
        <v>#REF!</v>
      </c>
    </row>
    <row r="16" spans="1:21" ht="15">
      <c r="A16" s="31" t="s">
        <v>153</v>
      </c>
      <c r="B16" s="31">
        <v>2</v>
      </c>
      <c r="D16" s="30">
        <f t="shared" si="1"/>
        <v>0</v>
      </c>
      <c r="E16">
        <f>COUNTIF(Vertices[Degree],"&gt;= "&amp;D16)-COUNTIF(Vertices[Degree],"&gt;="&amp;D17)</f>
        <v>0</v>
      </c>
      <c r="F16" s="34">
        <f t="shared" si="2"/>
        <v>9.163636363636362</v>
      </c>
      <c r="G16" s="35">
        <f>COUNTIF(Vertices[In-Degree],"&gt;= "&amp;F16)-COUNTIF(Vertices[In-Degree],"&gt;="&amp;F17)</f>
        <v>0</v>
      </c>
      <c r="H16" s="34">
        <f t="shared" si="3"/>
        <v>5.345454545454546</v>
      </c>
      <c r="I16" s="35">
        <f>COUNTIF(Vertices[Out-Degree],"&gt;= "&amp;H16)-COUNTIF(Vertices[Out-Degree],"&gt;="&amp;H17)</f>
        <v>0</v>
      </c>
      <c r="J16" s="34">
        <f t="shared" si="4"/>
        <v>1382.1510581454543</v>
      </c>
      <c r="K16" s="35">
        <f>COUNTIF(Vertices[Betweenness Centrality],"&gt;= "&amp;J16)-COUNTIF(Vertices[Betweenness Centrality],"&gt;="&amp;J17)</f>
        <v>0</v>
      </c>
      <c r="L16" s="34">
        <f t="shared" si="5"/>
        <v>0.2545454545454546</v>
      </c>
      <c r="M16" s="35">
        <f>COUNTIF(Vertices[Closeness Centrality],"&gt;= "&amp;L16)-COUNTIF(Vertices[Closeness Centrality],"&gt;="&amp;L17)</f>
        <v>0</v>
      </c>
      <c r="N16" s="34">
        <f t="shared" si="6"/>
        <v>0.018852400000000002</v>
      </c>
      <c r="O16" s="35">
        <f>COUNTIF(Vertices[Eigenvector Centrality],"&gt;= "&amp;N16)-COUNTIF(Vertices[Eigenvector Centrality],"&gt;="&amp;N17)</f>
        <v>0</v>
      </c>
      <c r="P16" s="34">
        <f t="shared" si="7"/>
        <v>3.721298818181819</v>
      </c>
      <c r="Q16" s="35">
        <f>COUNTIF(Vertices[PageRank],"&gt;= "&amp;P16)-COUNTIF(Vertices[PageRank],"&gt;="&amp;P17)</f>
        <v>0</v>
      </c>
      <c r="R16" s="34">
        <f t="shared" si="8"/>
        <v>0.2545454545454546</v>
      </c>
      <c r="S16" s="40">
        <f>COUNTIF(Vertices[Clustering Coefficient],"&gt;= "&amp;R16)-COUNTIF(Vertices[Clustering Coefficient],"&gt;="&amp;R17)</f>
        <v>0</v>
      </c>
      <c r="T16" s="34" t="e">
        <f ca="1" t="shared" si="9"/>
        <v>#REF!</v>
      </c>
      <c r="U16" s="35" t="e">
        <f ca="1" t="shared" si="0"/>
        <v>#REF!</v>
      </c>
    </row>
    <row r="17" spans="1:21" ht="15">
      <c r="A17" s="31" t="s">
        <v>154</v>
      </c>
      <c r="B17" s="31">
        <v>96</v>
      </c>
      <c r="D17" s="30">
        <f t="shared" si="1"/>
        <v>0</v>
      </c>
      <c r="E17">
        <f>COUNTIF(Vertices[Degree],"&gt;= "&amp;D17)-COUNTIF(Vertices[Degree],"&gt;="&amp;D18)</f>
        <v>0</v>
      </c>
      <c r="F17" s="36">
        <f t="shared" si="2"/>
        <v>9.818181818181817</v>
      </c>
      <c r="G17" s="37">
        <f>COUNTIF(Vertices[In-Degree],"&gt;= "&amp;F17)-COUNTIF(Vertices[In-Degree],"&gt;="&amp;F18)</f>
        <v>3</v>
      </c>
      <c r="H17" s="36">
        <f t="shared" si="3"/>
        <v>5.7272727272727275</v>
      </c>
      <c r="I17" s="37">
        <f>COUNTIF(Vertices[Out-Degree],"&gt;= "&amp;H17)-COUNTIF(Vertices[Out-Degree],"&gt;="&amp;H18)</f>
        <v>4</v>
      </c>
      <c r="J17" s="36">
        <f t="shared" si="4"/>
        <v>1480.8761337272724</v>
      </c>
      <c r="K17" s="37">
        <f>COUNTIF(Vertices[Betweenness Centrality],"&gt;= "&amp;J17)-COUNTIF(Vertices[Betweenness Centrality],"&gt;="&amp;J18)</f>
        <v>0</v>
      </c>
      <c r="L17" s="36">
        <f t="shared" si="5"/>
        <v>0.27272727272727276</v>
      </c>
      <c r="M17" s="37">
        <f>COUNTIF(Vertices[Closeness Centrality],"&gt;= "&amp;L17)-COUNTIF(Vertices[Closeness Centrality],"&gt;="&amp;L18)</f>
        <v>0</v>
      </c>
      <c r="N17" s="36">
        <f t="shared" si="6"/>
        <v>0.020199</v>
      </c>
      <c r="O17" s="37">
        <f>COUNTIF(Vertices[Eigenvector Centrality],"&gt;= "&amp;N17)-COUNTIF(Vertices[Eigenvector Centrality],"&gt;="&amp;N18)</f>
        <v>0</v>
      </c>
      <c r="P17" s="36">
        <f t="shared" si="7"/>
        <v>3.957759090909092</v>
      </c>
      <c r="Q17" s="37">
        <f>COUNTIF(Vertices[PageRank],"&gt;= "&amp;P17)-COUNTIF(Vertices[PageRank],"&gt;="&amp;P18)</f>
        <v>0</v>
      </c>
      <c r="R17" s="36">
        <f t="shared" si="8"/>
        <v>0.27272727272727276</v>
      </c>
      <c r="S17" s="41">
        <f>COUNTIF(Vertices[Clustering Coefficient],"&gt;= "&amp;R17)-COUNTIF(Vertices[Clustering Coefficient],"&gt;="&amp;R18)</f>
        <v>0</v>
      </c>
      <c r="T17" s="36" t="e">
        <f ca="1" t="shared" si="9"/>
        <v>#REF!</v>
      </c>
      <c r="U17" s="37" t="e">
        <f ca="1" t="shared" si="0"/>
        <v>#REF!</v>
      </c>
    </row>
    <row r="18" spans="1:21" ht="15">
      <c r="A18" s="31" t="s">
        <v>155</v>
      </c>
      <c r="B18" s="31">
        <v>200</v>
      </c>
      <c r="D18" s="30">
        <f t="shared" si="1"/>
        <v>0</v>
      </c>
      <c r="E18">
        <f>COUNTIF(Vertices[Degree],"&gt;= "&amp;D18)-COUNTIF(Vertices[Degree],"&gt;="&amp;D19)</f>
        <v>0</v>
      </c>
      <c r="F18" s="34">
        <f t="shared" si="2"/>
        <v>10.47272727272727</v>
      </c>
      <c r="G18" s="35">
        <f>COUNTIF(Vertices[In-Degree],"&gt;= "&amp;F18)-COUNTIF(Vertices[In-Degree],"&gt;="&amp;F19)</f>
        <v>0</v>
      </c>
      <c r="H18" s="34">
        <f t="shared" si="3"/>
        <v>6.109090909090909</v>
      </c>
      <c r="I18" s="35">
        <f>COUNTIF(Vertices[Out-Degree],"&gt;= "&amp;H18)-COUNTIF(Vertices[Out-Degree],"&gt;="&amp;H19)</f>
        <v>0</v>
      </c>
      <c r="J18" s="34">
        <f t="shared" si="4"/>
        <v>1579.6012093090906</v>
      </c>
      <c r="K18" s="35">
        <f>COUNTIF(Vertices[Betweenness Centrality],"&gt;= "&amp;J18)-COUNTIF(Vertices[Betweenness Centrality],"&gt;="&amp;J19)</f>
        <v>0</v>
      </c>
      <c r="L18" s="34">
        <f t="shared" si="5"/>
        <v>0.29090909090909095</v>
      </c>
      <c r="M18" s="35">
        <f>COUNTIF(Vertices[Closeness Centrality],"&gt;= "&amp;L18)-COUNTIF(Vertices[Closeness Centrality],"&gt;="&amp;L19)</f>
        <v>0</v>
      </c>
      <c r="N18" s="34">
        <f t="shared" si="6"/>
        <v>0.0215456</v>
      </c>
      <c r="O18" s="35">
        <f>COUNTIF(Vertices[Eigenvector Centrality],"&gt;= "&amp;N18)-COUNTIF(Vertices[Eigenvector Centrality],"&gt;="&amp;N19)</f>
        <v>1</v>
      </c>
      <c r="P18" s="34">
        <f t="shared" si="7"/>
        <v>4.194219363636365</v>
      </c>
      <c r="Q18" s="35">
        <f>COUNTIF(Vertices[PageRank],"&gt;= "&amp;P18)-COUNTIF(Vertices[PageRank],"&gt;="&amp;P19)</f>
        <v>0</v>
      </c>
      <c r="R18" s="34">
        <f t="shared" si="8"/>
        <v>0.29090909090909095</v>
      </c>
      <c r="S18" s="40">
        <f>COUNTIF(Vertices[Clustering Coefficient],"&gt;= "&amp;R18)-COUNTIF(Vertices[Clustering Coefficient],"&gt;="&amp;R19)</f>
        <v>3</v>
      </c>
      <c r="T18" s="34" t="e">
        <f ca="1" t="shared" si="9"/>
        <v>#REF!</v>
      </c>
      <c r="U18" s="35" t="e">
        <f ca="1" t="shared" si="0"/>
        <v>#REF!</v>
      </c>
    </row>
    <row r="19" spans="1:21" ht="15">
      <c r="A19" s="96"/>
      <c r="B19" s="96"/>
      <c r="D19" s="30">
        <f t="shared" si="1"/>
        <v>0</v>
      </c>
      <c r="E19">
        <f>COUNTIF(Vertices[Degree],"&gt;= "&amp;D19)-COUNTIF(Vertices[Degree],"&gt;="&amp;D20)</f>
        <v>0</v>
      </c>
      <c r="F19" s="36">
        <f t="shared" si="2"/>
        <v>11.127272727272725</v>
      </c>
      <c r="G19" s="37">
        <f>COUNTIF(Vertices[In-Degree],"&gt;= "&amp;F19)-COUNTIF(Vertices[In-Degree],"&gt;="&amp;F20)</f>
        <v>0</v>
      </c>
      <c r="H19" s="36">
        <f t="shared" si="3"/>
        <v>6.490909090909091</v>
      </c>
      <c r="I19" s="37">
        <f>COUNTIF(Vertices[Out-Degree],"&gt;= "&amp;H19)-COUNTIF(Vertices[Out-Degree],"&gt;="&amp;H20)</f>
        <v>0</v>
      </c>
      <c r="J19" s="36">
        <f t="shared" si="4"/>
        <v>1678.3262848909087</v>
      </c>
      <c r="K19" s="37">
        <f>COUNTIF(Vertices[Betweenness Centrality],"&gt;= "&amp;J19)-COUNTIF(Vertices[Betweenness Centrality],"&gt;="&amp;J20)</f>
        <v>0</v>
      </c>
      <c r="L19" s="36">
        <f t="shared" si="5"/>
        <v>0.30909090909090914</v>
      </c>
      <c r="M19" s="37">
        <f>COUNTIF(Vertices[Closeness Centrality],"&gt;= "&amp;L19)-COUNTIF(Vertices[Closeness Centrality],"&gt;="&amp;L20)</f>
        <v>0</v>
      </c>
      <c r="N19" s="36">
        <f t="shared" si="6"/>
        <v>0.0228922</v>
      </c>
      <c r="O19" s="37">
        <f>COUNTIF(Vertices[Eigenvector Centrality],"&gt;= "&amp;N19)-COUNTIF(Vertices[Eigenvector Centrality],"&gt;="&amp;N20)</f>
        <v>0</v>
      </c>
      <c r="P19" s="36">
        <f t="shared" si="7"/>
        <v>4.430679636363638</v>
      </c>
      <c r="Q19" s="37">
        <f>COUNTIF(Vertices[PageRank],"&gt;= "&amp;P19)-COUNTIF(Vertices[PageRank],"&gt;="&amp;P20)</f>
        <v>0</v>
      </c>
      <c r="R19" s="36">
        <f t="shared" si="8"/>
        <v>0.30909090909090914</v>
      </c>
      <c r="S19" s="41">
        <f>COUNTIF(Vertices[Clustering Coefficient],"&gt;= "&amp;R19)-COUNTIF(Vertices[Clustering Coefficient],"&gt;="&amp;R20)</f>
        <v>2</v>
      </c>
      <c r="T19" s="36" t="e">
        <f ca="1" t="shared" si="9"/>
        <v>#REF!</v>
      </c>
      <c r="U19" s="37" t="e">
        <f ca="1" t="shared" si="0"/>
        <v>#REF!</v>
      </c>
    </row>
    <row r="20" spans="1:21" ht="15">
      <c r="A20" s="31" t="s">
        <v>156</v>
      </c>
      <c r="B20" s="31">
        <v>7</v>
      </c>
      <c r="D20" s="30">
        <f t="shared" si="1"/>
        <v>0</v>
      </c>
      <c r="E20">
        <f>COUNTIF(Vertices[Degree],"&gt;= "&amp;D20)-COUNTIF(Vertices[Degree],"&gt;="&amp;D21)</f>
        <v>0</v>
      </c>
      <c r="F20" s="34">
        <f t="shared" si="2"/>
        <v>11.78181818181818</v>
      </c>
      <c r="G20" s="35">
        <f>COUNTIF(Vertices[In-Degree],"&gt;= "&amp;F20)-COUNTIF(Vertices[In-Degree],"&gt;="&amp;F21)</f>
        <v>2</v>
      </c>
      <c r="H20" s="34">
        <f t="shared" si="3"/>
        <v>6.872727272727273</v>
      </c>
      <c r="I20" s="35">
        <f>COUNTIF(Vertices[Out-Degree],"&gt;= "&amp;H20)-COUNTIF(Vertices[Out-Degree],"&gt;="&amp;H21)</f>
        <v>5</v>
      </c>
      <c r="J20" s="34">
        <f t="shared" si="4"/>
        <v>1777.0513604727269</v>
      </c>
      <c r="K20" s="35">
        <f>COUNTIF(Vertices[Betweenness Centrality],"&gt;= "&amp;J20)-COUNTIF(Vertices[Betweenness Centrality],"&gt;="&amp;J21)</f>
        <v>0</v>
      </c>
      <c r="L20" s="34">
        <f t="shared" si="5"/>
        <v>0.3272727272727273</v>
      </c>
      <c r="M20" s="35">
        <f>COUNTIF(Vertices[Closeness Centrality],"&gt;= "&amp;L20)-COUNTIF(Vertices[Closeness Centrality],"&gt;="&amp;L21)</f>
        <v>0</v>
      </c>
      <c r="N20" s="34">
        <f t="shared" si="6"/>
        <v>0.0242388</v>
      </c>
      <c r="O20" s="35">
        <f>COUNTIF(Vertices[Eigenvector Centrality],"&gt;= "&amp;N20)-COUNTIF(Vertices[Eigenvector Centrality],"&gt;="&amp;N21)</f>
        <v>0</v>
      </c>
      <c r="P20" s="34">
        <f t="shared" si="7"/>
        <v>4.667139909090911</v>
      </c>
      <c r="Q20" s="35">
        <f>COUNTIF(Vertices[PageRank],"&gt;= "&amp;P20)-COUNTIF(Vertices[PageRank],"&gt;="&amp;P21)</f>
        <v>0</v>
      </c>
      <c r="R20" s="34">
        <f t="shared" si="8"/>
        <v>0.3272727272727273</v>
      </c>
      <c r="S20" s="40">
        <f>COUNTIF(Vertices[Clustering Coefficient],"&gt;= "&amp;R20)-COUNTIF(Vertices[Clustering Coefficient],"&gt;="&amp;R21)</f>
        <v>5</v>
      </c>
      <c r="T20" s="34" t="e">
        <f ca="1" t="shared" si="9"/>
        <v>#REF!</v>
      </c>
      <c r="U20" s="35" t="e">
        <f ca="1" t="shared" si="0"/>
        <v>#REF!</v>
      </c>
    </row>
    <row r="21" spans="1:21" ht="15">
      <c r="A21" s="31" t="s">
        <v>157</v>
      </c>
      <c r="B21" s="31">
        <v>3.192967</v>
      </c>
      <c r="D21" s="30">
        <f t="shared" si="1"/>
        <v>0</v>
      </c>
      <c r="E21">
        <f>COUNTIF(Vertices[Degree],"&gt;= "&amp;D21)-COUNTIF(Vertices[Degree],"&gt;="&amp;D22)</f>
        <v>0</v>
      </c>
      <c r="F21" s="36">
        <f t="shared" si="2"/>
        <v>12.436363636363634</v>
      </c>
      <c r="G21" s="37">
        <f>COUNTIF(Vertices[In-Degree],"&gt;= "&amp;F21)-COUNTIF(Vertices[In-Degree],"&gt;="&amp;F22)</f>
        <v>0</v>
      </c>
      <c r="H21" s="36">
        <f t="shared" si="3"/>
        <v>7.254545454545455</v>
      </c>
      <c r="I21" s="37">
        <f>COUNTIF(Vertices[Out-Degree],"&gt;= "&amp;H21)-COUNTIF(Vertices[Out-Degree],"&gt;="&amp;H22)</f>
        <v>0</v>
      </c>
      <c r="J21" s="36">
        <f t="shared" si="4"/>
        <v>1875.776436054545</v>
      </c>
      <c r="K21" s="37">
        <f>COUNTIF(Vertices[Betweenness Centrality],"&gt;= "&amp;J21)-COUNTIF(Vertices[Betweenness Centrality],"&gt;="&amp;J22)</f>
        <v>0</v>
      </c>
      <c r="L21" s="36">
        <f t="shared" si="5"/>
        <v>0.3454545454545455</v>
      </c>
      <c r="M21" s="37">
        <f>COUNTIF(Vertices[Closeness Centrality],"&gt;= "&amp;L21)-COUNTIF(Vertices[Closeness Centrality],"&gt;="&amp;L22)</f>
        <v>0</v>
      </c>
      <c r="N21" s="36">
        <f t="shared" si="6"/>
        <v>0.0255854</v>
      </c>
      <c r="O21" s="37">
        <f>COUNTIF(Vertices[Eigenvector Centrality],"&gt;= "&amp;N21)-COUNTIF(Vertices[Eigenvector Centrality],"&gt;="&amp;N22)</f>
        <v>0</v>
      </c>
      <c r="P21" s="36">
        <f t="shared" si="7"/>
        <v>4.903600181818184</v>
      </c>
      <c r="Q21" s="37">
        <f>COUNTIF(Vertices[PageRank],"&gt;= "&amp;P21)-COUNTIF(Vertices[PageRank],"&gt;="&amp;P22)</f>
        <v>1</v>
      </c>
      <c r="R21" s="36">
        <f t="shared" si="8"/>
        <v>0.3454545454545455</v>
      </c>
      <c r="S21" s="41">
        <f>COUNTIF(Vertices[Clustering Coefficient],"&gt;= "&amp;R21)-COUNTIF(Vertices[Clustering Coefficient],"&gt;="&amp;R22)</f>
        <v>0</v>
      </c>
      <c r="T21" s="36" t="e">
        <f ca="1" t="shared" si="9"/>
        <v>#REF!</v>
      </c>
      <c r="U21" s="37" t="e">
        <f ca="1" t="shared" si="0"/>
        <v>#REF!</v>
      </c>
    </row>
    <row r="22" spans="1:21" ht="15">
      <c r="A22" s="96"/>
      <c r="B22" s="96"/>
      <c r="D22" s="30">
        <f t="shared" si="1"/>
        <v>0</v>
      </c>
      <c r="E22">
        <f>COUNTIF(Vertices[Degree],"&gt;= "&amp;D22)-COUNTIF(Vertices[Degree],"&gt;="&amp;D23)</f>
        <v>0</v>
      </c>
      <c r="F22" s="34">
        <f t="shared" si="2"/>
        <v>13.090909090909088</v>
      </c>
      <c r="G22" s="35">
        <f>COUNTIF(Vertices[In-Degree],"&gt;= "&amp;F22)-COUNTIF(Vertices[In-Degree],"&gt;="&amp;F23)</f>
        <v>0</v>
      </c>
      <c r="H22" s="34">
        <f t="shared" si="3"/>
        <v>7.636363636363637</v>
      </c>
      <c r="I22" s="35">
        <f>COUNTIF(Vertices[Out-Degree],"&gt;= "&amp;H22)-COUNTIF(Vertices[Out-Degree],"&gt;="&amp;H23)</f>
        <v>2</v>
      </c>
      <c r="J22" s="34">
        <f t="shared" si="4"/>
        <v>1974.5015116363631</v>
      </c>
      <c r="K22" s="35">
        <f>COUNTIF(Vertices[Betweenness Centrality],"&gt;= "&amp;J22)-COUNTIF(Vertices[Betweenness Centrality],"&gt;="&amp;J23)</f>
        <v>0</v>
      </c>
      <c r="L22" s="34">
        <f t="shared" si="5"/>
        <v>0.3636363636363637</v>
      </c>
      <c r="M22" s="35">
        <f>COUNTIF(Vertices[Closeness Centrality],"&gt;= "&amp;L22)-COUNTIF(Vertices[Closeness Centrality],"&gt;="&amp;L23)</f>
        <v>0</v>
      </c>
      <c r="N22" s="34">
        <f t="shared" si="6"/>
        <v>0.026932</v>
      </c>
      <c r="O22" s="35">
        <f>COUNTIF(Vertices[Eigenvector Centrality],"&gt;= "&amp;N22)-COUNTIF(Vertices[Eigenvector Centrality],"&gt;="&amp;N23)</f>
        <v>0</v>
      </c>
      <c r="P22" s="34">
        <f t="shared" si="7"/>
        <v>5.1400604545454565</v>
      </c>
      <c r="Q22" s="35">
        <f>COUNTIF(Vertices[PageRank],"&gt;= "&amp;P22)-COUNTIF(Vertices[PageRank],"&gt;="&amp;P23)</f>
        <v>0</v>
      </c>
      <c r="R22" s="34">
        <f t="shared" si="8"/>
        <v>0.3636363636363637</v>
      </c>
      <c r="S22" s="40">
        <f>COUNTIF(Vertices[Clustering Coefficient],"&gt;= "&amp;R22)-COUNTIF(Vertices[Clustering Coefficient],"&gt;="&amp;R23)</f>
        <v>0</v>
      </c>
      <c r="T22" s="34" t="e">
        <f ca="1" t="shared" si="9"/>
        <v>#REF!</v>
      </c>
      <c r="U22" s="35" t="e">
        <f ca="1" t="shared" si="0"/>
        <v>#REF!</v>
      </c>
    </row>
    <row r="23" spans="1:21" ht="15">
      <c r="A23" s="31" t="s">
        <v>158</v>
      </c>
      <c r="B23" s="31">
        <v>0.01780991006877094</v>
      </c>
      <c r="D23" s="30">
        <f t="shared" si="1"/>
        <v>0</v>
      </c>
      <c r="E23">
        <f>COUNTIF(Vertices[Degree],"&gt;= "&amp;D23)-COUNTIF(Vertices[Degree],"&gt;="&amp;D24)</f>
        <v>0</v>
      </c>
      <c r="F23" s="36">
        <f t="shared" si="2"/>
        <v>13.745454545454542</v>
      </c>
      <c r="G23" s="37">
        <f>COUNTIF(Vertices[In-Degree],"&gt;= "&amp;F23)-COUNTIF(Vertices[In-Degree],"&gt;="&amp;F24)</f>
        <v>0</v>
      </c>
      <c r="H23" s="36">
        <f t="shared" si="3"/>
        <v>8.01818181818182</v>
      </c>
      <c r="I23" s="37">
        <f>COUNTIF(Vertices[Out-Degree],"&gt;= "&amp;H23)-COUNTIF(Vertices[Out-Degree],"&gt;="&amp;H24)</f>
        <v>0</v>
      </c>
      <c r="J23" s="36">
        <f t="shared" si="4"/>
        <v>2073.2265872181815</v>
      </c>
      <c r="K23" s="37">
        <f>COUNTIF(Vertices[Betweenness Centrality],"&gt;= "&amp;J23)-COUNTIF(Vertices[Betweenness Centrality],"&gt;="&amp;J24)</f>
        <v>0</v>
      </c>
      <c r="L23" s="36">
        <f t="shared" si="5"/>
        <v>0.3818181818181819</v>
      </c>
      <c r="M23" s="37">
        <f>COUNTIF(Vertices[Closeness Centrality],"&gt;= "&amp;L23)-COUNTIF(Vertices[Closeness Centrality],"&gt;="&amp;L24)</f>
        <v>0</v>
      </c>
      <c r="N23" s="36">
        <f t="shared" si="6"/>
        <v>0.0282786</v>
      </c>
      <c r="O23" s="37">
        <f>COUNTIF(Vertices[Eigenvector Centrality],"&gt;= "&amp;N23)-COUNTIF(Vertices[Eigenvector Centrality],"&gt;="&amp;N24)</f>
        <v>0</v>
      </c>
      <c r="P23" s="36">
        <f t="shared" si="7"/>
        <v>5.376520727272729</v>
      </c>
      <c r="Q23" s="37">
        <f>COUNTIF(Vertices[PageRank],"&gt;= "&amp;P23)-COUNTIF(Vertices[PageRank],"&gt;="&amp;P24)</f>
        <v>0</v>
      </c>
      <c r="R23" s="36">
        <f t="shared" si="8"/>
        <v>0.3818181818181819</v>
      </c>
      <c r="S23" s="41">
        <f>COUNTIF(Vertices[Clustering Coefficient],"&gt;= "&amp;R23)-COUNTIF(Vertices[Clustering Coefficient],"&gt;="&amp;R24)</f>
        <v>0</v>
      </c>
      <c r="T23" s="36" t="e">
        <f ca="1" t="shared" si="9"/>
        <v>#REF!</v>
      </c>
      <c r="U23" s="37" t="e">
        <f ca="1" t="shared" si="0"/>
        <v>#REF!</v>
      </c>
    </row>
    <row r="24" spans="1:21" ht="15">
      <c r="A24" s="31" t="s">
        <v>1412</v>
      </c>
      <c r="B24" s="31">
        <v>0.661429</v>
      </c>
      <c r="D24" s="30">
        <f t="shared" si="1"/>
        <v>0</v>
      </c>
      <c r="E24">
        <f>COUNTIF(Vertices[Degree],"&gt;= "&amp;D24)-COUNTIF(Vertices[Degree],"&gt;="&amp;D25)</f>
        <v>0</v>
      </c>
      <c r="F24" s="34">
        <f t="shared" si="2"/>
        <v>14.399999999999997</v>
      </c>
      <c r="G24" s="35">
        <f>COUNTIF(Vertices[In-Degree],"&gt;= "&amp;F24)-COUNTIF(Vertices[In-Degree],"&gt;="&amp;F25)</f>
        <v>1</v>
      </c>
      <c r="H24" s="34">
        <f t="shared" si="3"/>
        <v>8.400000000000002</v>
      </c>
      <c r="I24" s="35">
        <f>COUNTIF(Vertices[Out-Degree],"&gt;= "&amp;H24)-COUNTIF(Vertices[Out-Degree],"&gt;="&amp;H25)</f>
        <v>0</v>
      </c>
      <c r="J24" s="34">
        <f t="shared" si="4"/>
        <v>2171.9516627999997</v>
      </c>
      <c r="K24" s="35">
        <f>COUNTIF(Vertices[Betweenness Centrality],"&gt;= "&amp;J24)-COUNTIF(Vertices[Betweenness Centrality],"&gt;="&amp;J25)</f>
        <v>0</v>
      </c>
      <c r="L24" s="34">
        <f t="shared" si="5"/>
        <v>0.4000000000000001</v>
      </c>
      <c r="M24" s="35">
        <f>COUNTIF(Vertices[Closeness Centrality],"&gt;= "&amp;L24)-COUNTIF(Vertices[Closeness Centrality],"&gt;="&amp;L25)</f>
        <v>0</v>
      </c>
      <c r="N24" s="34">
        <f t="shared" si="6"/>
        <v>0.0296252</v>
      </c>
      <c r="O24" s="35">
        <f>COUNTIF(Vertices[Eigenvector Centrality],"&gt;= "&amp;N24)-COUNTIF(Vertices[Eigenvector Centrality],"&gt;="&amp;N25)</f>
        <v>0</v>
      </c>
      <c r="P24" s="34">
        <f t="shared" si="7"/>
        <v>5.612981000000002</v>
      </c>
      <c r="Q24" s="35">
        <f>COUNTIF(Vertices[PageRank],"&gt;= "&amp;P24)-COUNTIF(Vertices[PageRank],"&gt;="&amp;P25)</f>
        <v>0</v>
      </c>
      <c r="R24" s="34">
        <f t="shared" si="8"/>
        <v>0.4000000000000001</v>
      </c>
      <c r="S24" s="40">
        <f>COUNTIF(Vertices[Clustering Coefficient],"&gt;= "&amp;R24)-COUNTIF(Vertices[Clustering Coefficient],"&gt;="&amp;R25)</f>
        <v>2</v>
      </c>
      <c r="T24" s="34" t="e">
        <f ca="1" t="shared" si="9"/>
        <v>#REF!</v>
      </c>
      <c r="U24" s="35" t="e">
        <f ca="1" t="shared" si="0"/>
        <v>#REF!</v>
      </c>
    </row>
    <row r="25" spans="1:21" ht="15">
      <c r="A25" s="96"/>
      <c r="B25" s="96"/>
      <c r="D25" s="30">
        <f t="shared" si="1"/>
        <v>0</v>
      </c>
      <c r="E25">
        <f>COUNTIF(Vertices[Degree],"&gt;= "&amp;D25)-COUNTIF(Vertices[Degree],"&gt;="&amp;D26)</f>
        <v>0</v>
      </c>
      <c r="F25" s="36">
        <f t="shared" si="2"/>
        <v>15.054545454545451</v>
      </c>
      <c r="G25" s="37">
        <f>COUNTIF(Vertices[In-Degree],"&gt;= "&amp;F25)-COUNTIF(Vertices[In-Degree],"&gt;="&amp;F26)</f>
        <v>0</v>
      </c>
      <c r="H25" s="36">
        <f t="shared" si="3"/>
        <v>8.781818181818185</v>
      </c>
      <c r="I25" s="37">
        <f>COUNTIF(Vertices[Out-Degree],"&gt;= "&amp;H25)-COUNTIF(Vertices[Out-Degree],"&gt;="&amp;H26)</f>
        <v>0</v>
      </c>
      <c r="J25" s="36">
        <f t="shared" si="4"/>
        <v>2270.676738381818</v>
      </c>
      <c r="K25" s="37">
        <f>COUNTIF(Vertices[Betweenness Centrality],"&gt;= "&amp;J25)-COUNTIF(Vertices[Betweenness Centrality],"&gt;="&amp;J26)</f>
        <v>0</v>
      </c>
      <c r="L25" s="36">
        <f t="shared" si="5"/>
        <v>0.41818181818181827</v>
      </c>
      <c r="M25" s="37">
        <f>COUNTIF(Vertices[Closeness Centrality],"&gt;= "&amp;L25)-COUNTIF(Vertices[Closeness Centrality],"&gt;="&amp;L26)</f>
        <v>0</v>
      </c>
      <c r="N25" s="36">
        <f t="shared" si="6"/>
        <v>0.0309718</v>
      </c>
      <c r="O25" s="37">
        <f>COUNTIF(Vertices[Eigenvector Centrality],"&gt;= "&amp;N25)-COUNTIF(Vertices[Eigenvector Centrality],"&gt;="&amp;N26)</f>
        <v>0</v>
      </c>
      <c r="P25" s="36">
        <f t="shared" si="7"/>
        <v>5.849441272727275</v>
      </c>
      <c r="Q25" s="37">
        <f>COUNTIF(Vertices[PageRank],"&gt;= "&amp;P25)-COUNTIF(Vertices[PageRank],"&gt;="&amp;P26)</f>
        <v>0</v>
      </c>
      <c r="R25" s="36">
        <f t="shared" si="8"/>
        <v>0.41818181818181827</v>
      </c>
      <c r="S25" s="41">
        <f>COUNTIF(Vertices[Clustering Coefficient],"&gt;= "&amp;R25)-COUNTIF(Vertices[Clustering Coefficient],"&gt;="&amp;R26)</f>
        <v>5</v>
      </c>
      <c r="T25" s="36" t="e">
        <f ca="1" t="shared" si="9"/>
        <v>#REF!</v>
      </c>
      <c r="U25" s="37" t="e">
        <f ca="1" t="shared" si="0"/>
        <v>#REF!</v>
      </c>
    </row>
    <row r="26" spans="1:21" ht="15">
      <c r="A26" s="31" t="s">
        <v>1413</v>
      </c>
      <c r="B26" s="31" t="s">
        <v>1414</v>
      </c>
      <c r="D26" s="30">
        <f t="shared" si="1"/>
        <v>0</v>
      </c>
      <c r="E26">
        <f>COUNTIF(Vertices[Degree],"&gt;= "&amp;D26)-COUNTIF(Vertices[Degree],"&gt;="&amp;D28)</f>
        <v>0</v>
      </c>
      <c r="F26" s="34">
        <f t="shared" si="2"/>
        <v>15.709090909090905</v>
      </c>
      <c r="G26" s="35">
        <f>COUNTIF(Vertices[In-Degree],"&gt;= "&amp;F26)-COUNTIF(Vertices[In-Degree],"&gt;="&amp;F28)</f>
        <v>0</v>
      </c>
      <c r="H26" s="34">
        <f t="shared" si="3"/>
        <v>9.163636363636368</v>
      </c>
      <c r="I26" s="35">
        <f>COUNTIF(Vertices[Out-Degree],"&gt;= "&amp;H26)-COUNTIF(Vertices[Out-Degree],"&gt;="&amp;H28)</f>
        <v>0</v>
      </c>
      <c r="J26" s="34">
        <f t="shared" si="4"/>
        <v>2369.401813963636</v>
      </c>
      <c r="K26" s="35">
        <f>COUNTIF(Vertices[Betweenness Centrality],"&gt;= "&amp;J26)-COUNTIF(Vertices[Betweenness Centrality],"&gt;="&amp;J28)</f>
        <v>0</v>
      </c>
      <c r="L26" s="34">
        <f t="shared" si="5"/>
        <v>0.43636363636363645</v>
      </c>
      <c r="M26" s="35">
        <f>COUNTIF(Vertices[Closeness Centrality],"&gt;= "&amp;L26)-COUNTIF(Vertices[Closeness Centrality],"&gt;="&amp;L28)</f>
        <v>0</v>
      </c>
      <c r="N26" s="34">
        <f t="shared" si="6"/>
        <v>0.032318400000000004</v>
      </c>
      <c r="O26" s="35">
        <f>COUNTIF(Vertices[Eigenvector Centrality],"&gt;= "&amp;N26)-COUNTIF(Vertices[Eigenvector Centrality],"&gt;="&amp;N28)</f>
        <v>0</v>
      </c>
      <c r="P26" s="34">
        <f t="shared" si="7"/>
        <v>6.085901545454548</v>
      </c>
      <c r="Q26" s="35">
        <f>COUNTIF(Vertices[PageRank],"&gt;= "&amp;P26)-COUNTIF(Vertices[PageRank],"&gt;="&amp;P28)</f>
        <v>0</v>
      </c>
      <c r="R26" s="34">
        <f t="shared" si="8"/>
        <v>0.43636363636363645</v>
      </c>
      <c r="S26" s="40">
        <f>COUNTIF(Vertices[Clustering Coefficient],"&gt;= "&amp;R26)-COUNTIF(Vertices[Clustering Coefficient],"&gt;="&amp;R28)</f>
        <v>0</v>
      </c>
      <c r="T26" s="34" t="e">
        <f ca="1" t="shared" si="9"/>
        <v>#REF!</v>
      </c>
      <c r="U26" s="35" t="e">
        <f ca="1">COUNTIF(INDIRECT(DynamicFilterSourceColumnRange),"&gt;= "&amp;T26)-COUNTIF(INDIRECT(DynamicFilterSourceColumnRange),"&gt;="&amp;T28)</f>
        <v>#REF!</v>
      </c>
    </row>
    <row r="27" spans="4:21" ht="15">
      <c r="D27" s="30"/>
      <c r="E27">
        <f>COUNTIF(Vertices[Degree],"&gt;= "&amp;D27)-COUNTIF(Vertices[Degree],"&gt;="&amp;D28)</f>
        <v>0</v>
      </c>
      <c r="F27" s="57"/>
      <c r="G27" s="58">
        <f>COUNTIF(Vertices[In-Degree],"&gt;= "&amp;F27)-COUNTIF(Vertices[In-Degree],"&gt;="&amp;F28)</f>
        <v>-1</v>
      </c>
      <c r="H27" s="57"/>
      <c r="I27" s="58">
        <f>COUNTIF(Vertices[Out-Degree],"&gt;= "&amp;H27)-COUNTIF(Vertices[Out-Degree],"&gt;="&amp;H28)</f>
        <v>-3</v>
      </c>
      <c r="J27" s="57"/>
      <c r="K27" s="58">
        <f>COUNTIF(Vertices[Betweenness Centrality],"&gt;= "&amp;J27)-COUNTIF(Vertices[Betweenness Centrality],"&gt;="&amp;J28)</f>
        <v>-3</v>
      </c>
      <c r="L27" s="57"/>
      <c r="M27" s="58">
        <f>COUNTIF(Vertices[Closeness Centrality],"&gt;= "&amp;L27)-COUNTIF(Vertices[Closeness Centrality],"&gt;="&amp;L28)</f>
        <v>-2</v>
      </c>
      <c r="N27" s="57"/>
      <c r="O27" s="58">
        <f>COUNTIF(Vertices[Eigenvector Centrality],"&gt;= "&amp;N27)-COUNTIF(Vertices[Eigenvector Centrality],"&gt;="&amp;N28)</f>
        <v>-14</v>
      </c>
      <c r="P27" s="57"/>
      <c r="Q27" s="58">
        <f>COUNTIF(Vertices[Eigenvector Centrality],"&gt;= "&amp;P27)-COUNTIF(Vertices[Eigenvector Centrality],"&gt;="&amp;P28)</f>
        <v>0</v>
      </c>
      <c r="R27" s="57"/>
      <c r="S27" s="59">
        <f>COUNTIF(Vertices[Clustering Coefficient],"&gt;= "&amp;R27)-COUNTIF(Vertices[Clustering Coefficient],"&gt;="&amp;R28)</f>
        <v>-28</v>
      </c>
      <c r="T27" s="57"/>
      <c r="U27" s="58">
        <f ca="1">COUNTIF(Vertices[Clustering Coefficient],"&gt;= "&amp;T27)-COUNTIF(Vertices[Clustering Coefficient],"&gt;="&amp;T28)</f>
        <v>0</v>
      </c>
    </row>
    <row r="28" spans="4:21" ht="15">
      <c r="D28" s="30">
        <f>D26+($D$57-$D$2)/BinDivisor</f>
        <v>0</v>
      </c>
      <c r="E28">
        <f>COUNTIF(Vertices[Degree],"&gt;= "&amp;D28)-COUNTIF(Vertices[Degree],"&gt;="&amp;D40)</f>
        <v>0</v>
      </c>
      <c r="F28" s="36">
        <f>F26+($F$57-$F$2)/BinDivisor</f>
        <v>16.36363636363636</v>
      </c>
      <c r="G28" s="37">
        <f>COUNTIF(Vertices[In-Degree],"&gt;= "&amp;F28)-COUNTIF(Vertices[In-Degree],"&gt;="&amp;F40)</f>
        <v>0</v>
      </c>
      <c r="H28" s="36">
        <f>H26+($H$57-$H$2)/BinDivisor</f>
        <v>9.54545454545455</v>
      </c>
      <c r="I28" s="37">
        <f>COUNTIF(Vertices[Out-Degree],"&gt;= "&amp;H28)-COUNTIF(Vertices[Out-Degree],"&gt;="&amp;H40)</f>
        <v>0</v>
      </c>
      <c r="J28" s="36">
        <f>J26+($J$57-$J$2)/BinDivisor</f>
        <v>2468.126889545454</v>
      </c>
      <c r="K28" s="37">
        <f>COUNTIF(Vertices[Betweenness Centrality],"&gt;= "&amp;J28)-COUNTIF(Vertices[Betweenness Centrality],"&gt;="&amp;J40)</f>
        <v>1</v>
      </c>
      <c r="L28" s="36">
        <f>L26+($L$57-$L$2)/BinDivisor</f>
        <v>0.45454545454545464</v>
      </c>
      <c r="M28" s="37">
        <f>COUNTIF(Vertices[Closeness Centrality],"&gt;= "&amp;L28)-COUNTIF(Vertices[Closeness Centrality],"&gt;="&amp;L40)</f>
        <v>0</v>
      </c>
      <c r="N28" s="36">
        <f>N26+($N$57-$N$2)/BinDivisor</f>
        <v>0.03366500000000001</v>
      </c>
      <c r="O28" s="37">
        <f>COUNTIF(Vertices[Eigenvector Centrality],"&gt;= "&amp;N28)-COUNTIF(Vertices[Eigenvector Centrality],"&gt;="&amp;N40)</f>
        <v>0</v>
      </c>
      <c r="P28" s="36">
        <f>P26+($P$57-$P$2)/BinDivisor</f>
        <v>6.322361818181821</v>
      </c>
      <c r="Q28" s="37">
        <f>COUNTIF(Vertices[PageRank],"&gt;= "&amp;P28)-COUNTIF(Vertices[PageRank],"&gt;="&amp;P40)</f>
        <v>0</v>
      </c>
      <c r="R28" s="36">
        <f>R26+($R$57-$R$2)/BinDivisor</f>
        <v>0.45454545454545464</v>
      </c>
      <c r="S28" s="41">
        <f>COUNTIF(Vertices[Clustering Coefficient],"&gt;= "&amp;R28)-COUNTIF(Vertices[Clustering Coefficient],"&gt;="&amp;R40)</f>
        <v>0</v>
      </c>
      <c r="T28" s="36" t="e">
        <f ca="1">T26+($T$57-$T$2)/BinDivisor</f>
        <v>#REF!</v>
      </c>
      <c r="U28" s="37" t="e">
        <f ca="1">COUNTIF(INDIRECT(DynamicFilterSourceColumnRange),"&gt;= "&amp;T28)-COUNTIF(INDIRECT(DynamicFilterSourceColumnRange),"&gt;="&amp;T40)</f>
        <v>#REF!</v>
      </c>
    </row>
    <row r="29" spans="4:21" ht="15">
      <c r="D29" s="30"/>
      <c r="E29">
        <f>COUNTIF(Vertices[Degree],"&gt;= "&amp;D29)-COUNTIF(Vertices[Degree],"&gt;="&amp;D30)</f>
        <v>0</v>
      </c>
      <c r="F29" s="57"/>
      <c r="G29" s="58">
        <f>COUNTIF(Vertices[In-Degree],"&gt;= "&amp;F29)-COUNTIF(Vertices[In-Degree],"&gt;="&amp;F30)</f>
        <v>0</v>
      </c>
      <c r="H29" s="57"/>
      <c r="I29" s="58">
        <f>COUNTIF(Vertices[Out-Degree],"&gt;= "&amp;H29)-COUNTIF(Vertices[Out-Degree],"&gt;="&amp;H30)</f>
        <v>0</v>
      </c>
      <c r="J29" s="57"/>
      <c r="K29" s="58">
        <f>COUNTIF(Vertices[Betweenness Centrality],"&gt;= "&amp;J29)-COUNTIF(Vertices[Betweenness Centrality],"&gt;="&amp;J30)</f>
        <v>0</v>
      </c>
      <c r="L29" s="57"/>
      <c r="M29" s="58">
        <f>COUNTIF(Vertices[Closeness Centrality],"&gt;= "&amp;L29)-COUNTIF(Vertices[Closeness Centrality],"&gt;="&amp;L30)</f>
        <v>0</v>
      </c>
      <c r="N29" s="57"/>
      <c r="O29" s="58">
        <f>COUNTIF(Vertices[Eigenvector Centrality],"&gt;= "&amp;N29)-COUNTIF(Vertices[Eigenvector Centrality],"&gt;="&amp;N30)</f>
        <v>0</v>
      </c>
      <c r="P29" s="57"/>
      <c r="Q29" s="58">
        <f>COUNTIF(Vertices[Eigenvector Centrality],"&gt;= "&amp;P29)-COUNTIF(Vertices[Eigenvector Centrality],"&gt;="&amp;P30)</f>
        <v>0</v>
      </c>
      <c r="R29" s="57"/>
      <c r="S29" s="59">
        <f>COUNTIF(Vertices[Clustering Coefficient],"&gt;= "&amp;R29)-COUNTIF(Vertices[Clustering Coefficient],"&gt;="&amp;R30)</f>
        <v>0</v>
      </c>
      <c r="T29" s="57"/>
      <c r="U29" s="58">
        <f>COUNTIF(Vertices[Clustering Coefficient],"&gt;= "&amp;T29)-COUNTIF(Vertices[Clustering Coefficient],"&gt;="&amp;T30)</f>
        <v>0</v>
      </c>
    </row>
    <row r="30" spans="4:21" ht="15">
      <c r="D30" s="30"/>
      <c r="E30">
        <f>COUNTIF(Vertices[Degree],"&gt;= "&amp;D30)-COUNTIF(Vertices[Degree],"&gt;="&amp;D31)</f>
        <v>0</v>
      </c>
      <c r="F30" s="57"/>
      <c r="G30" s="58">
        <f>COUNTIF(Vertices[In-Degree],"&gt;= "&amp;F30)-COUNTIF(Vertices[In-Degree],"&gt;="&amp;F31)</f>
        <v>0</v>
      </c>
      <c r="H30" s="57"/>
      <c r="I30" s="58">
        <f>COUNTIF(Vertices[Out-Degree],"&gt;= "&amp;H30)-COUNTIF(Vertices[Out-Degree],"&gt;="&amp;H31)</f>
        <v>0</v>
      </c>
      <c r="J30" s="57"/>
      <c r="K30" s="58">
        <f>COUNTIF(Vertices[Betweenness Centrality],"&gt;= "&amp;J30)-COUNTIF(Vertices[Betweenness Centrality],"&gt;="&amp;J31)</f>
        <v>0</v>
      </c>
      <c r="L30" s="57"/>
      <c r="M30" s="58">
        <f>COUNTIF(Vertices[Closeness Centrality],"&gt;= "&amp;L30)-COUNTIF(Vertices[Closeness Centrality],"&gt;="&amp;L31)</f>
        <v>0</v>
      </c>
      <c r="N30" s="57"/>
      <c r="O30" s="58">
        <f>COUNTIF(Vertices[Eigenvector Centrality],"&gt;= "&amp;N30)-COUNTIF(Vertices[Eigenvector Centrality],"&gt;="&amp;N31)</f>
        <v>0</v>
      </c>
      <c r="P30" s="57"/>
      <c r="Q30" s="58">
        <f>COUNTIF(Vertices[Eigenvector Centrality],"&gt;= "&amp;P30)-COUNTIF(Vertices[Eigenvector Centrality],"&gt;="&amp;P31)</f>
        <v>0</v>
      </c>
      <c r="R30" s="57"/>
      <c r="S30" s="59">
        <f>COUNTIF(Vertices[Clustering Coefficient],"&gt;= "&amp;R30)-COUNTIF(Vertices[Clustering Coefficient],"&gt;="&amp;R31)</f>
        <v>0</v>
      </c>
      <c r="T30" s="57"/>
      <c r="U30" s="58">
        <f>COUNTIF(Vertices[Clustering Coefficient],"&gt;= "&amp;T30)-COUNTIF(Vertices[Clustering Coefficient],"&gt;="&amp;T31)</f>
        <v>0</v>
      </c>
    </row>
    <row r="31" spans="4:21" ht="15">
      <c r="D31" s="30"/>
      <c r="E31">
        <f>COUNTIF(Vertices[Degree],"&gt;= "&amp;D31)-COUNTIF(Vertices[Degree],"&gt;="&amp;D32)</f>
        <v>0</v>
      </c>
      <c r="F31" s="57"/>
      <c r="G31" s="58">
        <f>COUNTIF(Vertices[In-Degree],"&gt;= "&amp;F31)-COUNTIF(Vertices[In-Degree],"&gt;="&amp;F32)</f>
        <v>0</v>
      </c>
      <c r="H31" s="57"/>
      <c r="I31" s="58">
        <f>COUNTIF(Vertices[Out-Degree],"&gt;= "&amp;H31)-COUNTIF(Vertices[Out-Degree],"&gt;="&amp;H32)</f>
        <v>0</v>
      </c>
      <c r="J31" s="57"/>
      <c r="K31" s="58">
        <f>COUNTIF(Vertices[Betweenness Centrality],"&gt;= "&amp;J31)-COUNTIF(Vertices[Betweenness Centrality],"&gt;="&amp;J32)</f>
        <v>0</v>
      </c>
      <c r="L31" s="57"/>
      <c r="M31" s="58">
        <f>COUNTIF(Vertices[Closeness Centrality],"&gt;= "&amp;L31)-COUNTIF(Vertices[Closeness Centrality],"&gt;="&amp;L32)</f>
        <v>0</v>
      </c>
      <c r="N31" s="57"/>
      <c r="O31" s="58">
        <f>COUNTIF(Vertices[Eigenvector Centrality],"&gt;= "&amp;N31)-COUNTIF(Vertices[Eigenvector Centrality],"&gt;="&amp;N32)</f>
        <v>0</v>
      </c>
      <c r="P31" s="57"/>
      <c r="Q31" s="58">
        <f>COUNTIF(Vertices[Eigenvector Centrality],"&gt;= "&amp;P31)-COUNTIF(Vertices[Eigenvector Centrality],"&gt;="&amp;P32)</f>
        <v>0</v>
      </c>
      <c r="R31" s="57"/>
      <c r="S31" s="59">
        <f>COUNTIF(Vertices[Clustering Coefficient],"&gt;= "&amp;R31)-COUNTIF(Vertices[Clustering Coefficient],"&gt;="&amp;R32)</f>
        <v>0</v>
      </c>
      <c r="T31" s="57"/>
      <c r="U31" s="58">
        <f>COUNTIF(Vertices[Clustering Coefficient],"&gt;= "&amp;T31)-COUNTIF(Vertices[Clustering Coefficient],"&gt;="&amp;T32)</f>
        <v>0</v>
      </c>
    </row>
    <row r="32" spans="4:21" ht="15">
      <c r="D32" s="30"/>
      <c r="E32">
        <f>COUNTIF(Vertices[Degree],"&gt;= "&amp;D32)-COUNTIF(Vertices[Degree],"&gt;="&amp;D33)</f>
        <v>0</v>
      </c>
      <c r="F32" s="57"/>
      <c r="G32" s="58">
        <f>COUNTIF(Vertices[In-Degree],"&gt;= "&amp;F32)-COUNTIF(Vertices[In-Degree],"&gt;="&amp;F33)</f>
        <v>0</v>
      </c>
      <c r="H32" s="57"/>
      <c r="I32" s="58">
        <f>COUNTIF(Vertices[Out-Degree],"&gt;= "&amp;H32)-COUNTIF(Vertices[Out-Degree],"&gt;="&amp;H33)</f>
        <v>0</v>
      </c>
      <c r="J32" s="57"/>
      <c r="K32" s="58">
        <f>COUNTIF(Vertices[Betweenness Centrality],"&gt;= "&amp;J32)-COUNTIF(Vertices[Betweenness Centrality],"&gt;="&amp;J33)</f>
        <v>0</v>
      </c>
      <c r="L32" s="57"/>
      <c r="M32" s="58">
        <f>COUNTIF(Vertices[Closeness Centrality],"&gt;= "&amp;L32)-COUNTIF(Vertices[Closeness Centrality],"&gt;="&amp;L33)</f>
        <v>0</v>
      </c>
      <c r="N32" s="57"/>
      <c r="O32" s="58">
        <f>COUNTIF(Vertices[Eigenvector Centrality],"&gt;= "&amp;N32)-COUNTIF(Vertices[Eigenvector Centrality],"&gt;="&amp;N33)</f>
        <v>0</v>
      </c>
      <c r="P32" s="57"/>
      <c r="Q32" s="58">
        <f>COUNTIF(Vertices[Eigenvector Centrality],"&gt;= "&amp;P32)-COUNTIF(Vertices[Eigenvector Centrality],"&gt;="&amp;P33)</f>
        <v>0</v>
      </c>
      <c r="R32" s="57"/>
      <c r="S32" s="59">
        <f>COUNTIF(Vertices[Clustering Coefficient],"&gt;= "&amp;R32)-COUNTIF(Vertices[Clustering Coefficient],"&gt;="&amp;R33)</f>
        <v>0</v>
      </c>
      <c r="T32" s="57"/>
      <c r="U32" s="58">
        <f>COUNTIF(Vertices[Clustering Coefficient],"&gt;= "&amp;T32)-COUNTIF(Vertices[Clustering Coefficient],"&gt;="&amp;T33)</f>
        <v>0</v>
      </c>
    </row>
    <row r="33" spans="4:21" ht="15">
      <c r="D33" s="30"/>
      <c r="E33">
        <f>COUNTIF(Vertices[Degree],"&gt;= "&amp;D33)-COUNTIF(Vertices[Degree],"&gt;="&amp;D38)</f>
        <v>0</v>
      </c>
      <c r="F33" s="57"/>
      <c r="G33" s="58">
        <f>COUNTIF(Vertices[In-Degree],"&gt;= "&amp;F33)-COUNTIF(Vertices[In-Degree],"&gt;="&amp;F38)</f>
        <v>0</v>
      </c>
      <c r="H33" s="57"/>
      <c r="I33" s="58">
        <f>COUNTIF(Vertices[Out-Degree],"&gt;= "&amp;H33)-COUNTIF(Vertices[Out-Degree],"&gt;="&amp;H38)</f>
        <v>0</v>
      </c>
      <c r="J33" s="57"/>
      <c r="K33" s="58">
        <f>COUNTIF(Vertices[Betweenness Centrality],"&gt;= "&amp;J33)-COUNTIF(Vertices[Betweenness Centrality],"&gt;="&amp;J38)</f>
        <v>0</v>
      </c>
      <c r="L33" s="57"/>
      <c r="M33" s="58">
        <f>COUNTIF(Vertices[Closeness Centrality],"&gt;= "&amp;L33)-COUNTIF(Vertices[Closeness Centrality],"&gt;="&amp;L38)</f>
        <v>0</v>
      </c>
      <c r="N33" s="57"/>
      <c r="O33" s="58">
        <f>COUNTIF(Vertices[Eigenvector Centrality],"&gt;= "&amp;N33)-COUNTIF(Vertices[Eigenvector Centrality],"&gt;="&amp;N38)</f>
        <v>0</v>
      </c>
      <c r="P33" s="57"/>
      <c r="Q33" s="58">
        <f>COUNTIF(Vertices[Eigenvector Centrality],"&gt;= "&amp;P33)-COUNTIF(Vertices[Eigenvector Centrality],"&gt;="&amp;P38)</f>
        <v>0</v>
      </c>
      <c r="R33" s="57"/>
      <c r="S33" s="59">
        <f>COUNTIF(Vertices[Clustering Coefficient],"&gt;= "&amp;R33)-COUNTIF(Vertices[Clustering Coefficient],"&gt;="&amp;R38)</f>
        <v>0</v>
      </c>
      <c r="T33" s="57"/>
      <c r="U33" s="58">
        <f>COUNTIF(Vertices[Clustering Coefficient],"&gt;= "&amp;T33)-COUNTIF(Vertices[Clustering Coefficient],"&gt;="&amp;T38)</f>
        <v>0</v>
      </c>
    </row>
    <row r="34" spans="4:21" ht="15">
      <c r="D34" s="30"/>
      <c r="E34">
        <f>COUNTIF(Vertices[Degree],"&gt;= "&amp;D34)-COUNTIF(Vertices[Degree],"&gt;="&amp;D35)</f>
        <v>0</v>
      </c>
      <c r="F34" s="57"/>
      <c r="G34" s="58">
        <f>COUNTIF(Vertices[In-Degree],"&gt;= "&amp;F34)-COUNTIF(Vertices[In-Degree],"&gt;="&amp;F35)</f>
        <v>0</v>
      </c>
      <c r="H34" s="57"/>
      <c r="I34" s="58">
        <f>COUNTIF(Vertices[Out-Degree],"&gt;= "&amp;H34)-COUNTIF(Vertices[Out-Degree],"&gt;="&amp;H35)</f>
        <v>0</v>
      </c>
      <c r="J34" s="57"/>
      <c r="K34" s="58">
        <f>COUNTIF(Vertices[Betweenness Centrality],"&gt;= "&amp;J34)-COUNTIF(Vertices[Betweenness Centrality],"&gt;="&amp;J35)</f>
        <v>0</v>
      </c>
      <c r="L34" s="57"/>
      <c r="M34" s="58">
        <f>COUNTIF(Vertices[Closeness Centrality],"&gt;= "&amp;L34)-COUNTIF(Vertices[Closeness Centrality],"&gt;="&amp;L35)</f>
        <v>0</v>
      </c>
      <c r="N34" s="57"/>
      <c r="O34" s="58">
        <f>COUNTIF(Vertices[Eigenvector Centrality],"&gt;= "&amp;N34)-COUNTIF(Vertices[Eigenvector Centrality],"&gt;="&amp;N35)</f>
        <v>0</v>
      </c>
      <c r="P34" s="57"/>
      <c r="Q34" s="58">
        <f>COUNTIF(Vertices[Eigenvector Centrality],"&gt;= "&amp;P34)-COUNTIF(Vertices[Eigenvector Centrality],"&gt;="&amp;P35)</f>
        <v>0</v>
      </c>
      <c r="R34" s="57"/>
      <c r="S34" s="59">
        <f>COUNTIF(Vertices[Clustering Coefficient],"&gt;= "&amp;R34)-COUNTIF(Vertices[Clustering Coefficient],"&gt;="&amp;R35)</f>
        <v>0</v>
      </c>
      <c r="T34" s="57"/>
      <c r="U34" s="58">
        <f>COUNTIF(Vertices[Clustering Coefficient],"&gt;= "&amp;T34)-COUNTIF(Vertices[Clustering Coefficient],"&gt;="&amp;T35)</f>
        <v>0</v>
      </c>
    </row>
    <row r="35" spans="4:21" ht="15">
      <c r="D35" s="30"/>
      <c r="E35">
        <f>COUNTIF(Vertices[Degree],"&gt;= "&amp;D35)-COUNTIF(Vertices[Degree],"&gt;="&amp;D36)</f>
        <v>0</v>
      </c>
      <c r="F35" s="57"/>
      <c r="G35" s="58">
        <f>COUNTIF(Vertices[In-Degree],"&gt;= "&amp;F35)-COUNTIF(Vertices[In-Degree],"&gt;="&amp;F36)</f>
        <v>0</v>
      </c>
      <c r="H35" s="57"/>
      <c r="I35" s="58">
        <f>COUNTIF(Vertices[Out-Degree],"&gt;= "&amp;H35)-COUNTIF(Vertices[Out-Degree],"&gt;="&amp;H36)</f>
        <v>0</v>
      </c>
      <c r="J35" s="57"/>
      <c r="K35" s="58">
        <f>COUNTIF(Vertices[Betweenness Centrality],"&gt;= "&amp;J35)-COUNTIF(Vertices[Betweenness Centrality],"&gt;="&amp;J36)</f>
        <v>0</v>
      </c>
      <c r="L35" s="57"/>
      <c r="M35" s="58">
        <f>COUNTIF(Vertices[Closeness Centrality],"&gt;= "&amp;L35)-COUNTIF(Vertices[Closeness Centrality],"&gt;="&amp;L36)</f>
        <v>0</v>
      </c>
      <c r="N35" s="57"/>
      <c r="O35" s="58">
        <f>COUNTIF(Vertices[Eigenvector Centrality],"&gt;= "&amp;N35)-COUNTIF(Vertices[Eigenvector Centrality],"&gt;="&amp;N36)</f>
        <v>0</v>
      </c>
      <c r="P35" s="57"/>
      <c r="Q35" s="58">
        <f>COUNTIF(Vertices[Eigenvector Centrality],"&gt;= "&amp;P35)-COUNTIF(Vertices[Eigenvector Centrality],"&gt;="&amp;P36)</f>
        <v>0</v>
      </c>
      <c r="R35" s="57"/>
      <c r="S35" s="59">
        <f>COUNTIF(Vertices[Clustering Coefficient],"&gt;= "&amp;R35)-COUNTIF(Vertices[Clustering Coefficient],"&gt;="&amp;R36)</f>
        <v>0</v>
      </c>
      <c r="T35" s="57"/>
      <c r="U35" s="58">
        <f>COUNTIF(Vertices[Clustering Coefficient],"&gt;= "&amp;T35)-COUNTIF(Vertices[Clustering Coefficient],"&gt;="&amp;T36)</f>
        <v>0</v>
      </c>
    </row>
    <row r="36" spans="4:21" ht="15">
      <c r="D36" s="30"/>
      <c r="E36">
        <f>COUNTIF(Vertices[Degree],"&gt;= "&amp;D36)-COUNTIF(Vertices[Degree],"&gt;="&amp;D37)</f>
        <v>0</v>
      </c>
      <c r="F36" s="57"/>
      <c r="G36" s="58">
        <f>COUNTIF(Vertices[In-Degree],"&gt;= "&amp;F36)-COUNTIF(Vertices[In-Degree],"&gt;="&amp;F37)</f>
        <v>0</v>
      </c>
      <c r="H36" s="57"/>
      <c r="I36" s="58">
        <f>COUNTIF(Vertices[Out-Degree],"&gt;= "&amp;H36)-COUNTIF(Vertices[Out-Degree],"&gt;="&amp;H37)</f>
        <v>0</v>
      </c>
      <c r="J36" s="57"/>
      <c r="K36" s="58">
        <f>COUNTIF(Vertices[Betweenness Centrality],"&gt;= "&amp;J36)-COUNTIF(Vertices[Betweenness Centrality],"&gt;="&amp;J37)</f>
        <v>0</v>
      </c>
      <c r="L36" s="57"/>
      <c r="M36" s="58">
        <f>COUNTIF(Vertices[Closeness Centrality],"&gt;= "&amp;L36)-COUNTIF(Vertices[Closeness Centrality],"&gt;="&amp;L37)</f>
        <v>0</v>
      </c>
      <c r="N36" s="57"/>
      <c r="O36" s="58">
        <f>COUNTIF(Vertices[Eigenvector Centrality],"&gt;= "&amp;N36)-COUNTIF(Vertices[Eigenvector Centrality],"&gt;="&amp;N37)</f>
        <v>0</v>
      </c>
      <c r="P36" s="57"/>
      <c r="Q36" s="58">
        <f>COUNTIF(Vertices[Eigenvector Centrality],"&gt;= "&amp;P36)-COUNTIF(Vertices[Eigenvector Centrality],"&gt;="&amp;P37)</f>
        <v>0</v>
      </c>
      <c r="R36" s="57"/>
      <c r="S36" s="59">
        <f>COUNTIF(Vertices[Clustering Coefficient],"&gt;= "&amp;R36)-COUNTIF(Vertices[Clustering Coefficient],"&gt;="&amp;R37)</f>
        <v>0</v>
      </c>
      <c r="T36" s="57"/>
      <c r="U36" s="58">
        <f>COUNTIF(Vertices[Clustering Coefficient],"&gt;= "&amp;T36)-COUNTIF(Vertices[Clustering Coefficient],"&gt;="&amp;T37)</f>
        <v>0</v>
      </c>
    </row>
    <row r="37" spans="4:21" ht="15">
      <c r="D37" s="30"/>
      <c r="E37">
        <f>COUNTIF(Vertices[Degree],"&gt;= "&amp;D37)-COUNTIF(Vertices[Degree],"&gt;="&amp;D38)</f>
        <v>0</v>
      </c>
      <c r="F37" s="57"/>
      <c r="G37" s="58">
        <f>COUNTIF(Vertices[In-Degree],"&gt;= "&amp;F37)-COUNTIF(Vertices[In-Degree],"&gt;="&amp;F38)</f>
        <v>0</v>
      </c>
      <c r="H37" s="57"/>
      <c r="I37" s="58">
        <f>COUNTIF(Vertices[Out-Degree],"&gt;= "&amp;H37)-COUNTIF(Vertices[Out-Degree],"&gt;="&amp;H38)</f>
        <v>0</v>
      </c>
      <c r="J37" s="57"/>
      <c r="K37" s="58">
        <f>COUNTIF(Vertices[Betweenness Centrality],"&gt;= "&amp;J37)-COUNTIF(Vertices[Betweenness Centrality],"&gt;="&amp;J38)</f>
        <v>0</v>
      </c>
      <c r="L37" s="57"/>
      <c r="M37" s="58">
        <f>COUNTIF(Vertices[Closeness Centrality],"&gt;= "&amp;L37)-COUNTIF(Vertices[Closeness Centrality],"&gt;="&amp;L38)</f>
        <v>0</v>
      </c>
      <c r="N37" s="57"/>
      <c r="O37" s="58">
        <f>COUNTIF(Vertices[Eigenvector Centrality],"&gt;= "&amp;N37)-COUNTIF(Vertices[Eigenvector Centrality],"&gt;="&amp;N38)</f>
        <v>0</v>
      </c>
      <c r="P37" s="57"/>
      <c r="Q37" s="58">
        <f>COUNTIF(Vertices[Eigenvector Centrality],"&gt;= "&amp;P37)-COUNTIF(Vertices[Eigenvector Centrality],"&gt;="&amp;P38)</f>
        <v>0</v>
      </c>
      <c r="R37" s="57"/>
      <c r="S37" s="59">
        <f>COUNTIF(Vertices[Clustering Coefficient],"&gt;= "&amp;R37)-COUNTIF(Vertices[Clustering Coefficient],"&gt;="&amp;R38)</f>
        <v>0</v>
      </c>
      <c r="T37" s="57"/>
      <c r="U37" s="58">
        <f>COUNTIF(Vertices[Clustering Coefficient],"&gt;= "&amp;T37)-COUNTIF(Vertices[Clustering Coefficient],"&gt;="&amp;T38)</f>
        <v>0</v>
      </c>
    </row>
    <row r="38" spans="4:21" ht="15">
      <c r="D38" s="30"/>
      <c r="E38">
        <f>COUNTIF(Vertices[Degree],"&gt;= "&amp;D38)-COUNTIF(Vertices[Degree],"&gt;="&amp;D40)</f>
        <v>0</v>
      </c>
      <c r="F38" s="57"/>
      <c r="G38" s="58">
        <f>COUNTIF(Vertices[In-Degree],"&gt;= "&amp;F38)-COUNTIF(Vertices[In-Degree],"&gt;="&amp;F40)</f>
        <v>-1</v>
      </c>
      <c r="H38" s="57"/>
      <c r="I38" s="58">
        <f>COUNTIF(Vertices[Out-Degree],"&gt;= "&amp;H38)-COUNTIF(Vertices[Out-Degree],"&gt;="&amp;H40)</f>
        <v>-3</v>
      </c>
      <c r="J38" s="57"/>
      <c r="K38" s="58">
        <f>COUNTIF(Vertices[Betweenness Centrality],"&gt;= "&amp;J38)-COUNTIF(Vertices[Betweenness Centrality],"&gt;="&amp;J40)</f>
        <v>-2</v>
      </c>
      <c r="L38" s="57"/>
      <c r="M38" s="58">
        <f>COUNTIF(Vertices[Closeness Centrality],"&gt;= "&amp;L38)-COUNTIF(Vertices[Closeness Centrality],"&gt;="&amp;L40)</f>
        <v>-2</v>
      </c>
      <c r="N38" s="57"/>
      <c r="O38" s="58">
        <f>COUNTIF(Vertices[Eigenvector Centrality],"&gt;= "&amp;N38)-COUNTIF(Vertices[Eigenvector Centrality],"&gt;="&amp;N40)</f>
        <v>-14</v>
      </c>
      <c r="P38" s="57"/>
      <c r="Q38" s="58">
        <f>COUNTIF(Vertices[Eigenvector Centrality],"&gt;= "&amp;P38)-COUNTIF(Vertices[Eigenvector Centrality],"&gt;="&amp;P40)</f>
        <v>0</v>
      </c>
      <c r="R38" s="57"/>
      <c r="S38" s="59">
        <f>COUNTIF(Vertices[Clustering Coefficient],"&gt;= "&amp;R38)-COUNTIF(Vertices[Clustering Coefficient],"&gt;="&amp;R40)</f>
        <v>-28</v>
      </c>
      <c r="T38" s="57"/>
      <c r="U38" s="58">
        <f ca="1">COUNTIF(Vertices[Clustering Coefficient],"&gt;= "&amp;T38)-COUNTIF(Vertices[Clustering Coefficient],"&gt;="&amp;T40)</f>
        <v>0</v>
      </c>
    </row>
    <row r="39" spans="4:21" ht="15">
      <c r="D39" s="30"/>
      <c r="E39">
        <f>COUNTIF(Vertices[Degree],"&gt;= "&amp;D39)-COUNTIF(Vertices[Degree],"&gt;="&amp;D40)</f>
        <v>0</v>
      </c>
      <c r="F39" s="57"/>
      <c r="G39" s="58">
        <f>COUNTIF(Vertices[In-Degree],"&gt;= "&amp;F39)-COUNTIF(Vertices[In-Degree],"&gt;="&amp;F40)</f>
        <v>-1</v>
      </c>
      <c r="H39" s="57"/>
      <c r="I39" s="58">
        <f>COUNTIF(Vertices[Out-Degree],"&gt;= "&amp;H39)-COUNTIF(Vertices[Out-Degree],"&gt;="&amp;H40)</f>
        <v>-3</v>
      </c>
      <c r="J39" s="57"/>
      <c r="K39" s="58">
        <f>COUNTIF(Vertices[Betweenness Centrality],"&gt;= "&amp;J39)-COUNTIF(Vertices[Betweenness Centrality],"&gt;="&amp;J40)</f>
        <v>-2</v>
      </c>
      <c r="L39" s="57"/>
      <c r="M39" s="58">
        <f>COUNTIF(Vertices[Closeness Centrality],"&gt;= "&amp;L39)-COUNTIF(Vertices[Closeness Centrality],"&gt;="&amp;L40)</f>
        <v>-2</v>
      </c>
      <c r="N39" s="57"/>
      <c r="O39" s="58">
        <f>COUNTIF(Vertices[Eigenvector Centrality],"&gt;= "&amp;N39)-COUNTIF(Vertices[Eigenvector Centrality],"&gt;="&amp;N40)</f>
        <v>-14</v>
      </c>
      <c r="P39" s="57"/>
      <c r="Q39" s="58">
        <f>COUNTIF(Vertices[Eigenvector Centrality],"&gt;= "&amp;P39)-COUNTIF(Vertices[Eigenvector Centrality],"&gt;="&amp;P40)</f>
        <v>0</v>
      </c>
      <c r="R39" s="57"/>
      <c r="S39" s="59">
        <f>COUNTIF(Vertices[Clustering Coefficient],"&gt;= "&amp;R39)-COUNTIF(Vertices[Clustering Coefficient],"&gt;="&amp;R40)</f>
        <v>-28</v>
      </c>
      <c r="T39" s="57"/>
      <c r="U39" s="58">
        <f ca="1">COUNTIF(Vertices[Clustering Coefficient],"&gt;= "&amp;T39)-COUNTIF(Vertices[Clustering Coefficient],"&gt;="&amp;T40)</f>
        <v>0</v>
      </c>
    </row>
    <row r="40" spans="4:21" ht="15">
      <c r="D40" s="30">
        <f>D28+($D$57-$D$2)/BinDivisor</f>
        <v>0</v>
      </c>
      <c r="E40">
        <f>COUNTIF(Vertices[Degree],"&gt;= "&amp;D40)-COUNTIF(Vertices[Degree],"&gt;="&amp;D41)</f>
        <v>0</v>
      </c>
      <c r="F40" s="34">
        <f>F28+($F$57-$F$2)/BinDivisor</f>
        <v>17.018181818181816</v>
      </c>
      <c r="G40" s="35">
        <f>COUNTIF(Vertices[In-Degree],"&gt;= "&amp;F40)-COUNTIF(Vertices[In-Degree],"&gt;="&amp;F41)</f>
        <v>0</v>
      </c>
      <c r="H40" s="34">
        <f>H28+($H$57-$H$2)/BinDivisor</f>
        <v>9.927272727272733</v>
      </c>
      <c r="I40" s="35">
        <f>COUNTIF(Vertices[Out-Degree],"&gt;= "&amp;H40)-COUNTIF(Vertices[Out-Degree],"&gt;="&amp;H41)</f>
        <v>2</v>
      </c>
      <c r="J40" s="34">
        <f>J28+($J$57-$J$2)/BinDivisor</f>
        <v>2566.8519651272723</v>
      </c>
      <c r="K40" s="35">
        <f>COUNTIF(Vertices[Betweenness Centrality],"&gt;= "&amp;J40)-COUNTIF(Vertices[Betweenness Centrality],"&gt;="&amp;J41)</f>
        <v>0</v>
      </c>
      <c r="L40" s="34">
        <f>L28+($L$57-$L$2)/BinDivisor</f>
        <v>0.47272727272727283</v>
      </c>
      <c r="M40" s="35">
        <f>COUNTIF(Vertices[Closeness Centrality],"&gt;= "&amp;L40)-COUNTIF(Vertices[Closeness Centrality],"&gt;="&amp;L41)</f>
        <v>0</v>
      </c>
      <c r="N40" s="34">
        <f>N28+($N$57-$N$2)/BinDivisor</f>
        <v>0.03501160000000001</v>
      </c>
      <c r="O40" s="35">
        <f>COUNTIF(Vertices[Eigenvector Centrality],"&gt;= "&amp;N40)-COUNTIF(Vertices[Eigenvector Centrality],"&gt;="&amp;N41)</f>
        <v>0</v>
      </c>
      <c r="P40" s="34">
        <f>P28+($P$57-$P$2)/BinDivisor</f>
        <v>6.558822090909094</v>
      </c>
      <c r="Q40" s="35">
        <f>COUNTIF(Vertices[PageRank],"&gt;= "&amp;P40)-COUNTIF(Vertices[PageRank],"&gt;="&amp;P41)</f>
        <v>0</v>
      </c>
      <c r="R40" s="34">
        <f>R28+($R$57-$R$2)/BinDivisor</f>
        <v>0.47272727272727283</v>
      </c>
      <c r="S40" s="40">
        <f>COUNTIF(Vertices[Clustering Coefficient],"&gt;= "&amp;R40)-COUNTIF(Vertices[Clustering Coefficient],"&gt;="&amp;R41)</f>
        <v>0</v>
      </c>
      <c r="T40" s="34" t="e">
        <f ca="1">T28+($T$57-$T$2)/BinDivisor</f>
        <v>#REF!</v>
      </c>
      <c r="U40" s="35" t="e">
        <f ca="1" t="shared" si="0"/>
        <v>#REF!</v>
      </c>
    </row>
    <row r="41" spans="1:21" ht="15">
      <c r="A41" t="s">
        <v>163</v>
      </c>
      <c r="B41" t="s">
        <v>17</v>
      </c>
      <c r="D41" s="30">
        <f aca="true" t="shared" si="10" ref="D41:D56">D40+($D$57-$D$2)/BinDivisor</f>
        <v>0</v>
      </c>
      <c r="E41">
        <f>COUNTIF(Vertices[Degree],"&gt;= "&amp;D41)-COUNTIF(Vertices[Degree],"&gt;="&amp;D42)</f>
        <v>0</v>
      </c>
      <c r="F41" s="36">
        <f aca="true" t="shared" si="11" ref="F41:F56">F40+($F$57-$F$2)/BinDivisor</f>
        <v>17.672727272727272</v>
      </c>
      <c r="G41" s="37">
        <f>COUNTIF(Vertices[In-Degree],"&gt;= "&amp;F41)-COUNTIF(Vertices[In-Degree],"&gt;="&amp;F42)</f>
        <v>0</v>
      </c>
      <c r="H41" s="36">
        <f aca="true" t="shared" si="12" ref="H41:H56">H40+($H$57-$H$2)/BinDivisor</f>
        <v>10.309090909090916</v>
      </c>
      <c r="I41" s="37">
        <f>COUNTIF(Vertices[Out-Degree],"&gt;= "&amp;H41)-COUNTIF(Vertices[Out-Degree],"&gt;="&amp;H42)</f>
        <v>0</v>
      </c>
      <c r="J41" s="36">
        <f aca="true" t="shared" si="13" ref="J41:J56">J40+($J$57-$J$2)/BinDivisor</f>
        <v>2665.5770407090904</v>
      </c>
      <c r="K41" s="37">
        <f>COUNTIF(Vertices[Betweenness Centrality],"&gt;= "&amp;J41)-COUNTIF(Vertices[Betweenness Centrality],"&gt;="&amp;J42)</f>
        <v>0</v>
      </c>
      <c r="L41" s="36">
        <f aca="true" t="shared" si="14" ref="L41:L56">L40+($L$57-$L$2)/BinDivisor</f>
        <v>0.490909090909091</v>
      </c>
      <c r="M41" s="37">
        <f>COUNTIF(Vertices[Closeness Centrality],"&gt;= "&amp;L41)-COUNTIF(Vertices[Closeness Centrality],"&gt;="&amp;L42)</f>
        <v>0</v>
      </c>
      <c r="N41" s="36">
        <f aca="true" t="shared" si="15" ref="N41:N56">N40+($N$57-$N$2)/BinDivisor</f>
        <v>0.036358200000000014</v>
      </c>
      <c r="O41" s="37">
        <f>COUNTIF(Vertices[Eigenvector Centrality],"&gt;= "&amp;N41)-COUNTIF(Vertices[Eigenvector Centrality],"&gt;="&amp;N42)</f>
        <v>0</v>
      </c>
      <c r="P41" s="36">
        <f aca="true" t="shared" si="16" ref="P41:P56">P40+($P$57-$P$2)/BinDivisor</f>
        <v>6.795282363636367</v>
      </c>
      <c r="Q41" s="37">
        <f>COUNTIF(Vertices[PageRank],"&gt;= "&amp;P41)-COUNTIF(Vertices[PageRank],"&gt;="&amp;P42)</f>
        <v>0</v>
      </c>
      <c r="R41" s="36">
        <f aca="true" t="shared" si="17" ref="R41:R56">R40+($R$57-$R$2)/BinDivisor</f>
        <v>0.490909090909091</v>
      </c>
      <c r="S41" s="41">
        <f>COUNTIF(Vertices[Clustering Coefficient],"&gt;= "&amp;R41)-COUNTIF(Vertices[Clustering Coefficient],"&gt;="&amp;R42)</f>
        <v>10</v>
      </c>
      <c r="T41" s="36" t="e">
        <f aca="true" t="shared" si="18" ref="T41:T56">T40+($T$57-$T$2)/BinDivisor</f>
        <v>#REF!</v>
      </c>
      <c r="U41" s="37" t="e">
        <f ca="1" t="shared" si="0"/>
        <v>#REF!</v>
      </c>
    </row>
    <row r="42" spans="1:21" ht="15">
      <c r="A42" s="31"/>
      <c r="B42" s="31"/>
      <c r="D42" s="30">
        <f t="shared" si="10"/>
        <v>0</v>
      </c>
      <c r="E42">
        <f>COUNTIF(Vertices[Degree],"&gt;= "&amp;D42)-COUNTIF(Vertices[Degree],"&gt;="&amp;D43)</f>
        <v>0</v>
      </c>
      <c r="F42" s="34">
        <f t="shared" si="11"/>
        <v>18.327272727272728</v>
      </c>
      <c r="G42" s="35">
        <f>COUNTIF(Vertices[In-Degree],"&gt;= "&amp;F42)-COUNTIF(Vertices[In-Degree],"&gt;="&amp;F43)</f>
        <v>0</v>
      </c>
      <c r="H42" s="34">
        <f t="shared" si="12"/>
        <v>10.690909090909098</v>
      </c>
      <c r="I42" s="35">
        <f>COUNTIF(Vertices[Out-Degree],"&gt;= "&amp;H42)-COUNTIF(Vertices[Out-Degree],"&gt;="&amp;H43)</f>
        <v>0</v>
      </c>
      <c r="J42" s="34">
        <f t="shared" si="13"/>
        <v>2764.3021162909085</v>
      </c>
      <c r="K42" s="35">
        <f>COUNTIF(Vertices[Betweenness Centrality],"&gt;= "&amp;J42)-COUNTIF(Vertices[Betweenness Centrality],"&gt;="&amp;J43)</f>
        <v>0</v>
      </c>
      <c r="L42" s="34">
        <f t="shared" si="14"/>
        <v>0.5090909090909091</v>
      </c>
      <c r="M42" s="35">
        <f>COUNTIF(Vertices[Closeness Centrality],"&gt;= "&amp;L42)-COUNTIF(Vertices[Closeness Centrality],"&gt;="&amp;L43)</f>
        <v>0</v>
      </c>
      <c r="N42" s="34">
        <f t="shared" si="15"/>
        <v>0.03770480000000002</v>
      </c>
      <c r="O42" s="35">
        <f>COUNTIF(Vertices[Eigenvector Centrality],"&gt;= "&amp;N42)-COUNTIF(Vertices[Eigenvector Centrality],"&gt;="&amp;N43)</f>
        <v>0</v>
      </c>
      <c r="P42" s="34">
        <f t="shared" si="16"/>
        <v>7.0317426363636395</v>
      </c>
      <c r="Q42" s="35">
        <f>COUNTIF(Vertices[PageRank],"&gt;= "&amp;P42)-COUNTIF(Vertices[PageRank],"&gt;="&amp;P43)</f>
        <v>0</v>
      </c>
      <c r="R42" s="34">
        <f t="shared" si="17"/>
        <v>0.5090909090909091</v>
      </c>
      <c r="S42" s="40">
        <f>COUNTIF(Vertices[Clustering Coefficient],"&gt;= "&amp;R42)-COUNTIF(Vertices[Clustering Coefficient],"&gt;="&amp;R43)</f>
        <v>0</v>
      </c>
      <c r="T42" s="34" t="e">
        <f ca="1" t="shared" si="18"/>
        <v>#REF!</v>
      </c>
      <c r="U42" s="35" t="e">
        <f ca="1" t="shared" si="0"/>
        <v>#REF!</v>
      </c>
    </row>
    <row r="43" spans="4:21" ht="15">
      <c r="D43" s="30">
        <f t="shared" si="10"/>
        <v>0</v>
      </c>
      <c r="E43">
        <f>COUNTIF(Vertices[Degree],"&gt;= "&amp;D43)-COUNTIF(Vertices[Degree],"&gt;="&amp;D44)</f>
        <v>0</v>
      </c>
      <c r="F43" s="36">
        <f t="shared" si="11"/>
        <v>18.981818181818184</v>
      </c>
      <c r="G43" s="37">
        <f>COUNTIF(Vertices[In-Degree],"&gt;= "&amp;F43)-COUNTIF(Vertices[In-Degree],"&gt;="&amp;F44)</f>
        <v>0</v>
      </c>
      <c r="H43" s="36">
        <f t="shared" si="12"/>
        <v>11.072727272727281</v>
      </c>
      <c r="I43" s="37">
        <f>COUNTIF(Vertices[Out-Degree],"&gt;= "&amp;H43)-COUNTIF(Vertices[Out-Degree],"&gt;="&amp;H44)</f>
        <v>0</v>
      </c>
      <c r="J43" s="36">
        <f t="shared" si="13"/>
        <v>2863.0271918727267</v>
      </c>
      <c r="K43" s="37">
        <f>COUNTIF(Vertices[Betweenness Centrality],"&gt;= "&amp;J43)-COUNTIF(Vertices[Betweenness Centrality],"&gt;="&amp;J44)</f>
        <v>0</v>
      </c>
      <c r="L43" s="36">
        <f t="shared" si="14"/>
        <v>0.5272727272727273</v>
      </c>
      <c r="M43" s="37">
        <f>COUNTIF(Vertices[Closeness Centrality],"&gt;= "&amp;L43)-COUNTIF(Vertices[Closeness Centrality],"&gt;="&amp;L44)</f>
        <v>0</v>
      </c>
      <c r="N43" s="36">
        <f t="shared" si="15"/>
        <v>0.03905140000000002</v>
      </c>
      <c r="O43" s="37">
        <f>COUNTIF(Vertices[Eigenvector Centrality],"&gt;= "&amp;N43)-COUNTIF(Vertices[Eigenvector Centrality],"&gt;="&amp;N44)</f>
        <v>0</v>
      </c>
      <c r="P43" s="36">
        <f t="shared" si="16"/>
        <v>7.268202909090912</v>
      </c>
      <c r="Q43" s="37">
        <f>COUNTIF(Vertices[PageRank],"&gt;= "&amp;P43)-COUNTIF(Vertices[PageRank],"&gt;="&amp;P44)</f>
        <v>0</v>
      </c>
      <c r="R43" s="36">
        <f t="shared" si="17"/>
        <v>0.5272727272727273</v>
      </c>
      <c r="S43" s="41">
        <f>COUNTIF(Vertices[Clustering Coefficient],"&gt;= "&amp;R43)-COUNTIF(Vertices[Clustering Coefficient],"&gt;="&amp;R44)</f>
        <v>0</v>
      </c>
      <c r="T43" s="36" t="e">
        <f ca="1" t="shared" si="18"/>
        <v>#REF!</v>
      </c>
      <c r="U43" s="37" t="e">
        <f ca="1" t="shared" si="0"/>
        <v>#REF!</v>
      </c>
    </row>
    <row r="44" spans="4:21" ht="15">
      <c r="D44" s="30">
        <f t="shared" si="10"/>
        <v>0</v>
      </c>
      <c r="E44">
        <f>COUNTIF(Vertices[Degree],"&gt;= "&amp;D44)-COUNTIF(Vertices[Degree],"&gt;="&amp;D45)</f>
        <v>0</v>
      </c>
      <c r="F44" s="34">
        <f t="shared" si="11"/>
        <v>19.63636363636364</v>
      </c>
      <c r="G44" s="35">
        <f>COUNTIF(Vertices[In-Degree],"&gt;= "&amp;F44)-COUNTIF(Vertices[In-Degree],"&gt;="&amp;F45)</f>
        <v>0</v>
      </c>
      <c r="H44" s="34">
        <f t="shared" si="12"/>
        <v>11.454545454545464</v>
      </c>
      <c r="I44" s="35">
        <f>COUNTIF(Vertices[Out-Degree],"&gt;= "&amp;H44)-COUNTIF(Vertices[Out-Degree],"&gt;="&amp;H45)</f>
        <v>0</v>
      </c>
      <c r="J44" s="34">
        <f t="shared" si="13"/>
        <v>2961.752267454545</v>
      </c>
      <c r="K44" s="35">
        <f>COUNTIF(Vertices[Betweenness Centrality],"&gt;= "&amp;J44)-COUNTIF(Vertices[Betweenness Centrality],"&gt;="&amp;J45)</f>
        <v>0</v>
      </c>
      <c r="L44" s="34">
        <f t="shared" si="14"/>
        <v>0.5454545454545455</v>
      </c>
      <c r="M44" s="35">
        <f>COUNTIF(Vertices[Closeness Centrality],"&gt;= "&amp;L44)-COUNTIF(Vertices[Closeness Centrality],"&gt;="&amp;L45)</f>
        <v>0</v>
      </c>
      <c r="N44" s="34">
        <f t="shared" si="15"/>
        <v>0.040398000000000024</v>
      </c>
      <c r="O44" s="35">
        <f>COUNTIF(Vertices[Eigenvector Centrality],"&gt;= "&amp;N44)-COUNTIF(Vertices[Eigenvector Centrality],"&gt;="&amp;N45)</f>
        <v>0</v>
      </c>
      <c r="P44" s="34">
        <f t="shared" si="16"/>
        <v>7.504663181818185</v>
      </c>
      <c r="Q44" s="35">
        <f>COUNTIF(Vertices[PageRank],"&gt;= "&amp;P44)-COUNTIF(Vertices[PageRank],"&gt;="&amp;P45)</f>
        <v>0</v>
      </c>
      <c r="R44" s="34">
        <f t="shared" si="17"/>
        <v>0.5454545454545455</v>
      </c>
      <c r="S44" s="40">
        <f>COUNTIF(Vertices[Clustering Coefficient],"&gt;= "&amp;R44)-COUNTIF(Vertices[Clustering Coefficient],"&gt;="&amp;R45)</f>
        <v>0</v>
      </c>
      <c r="T44" s="34" t="e">
        <f ca="1" t="shared" si="18"/>
        <v>#REF!</v>
      </c>
      <c r="U44" s="35" t="e">
        <f ca="1" t="shared" si="0"/>
        <v>#REF!</v>
      </c>
    </row>
    <row r="45" spans="4:21" ht="15">
      <c r="D45" s="30">
        <f t="shared" si="10"/>
        <v>0</v>
      </c>
      <c r="E45">
        <f>COUNTIF(Vertices[Degree],"&gt;= "&amp;D45)-COUNTIF(Vertices[Degree],"&gt;="&amp;D46)</f>
        <v>0</v>
      </c>
      <c r="F45" s="36">
        <f t="shared" si="11"/>
        <v>20.290909090909096</v>
      </c>
      <c r="G45" s="37">
        <f>COUNTIF(Vertices[In-Degree],"&gt;= "&amp;F45)-COUNTIF(Vertices[In-Degree],"&gt;="&amp;F46)</f>
        <v>0</v>
      </c>
      <c r="H45" s="36">
        <f t="shared" si="12"/>
        <v>11.836363636363647</v>
      </c>
      <c r="I45" s="37">
        <f>COUNTIF(Vertices[Out-Degree],"&gt;= "&amp;H45)-COUNTIF(Vertices[Out-Degree],"&gt;="&amp;H46)</f>
        <v>0</v>
      </c>
      <c r="J45" s="36">
        <f t="shared" si="13"/>
        <v>3060.477343036363</v>
      </c>
      <c r="K45" s="37">
        <f>COUNTIF(Vertices[Betweenness Centrality],"&gt;= "&amp;J45)-COUNTIF(Vertices[Betweenness Centrality],"&gt;="&amp;J46)</f>
        <v>0</v>
      </c>
      <c r="L45" s="36">
        <f t="shared" si="14"/>
        <v>0.5636363636363637</v>
      </c>
      <c r="M45" s="37">
        <f>COUNTIF(Vertices[Closeness Centrality],"&gt;= "&amp;L45)-COUNTIF(Vertices[Closeness Centrality],"&gt;="&amp;L46)</f>
        <v>0</v>
      </c>
      <c r="N45" s="36">
        <f t="shared" si="15"/>
        <v>0.04174460000000003</v>
      </c>
      <c r="O45" s="37">
        <f>COUNTIF(Vertices[Eigenvector Centrality],"&gt;= "&amp;N45)-COUNTIF(Vertices[Eigenvector Centrality],"&gt;="&amp;N46)</f>
        <v>0</v>
      </c>
      <c r="P45" s="36">
        <f t="shared" si="16"/>
        <v>7.741123454545458</v>
      </c>
      <c r="Q45" s="37">
        <f>COUNTIF(Vertices[PageRank],"&gt;= "&amp;P45)-COUNTIF(Vertices[PageRank],"&gt;="&amp;P46)</f>
        <v>0</v>
      </c>
      <c r="R45" s="36">
        <f t="shared" si="17"/>
        <v>0.5636363636363637</v>
      </c>
      <c r="S45" s="41">
        <f>COUNTIF(Vertices[Clustering Coefficient],"&gt;= "&amp;R45)-COUNTIF(Vertices[Clustering Coefficient],"&gt;="&amp;R46)</f>
        <v>0</v>
      </c>
      <c r="T45" s="36" t="e">
        <f ca="1" t="shared" si="18"/>
        <v>#REF!</v>
      </c>
      <c r="U45" s="37" t="e">
        <f ca="1" t="shared" si="0"/>
        <v>#REF!</v>
      </c>
    </row>
    <row r="46" spans="4:21" ht="15">
      <c r="D46" s="30">
        <f t="shared" si="10"/>
        <v>0</v>
      </c>
      <c r="E46">
        <f>COUNTIF(Vertices[Degree],"&gt;= "&amp;D46)-COUNTIF(Vertices[Degree],"&gt;="&amp;D47)</f>
        <v>0</v>
      </c>
      <c r="F46" s="34">
        <f t="shared" si="11"/>
        <v>20.945454545454552</v>
      </c>
      <c r="G46" s="35">
        <f>COUNTIF(Vertices[In-Degree],"&gt;= "&amp;F46)-COUNTIF(Vertices[In-Degree],"&gt;="&amp;F47)</f>
        <v>0</v>
      </c>
      <c r="H46" s="34">
        <f t="shared" si="12"/>
        <v>12.21818181818183</v>
      </c>
      <c r="I46" s="35">
        <f>COUNTIF(Vertices[Out-Degree],"&gt;= "&amp;H46)-COUNTIF(Vertices[Out-Degree],"&gt;="&amp;H47)</f>
        <v>0</v>
      </c>
      <c r="J46" s="34">
        <f t="shared" si="13"/>
        <v>3159.202418618181</v>
      </c>
      <c r="K46" s="35">
        <f>COUNTIF(Vertices[Betweenness Centrality],"&gt;= "&amp;J46)-COUNTIF(Vertices[Betweenness Centrality],"&gt;="&amp;J47)</f>
        <v>0</v>
      </c>
      <c r="L46" s="34">
        <f t="shared" si="14"/>
        <v>0.5818181818181819</v>
      </c>
      <c r="M46" s="35">
        <f>COUNTIF(Vertices[Closeness Centrality],"&gt;= "&amp;L46)-COUNTIF(Vertices[Closeness Centrality],"&gt;="&amp;L47)</f>
        <v>0</v>
      </c>
      <c r="N46" s="34">
        <f t="shared" si="15"/>
        <v>0.04309120000000003</v>
      </c>
      <c r="O46" s="35">
        <f>COUNTIF(Vertices[Eigenvector Centrality],"&gt;= "&amp;N46)-COUNTIF(Vertices[Eigenvector Centrality],"&gt;="&amp;N47)</f>
        <v>0</v>
      </c>
      <c r="P46" s="34">
        <f t="shared" si="16"/>
        <v>7.977583727272731</v>
      </c>
      <c r="Q46" s="35">
        <f>COUNTIF(Vertices[PageRank],"&gt;= "&amp;P46)-COUNTIF(Vertices[PageRank],"&gt;="&amp;P47)</f>
        <v>0</v>
      </c>
      <c r="R46" s="34">
        <f t="shared" si="17"/>
        <v>0.5818181818181819</v>
      </c>
      <c r="S46" s="40">
        <f>COUNTIF(Vertices[Clustering Coefficient],"&gt;= "&amp;R46)-COUNTIF(Vertices[Clustering Coefficient],"&gt;="&amp;R47)</f>
        <v>0</v>
      </c>
      <c r="T46" s="34" t="e">
        <f ca="1" t="shared" si="18"/>
        <v>#REF!</v>
      </c>
      <c r="U46" s="35" t="e">
        <f ca="1" t="shared" si="0"/>
        <v>#REF!</v>
      </c>
    </row>
    <row r="47" spans="4:21" ht="15">
      <c r="D47" s="30">
        <f t="shared" si="10"/>
        <v>0</v>
      </c>
      <c r="E47">
        <f>COUNTIF(Vertices[Degree],"&gt;= "&amp;D47)-COUNTIF(Vertices[Degree],"&gt;="&amp;D48)</f>
        <v>0</v>
      </c>
      <c r="F47" s="36">
        <f t="shared" si="11"/>
        <v>21.60000000000001</v>
      </c>
      <c r="G47" s="37">
        <f>COUNTIF(Vertices[In-Degree],"&gt;= "&amp;F47)-COUNTIF(Vertices[In-Degree],"&gt;="&amp;F48)</f>
        <v>0</v>
      </c>
      <c r="H47" s="36">
        <f t="shared" si="12"/>
        <v>12.600000000000012</v>
      </c>
      <c r="I47" s="37">
        <f>COUNTIF(Vertices[Out-Degree],"&gt;= "&amp;H47)-COUNTIF(Vertices[Out-Degree],"&gt;="&amp;H48)</f>
        <v>0</v>
      </c>
      <c r="J47" s="36">
        <f t="shared" si="13"/>
        <v>3257.9274941999993</v>
      </c>
      <c r="K47" s="37">
        <f>COUNTIF(Vertices[Betweenness Centrality],"&gt;= "&amp;J47)-COUNTIF(Vertices[Betweenness Centrality],"&gt;="&amp;J48)</f>
        <v>0</v>
      </c>
      <c r="L47" s="36">
        <f t="shared" si="14"/>
        <v>0.6000000000000001</v>
      </c>
      <c r="M47" s="37">
        <f>COUNTIF(Vertices[Closeness Centrality],"&gt;= "&amp;L47)-COUNTIF(Vertices[Closeness Centrality],"&gt;="&amp;L48)</f>
        <v>0</v>
      </c>
      <c r="N47" s="36">
        <f t="shared" si="15"/>
        <v>0.044437800000000034</v>
      </c>
      <c r="O47" s="37">
        <f>COUNTIF(Vertices[Eigenvector Centrality],"&gt;= "&amp;N47)-COUNTIF(Vertices[Eigenvector Centrality],"&gt;="&amp;N48)</f>
        <v>0</v>
      </c>
      <c r="P47" s="36">
        <f t="shared" si="16"/>
        <v>8.214044000000003</v>
      </c>
      <c r="Q47" s="37">
        <f>COUNTIF(Vertices[PageRank],"&gt;= "&amp;P47)-COUNTIF(Vertices[PageRank],"&gt;="&amp;P48)</f>
        <v>0</v>
      </c>
      <c r="R47" s="36">
        <f t="shared" si="17"/>
        <v>0.6000000000000001</v>
      </c>
      <c r="S47" s="41">
        <f>COUNTIF(Vertices[Clustering Coefficient],"&gt;= "&amp;R47)-COUNTIF(Vertices[Clustering Coefficient],"&gt;="&amp;R48)</f>
        <v>0</v>
      </c>
      <c r="T47" s="36" t="e">
        <f ca="1" t="shared" si="18"/>
        <v>#REF!</v>
      </c>
      <c r="U47" s="37" t="e">
        <f ca="1" t="shared" si="0"/>
        <v>#REF!</v>
      </c>
    </row>
    <row r="48" spans="4:21" ht="15">
      <c r="D48" s="30">
        <f t="shared" si="10"/>
        <v>0</v>
      </c>
      <c r="E48">
        <f>COUNTIF(Vertices[Degree],"&gt;= "&amp;D48)-COUNTIF(Vertices[Degree],"&gt;="&amp;D49)</f>
        <v>0</v>
      </c>
      <c r="F48" s="34">
        <f t="shared" si="11"/>
        <v>22.254545454545465</v>
      </c>
      <c r="G48" s="35">
        <f>COUNTIF(Vertices[In-Degree],"&gt;= "&amp;F48)-COUNTIF(Vertices[In-Degree],"&gt;="&amp;F49)</f>
        <v>0</v>
      </c>
      <c r="H48" s="34">
        <f t="shared" si="12"/>
        <v>12.981818181818195</v>
      </c>
      <c r="I48" s="35">
        <f>COUNTIF(Vertices[Out-Degree],"&gt;= "&amp;H48)-COUNTIF(Vertices[Out-Degree],"&gt;="&amp;H49)</f>
        <v>0</v>
      </c>
      <c r="J48" s="34">
        <f t="shared" si="13"/>
        <v>3356.6525697818174</v>
      </c>
      <c r="K48" s="35">
        <f>COUNTIF(Vertices[Betweenness Centrality],"&gt;= "&amp;J48)-COUNTIF(Vertices[Betweenness Centrality],"&gt;="&amp;J49)</f>
        <v>0</v>
      </c>
      <c r="L48" s="34">
        <f t="shared" si="14"/>
        <v>0.6181818181818183</v>
      </c>
      <c r="M48" s="35">
        <f>COUNTIF(Vertices[Closeness Centrality],"&gt;= "&amp;L48)-COUNTIF(Vertices[Closeness Centrality],"&gt;="&amp;L49)</f>
        <v>0</v>
      </c>
      <c r="N48" s="34">
        <f t="shared" si="15"/>
        <v>0.04578440000000004</v>
      </c>
      <c r="O48" s="35">
        <f>COUNTIF(Vertices[Eigenvector Centrality],"&gt;= "&amp;N48)-COUNTIF(Vertices[Eigenvector Centrality],"&gt;="&amp;N49)</f>
        <v>0</v>
      </c>
      <c r="P48" s="34">
        <f t="shared" si="16"/>
        <v>8.450504272727276</v>
      </c>
      <c r="Q48" s="35">
        <f>COUNTIF(Vertices[PageRank],"&gt;= "&amp;P48)-COUNTIF(Vertices[PageRank],"&gt;="&amp;P49)</f>
        <v>0</v>
      </c>
      <c r="R48" s="34">
        <f t="shared" si="17"/>
        <v>0.6181818181818183</v>
      </c>
      <c r="S48" s="40">
        <f>COUNTIF(Vertices[Clustering Coefficient],"&gt;= "&amp;R48)-COUNTIF(Vertices[Clustering Coefficient],"&gt;="&amp;R49)</f>
        <v>0</v>
      </c>
      <c r="T48" s="34" t="e">
        <f ca="1" t="shared" si="18"/>
        <v>#REF!</v>
      </c>
      <c r="U48" s="35" t="e">
        <f ca="1" t="shared" si="0"/>
        <v>#REF!</v>
      </c>
    </row>
    <row r="49" spans="4:21" ht="15">
      <c r="D49" s="30">
        <f t="shared" si="10"/>
        <v>0</v>
      </c>
      <c r="E49">
        <f>COUNTIF(Vertices[Degree],"&gt;= "&amp;D49)-COUNTIF(Vertices[Degree],"&gt;="&amp;D50)</f>
        <v>0</v>
      </c>
      <c r="F49" s="36">
        <f t="shared" si="11"/>
        <v>22.90909090909092</v>
      </c>
      <c r="G49" s="37">
        <f>COUNTIF(Vertices[In-Degree],"&gt;= "&amp;F49)-COUNTIF(Vertices[In-Degree],"&gt;="&amp;F50)</f>
        <v>0</v>
      </c>
      <c r="H49" s="36">
        <f t="shared" si="12"/>
        <v>13.363636363636378</v>
      </c>
      <c r="I49" s="37">
        <f>COUNTIF(Vertices[Out-Degree],"&gt;= "&amp;H49)-COUNTIF(Vertices[Out-Degree],"&gt;="&amp;H50)</f>
        <v>0</v>
      </c>
      <c r="J49" s="36">
        <f t="shared" si="13"/>
        <v>3455.3776453636356</v>
      </c>
      <c r="K49" s="37">
        <f>COUNTIF(Vertices[Betweenness Centrality],"&gt;= "&amp;J49)-COUNTIF(Vertices[Betweenness Centrality],"&gt;="&amp;J50)</f>
        <v>0</v>
      </c>
      <c r="L49" s="36">
        <f t="shared" si="14"/>
        <v>0.6363636363636365</v>
      </c>
      <c r="M49" s="37">
        <f>COUNTIF(Vertices[Closeness Centrality],"&gt;= "&amp;L49)-COUNTIF(Vertices[Closeness Centrality],"&gt;="&amp;L50)</f>
        <v>0</v>
      </c>
      <c r="N49" s="36">
        <f t="shared" si="15"/>
        <v>0.04713100000000004</v>
      </c>
      <c r="O49" s="37">
        <f>COUNTIF(Vertices[Eigenvector Centrality],"&gt;= "&amp;N49)-COUNTIF(Vertices[Eigenvector Centrality],"&gt;="&amp;N50)</f>
        <v>5</v>
      </c>
      <c r="P49" s="36">
        <f t="shared" si="16"/>
        <v>8.686964545454549</v>
      </c>
      <c r="Q49" s="37">
        <f>COUNTIF(Vertices[PageRank],"&gt;= "&amp;P49)-COUNTIF(Vertices[PageRank],"&gt;="&amp;P50)</f>
        <v>0</v>
      </c>
      <c r="R49" s="36">
        <f t="shared" si="17"/>
        <v>0.6363636363636365</v>
      </c>
      <c r="S49" s="41">
        <f>COUNTIF(Vertices[Clustering Coefficient],"&gt;= "&amp;R49)-COUNTIF(Vertices[Clustering Coefficient],"&gt;="&amp;R50)</f>
        <v>0</v>
      </c>
      <c r="T49" s="36" t="e">
        <f ca="1" t="shared" si="18"/>
        <v>#REF!</v>
      </c>
      <c r="U49" s="37" t="e">
        <f ca="1" t="shared" si="0"/>
        <v>#REF!</v>
      </c>
    </row>
    <row r="50" spans="4:21" ht="15">
      <c r="D50" s="30">
        <f t="shared" si="10"/>
        <v>0</v>
      </c>
      <c r="E50">
        <f>COUNTIF(Vertices[Degree],"&gt;= "&amp;D50)-COUNTIF(Vertices[Degree],"&gt;="&amp;D51)</f>
        <v>0</v>
      </c>
      <c r="F50" s="34">
        <f t="shared" si="11"/>
        <v>23.563636363636377</v>
      </c>
      <c r="G50" s="35">
        <f>COUNTIF(Vertices[In-Degree],"&gt;= "&amp;F50)-COUNTIF(Vertices[In-Degree],"&gt;="&amp;F51)</f>
        <v>0</v>
      </c>
      <c r="H50" s="34">
        <f t="shared" si="12"/>
        <v>13.74545454545456</v>
      </c>
      <c r="I50" s="35">
        <f>COUNTIF(Vertices[Out-Degree],"&gt;= "&amp;H50)-COUNTIF(Vertices[Out-Degree],"&gt;="&amp;H51)</f>
        <v>0</v>
      </c>
      <c r="J50" s="34">
        <f t="shared" si="13"/>
        <v>3554.1027209454537</v>
      </c>
      <c r="K50" s="35">
        <f>COUNTIF(Vertices[Betweenness Centrality],"&gt;= "&amp;J50)-COUNTIF(Vertices[Betweenness Centrality],"&gt;="&amp;J51)</f>
        <v>0</v>
      </c>
      <c r="L50" s="34">
        <f t="shared" si="14"/>
        <v>0.6545454545454547</v>
      </c>
      <c r="M50" s="35">
        <f>COUNTIF(Vertices[Closeness Centrality],"&gt;= "&amp;L50)-COUNTIF(Vertices[Closeness Centrality],"&gt;="&amp;L51)</f>
        <v>0</v>
      </c>
      <c r="N50" s="34">
        <f t="shared" si="15"/>
        <v>0.048477600000000044</v>
      </c>
      <c r="O50" s="35">
        <f>COUNTIF(Vertices[Eigenvector Centrality],"&gt;= "&amp;N50)-COUNTIF(Vertices[Eigenvector Centrality],"&gt;="&amp;N51)</f>
        <v>2</v>
      </c>
      <c r="P50" s="34">
        <f t="shared" si="16"/>
        <v>8.923424818181822</v>
      </c>
      <c r="Q50" s="35">
        <f>COUNTIF(Vertices[PageRank],"&gt;= "&amp;P50)-COUNTIF(Vertices[PageRank],"&gt;="&amp;P51)</f>
        <v>0</v>
      </c>
      <c r="R50" s="34">
        <f t="shared" si="17"/>
        <v>0.6545454545454547</v>
      </c>
      <c r="S50" s="40">
        <f>COUNTIF(Vertices[Clustering Coefficient],"&gt;= "&amp;R50)-COUNTIF(Vertices[Clustering Coefficient],"&gt;="&amp;R51)</f>
        <v>1</v>
      </c>
      <c r="T50" s="34" t="e">
        <f ca="1" t="shared" si="18"/>
        <v>#REF!</v>
      </c>
      <c r="U50" s="35" t="e">
        <f ca="1" t="shared" si="0"/>
        <v>#REF!</v>
      </c>
    </row>
    <row r="51" spans="4:21" ht="15">
      <c r="D51" s="30">
        <f t="shared" si="10"/>
        <v>0</v>
      </c>
      <c r="E51">
        <f>COUNTIF(Vertices[Degree],"&gt;= "&amp;D51)-COUNTIF(Vertices[Degree],"&gt;="&amp;D52)</f>
        <v>0</v>
      </c>
      <c r="F51" s="36">
        <f t="shared" si="11"/>
        <v>24.218181818181833</v>
      </c>
      <c r="G51" s="37">
        <f>COUNTIF(Vertices[In-Degree],"&gt;= "&amp;F51)-COUNTIF(Vertices[In-Degree],"&gt;="&amp;F52)</f>
        <v>0</v>
      </c>
      <c r="H51" s="36">
        <f t="shared" si="12"/>
        <v>14.127272727272743</v>
      </c>
      <c r="I51" s="37">
        <f>COUNTIF(Vertices[Out-Degree],"&gt;= "&amp;H51)-COUNTIF(Vertices[Out-Degree],"&gt;="&amp;H52)</f>
        <v>0</v>
      </c>
      <c r="J51" s="36">
        <f t="shared" si="13"/>
        <v>3652.827796527272</v>
      </c>
      <c r="K51" s="37">
        <f>COUNTIF(Vertices[Betweenness Centrality],"&gt;= "&amp;J51)-COUNTIF(Vertices[Betweenness Centrality],"&gt;="&amp;J52)</f>
        <v>0</v>
      </c>
      <c r="L51" s="36">
        <f t="shared" si="14"/>
        <v>0.6727272727272728</v>
      </c>
      <c r="M51" s="37">
        <f>COUNTIF(Vertices[Closeness Centrality],"&gt;= "&amp;L51)-COUNTIF(Vertices[Closeness Centrality],"&gt;="&amp;L52)</f>
        <v>0</v>
      </c>
      <c r="N51" s="36">
        <f t="shared" si="15"/>
        <v>0.04982420000000005</v>
      </c>
      <c r="O51" s="37">
        <f>COUNTIF(Vertices[Eigenvector Centrality],"&gt;= "&amp;N51)-COUNTIF(Vertices[Eigenvector Centrality],"&gt;="&amp;N52)</f>
        <v>0</v>
      </c>
      <c r="P51" s="36">
        <f t="shared" si="16"/>
        <v>9.159885090909095</v>
      </c>
      <c r="Q51" s="37">
        <f>COUNTIF(Vertices[PageRank],"&gt;= "&amp;P51)-COUNTIF(Vertices[PageRank],"&gt;="&amp;P52)</f>
        <v>0</v>
      </c>
      <c r="R51" s="36">
        <f t="shared" si="17"/>
        <v>0.6727272727272728</v>
      </c>
      <c r="S51" s="41">
        <f>COUNTIF(Vertices[Clustering Coefficient],"&gt;= "&amp;R51)-COUNTIF(Vertices[Clustering Coefficient],"&gt;="&amp;R52)</f>
        <v>0</v>
      </c>
      <c r="T51" s="36" t="e">
        <f ca="1" t="shared" si="18"/>
        <v>#REF!</v>
      </c>
      <c r="U51" s="37" t="e">
        <f ca="1" t="shared" si="0"/>
        <v>#REF!</v>
      </c>
    </row>
    <row r="52" spans="4:21" ht="15">
      <c r="D52" s="30">
        <f t="shared" si="10"/>
        <v>0</v>
      </c>
      <c r="E52">
        <f>COUNTIF(Vertices[Degree],"&gt;= "&amp;D52)-COUNTIF(Vertices[Degree],"&gt;="&amp;D53)</f>
        <v>0</v>
      </c>
      <c r="F52" s="34">
        <f t="shared" si="11"/>
        <v>24.87272727272729</v>
      </c>
      <c r="G52" s="35">
        <f>COUNTIF(Vertices[In-Degree],"&gt;= "&amp;F52)-COUNTIF(Vertices[In-Degree],"&gt;="&amp;F53)</f>
        <v>0</v>
      </c>
      <c r="H52" s="34">
        <f t="shared" si="12"/>
        <v>14.509090909090926</v>
      </c>
      <c r="I52" s="35">
        <f>COUNTIF(Vertices[Out-Degree],"&gt;= "&amp;H52)-COUNTIF(Vertices[Out-Degree],"&gt;="&amp;H53)</f>
        <v>0</v>
      </c>
      <c r="J52" s="34">
        <f t="shared" si="13"/>
        <v>3751.55287210909</v>
      </c>
      <c r="K52" s="35">
        <f>COUNTIF(Vertices[Betweenness Centrality],"&gt;= "&amp;J52)-COUNTIF(Vertices[Betweenness Centrality],"&gt;="&amp;J53)</f>
        <v>0</v>
      </c>
      <c r="L52" s="34">
        <f t="shared" si="14"/>
        <v>0.690909090909091</v>
      </c>
      <c r="M52" s="35">
        <f>COUNTIF(Vertices[Closeness Centrality],"&gt;= "&amp;L52)-COUNTIF(Vertices[Closeness Centrality],"&gt;="&amp;L53)</f>
        <v>0</v>
      </c>
      <c r="N52" s="34">
        <f t="shared" si="15"/>
        <v>0.05117080000000005</v>
      </c>
      <c r="O52" s="35">
        <f>COUNTIF(Vertices[Eigenvector Centrality],"&gt;= "&amp;N52)-COUNTIF(Vertices[Eigenvector Centrality],"&gt;="&amp;N53)</f>
        <v>0</v>
      </c>
      <c r="P52" s="34">
        <f t="shared" si="16"/>
        <v>9.396345363636367</v>
      </c>
      <c r="Q52" s="35">
        <f>COUNTIF(Vertices[PageRank],"&gt;= "&amp;P52)-COUNTIF(Vertices[PageRank],"&gt;="&amp;P53)</f>
        <v>0</v>
      </c>
      <c r="R52" s="34">
        <f t="shared" si="17"/>
        <v>0.690909090909091</v>
      </c>
      <c r="S52" s="40">
        <f>COUNTIF(Vertices[Clustering Coefficient],"&gt;= "&amp;R52)-COUNTIF(Vertices[Clustering Coefficient],"&gt;="&amp;R53)</f>
        <v>0</v>
      </c>
      <c r="T52" s="34" t="e">
        <f ca="1" t="shared" si="18"/>
        <v>#REF!</v>
      </c>
      <c r="U52" s="35" t="e">
        <f ca="1" t="shared" si="0"/>
        <v>#REF!</v>
      </c>
    </row>
    <row r="53" spans="4:21" ht="15">
      <c r="D53" s="30">
        <f t="shared" si="10"/>
        <v>0</v>
      </c>
      <c r="E53">
        <f>COUNTIF(Vertices[Degree],"&gt;= "&amp;D53)-COUNTIF(Vertices[Degree],"&gt;="&amp;D54)</f>
        <v>0</v>
      </c>
      <c r="F53" s="36">
        <f t="shared" si="11"/>
        <v>25.527272727272745</v>
      </c>
      <c r="G53" s="37">
        <f>COUNTIF(Vertices[In-Degree],"&gt;= "&amp;F53)-COUNTIF(Vertices[In-Degree],"&gt;="&amp;F54)</f>
        <v>0</v>
      </c>
      <c r="H53" s="36">
        <f t="shared" si="12"/>
        <v>14.890909090909108</v>
      </c>
      <c r="I53" s="37">
        <f>COUNTIF(Vertices[Out-Degree],"&gt;= "&amp;H53)-COUNTIF(Vertices[Out-Degree],"&gt;="&amp;H54)</f>
        <v>0</v>
      </c>
      <c r="J53" s="36">
        <f t="shared" si="13"/>
        <v>3850.277947690908</v>
      </c>
      <c r="K53" s="37">
        <f>COUNTIF(Vertices[Betweenness Centrality],"&gt;= "&amp;J53)-COUNTIF(Vertices[Betweenness Centrality],"&gt;="&amp;J54)</f>
        <v>0</v>
      </c>
      <c r="L53" s="36">
        <f t="shared" si="14"/>
        <v>0.7090909090909092</v>
      </c>
      <c r="M53" s="37">
        <f>COUNTIF(Vertices[Closeness Centrality],"&gt;= "&amp;L53)-COUNTIF(Vertices[Closeness Centrality],"&gt;="&amp;L54)</f>
        <v>0</v>
      </c>
      <c r="N53" s="36">
        <f t="shared" si="15"/>
        <v>0.052517400000000054</v>
      </c>
      <c r="O53" s="37">
        <f>COUNTIF(Vertices[Eigenvector Centrality],"&gt;= "&amp;N53)-COUNTIF(Vertices[Eigenvector Centrality],"&gt;="&amp;N54)</f>
        <v>0</v>
      </c>
      <c r="P53" s="36">
        <f t="shared" si="16"/>
        <v>9.63280563636364</v>
      </c>
      <c r="Q53" s="37">
        <f>COUNTIF(Vertices[PageRank],"&gt;= "&amp;P53)-COUNTIF(Vertices[PageRank],"&gt;="&amp;P54)</f>
        <v>0</v>
      </c>
      <c r="R53" s="36">
        <f t="shared" si="17"/>
        <v>0.7090909090909092</v>
      </c>
      <c r="S53" s="41">
        <f>COUNTIF(Vertices[Clustering Coefficient],"&gt;= "&amp;R53)-COUNTIF(Vertices[Clustering Coefficient],"&gt;="&amp;R54)</f>
        <v>0</v>
      </c>
      <c r="T53" s="36" t="e">
        <f ca="1" t="shared" si="18"/>
        <v>#REF!</v>
      </c>
      <c r="U53" s="37" t="e">
        <f ca="1" t="shared" si="0"/>
        <v>#REF!</v>
      </c>
    </row>
    <row r="54" spans="4:21" ht="15">
      <c r="D54" s="30">
        <f t="shared" si="10"/>
        <v>0</v>
      </c>
      <c r="E54">
        <f>COUNTIF(Vertices[Degree],"&gt;= "&amp;D54)-COUNTIF(Vertices[Degree],"&gt;="&amp;D55)</f>
        <v>0</v>
      </c>
      <c r="F54" s="34">
        <f t="shared" si="11"/>
        <v>26.1818181818182</v>
      </c>
      <c r="G54" s="35">
        <f>COUNTIF(Vertices[In-Degree],"&gt;= "&amp;F54)-COUNTIF(Vertices[In-Degree],"&gt;="&amp;F55)</f>
        <v>0</v>
      </c>
      <c r="H54" s="34">
        <f t="shared" si="12"/>
        <v>15.272727272727291</v>
      </c>
      <c r="I54" s="35">
        <f>COUNTIF(Vertices[Out-Degree],"&gt;= "&amp;H54)-COUNTIF(Vertices[Out-Degree],"&gt;="&amp;H55)</f>
        <v>0</v>
      </c>
      <c r="J54" s="34">
        <f t="shared" si="13"/>
        <v>3949.0030232727263</v>
      </c>
      <c r="K54" s="35">
        <f>COUNTIF(Vertices[Betweenness Centrality],"&gt;= "&amp;J54)-COUNTIF(Vertices[Betweenness Centrality],"&gt;="&amp;J55)</f>
        <v>0</v>
      </c>
      <c r="L54" s="34">
        <f t="shared" si="14"/>
        <v>0.7272727272727274</v>
      </c>
      <c r="M54" s="35">
        <f>COUNTIF(Vertices[Closeness Centrality],"&gt;= "&amp;L54)-COUNTIF(Vertices[Closeness Centrality],"&gt;="&amp;L55)</f>
        <v>0</v>
      </c>
      <c r="N54" s="34">
        <f t="shared" si="15"/>
        <v>0.05386400000000006</v>
      </c>
      <c r="O54" s="35">
        <f>COUNTIF(Vertices[Eigenvector Centrality],"&gt;= "&amp;N54)-COUNTIF(Vertices[Eigenvector Centrality],"&gt;="&amp;N55)</f>
        <v>0</v>
      </c>
      <c r="P54" s="34">
        <f t="shared" si="16"/>
        <v>9.869265909090913</v>
      </c>
      <c r="Q54" s="35">
        <f>COUNTIF(Vertices[PageRank],"&gt;= "&amp;P54)-COUNTIF(Vertices[PageRank],"&gt;="&amp;P55)</f>
        <v>0</v>
      </c>
      <c r="R54" s="34">
        <f t="shared" si="17"/>
        <v>0.7272727272727274</v>
      </c>
      <c r="S54" s="40">
        <f>COUNTIF(Vertices[Clustering Coefficient],"&gt;= "&amp;R54)-COUNTIF(Vertices[Clustering Coefficient],"&gt;="&amp;R55)</f>
        <v>0</v>
      </c>
      <c r="T54" s="34" t="e">
        <f ca="1" t="shared" si="18"/>
        <v>#REF!</v>
      </c>
      <c r="U54" s="35" t="e">
        <f ca="1" t="shared" si="0"/>
        <v>#REF!</v>
      </c>
    </row>
    <row r="55" spans="1:21" ht="15">
      <c r="A55" s="31" t="s">
        <v>81</v>
      </c>
      <c r="B55" s="43" t="str">
        <f>IF(COUNT(Vertices[Degree])&gt;0,D2,NoMetricMessage)</f>
        <v>Not Available</v>
      </c>
      <c r="D55" s="30">
        <f t="shared" si="10"/>
        <v>0</v>
      </c>
      <c r="E55">
        <f>COUNTIF(Vertices[Degree],"&gt;= "&amp;D55)-COUNTIF(Vertices[Degree],"&gt;="&amp;D56)</f>
        <v>0</v>
      </c>
      <c r="F55" s="36">
        <f t="shared" si="11"/>
        <v>26.836363636363657</v>
      </c>
      <c r="G55" s="37">
        <f>COUNTIF(Vertices[In-Degree],"&gt;= "&amp;F55)-COUNTIF(Vertices[In-Degree],"&gt;="&amp;F56)</f>
        <v>0</v>
      </c>
      <c r="H55" s="36">
        <f t="shared" si="12"/>
        <v>15.654545454545474</v>
      </c>
      <c r="I55" s="37">
        <f>COUNTIF(Vertices[Out-Degree],"&gt;= "&amp;H55)-COUNTIF(Vertices[Out-Degree],"&gt;="&amp;H56)</f>
        <v>0</v>
      </c>
      <c r="J55" s="36">
        <f t="shared" si="13"/>
        <v>4047.7280988545444</v>
      </c>
      <c r="K55" s="37">
        <f>COUNTIF(Vertices[Betweenness Centrality],"&gt;= "&amp;J55)-COUNTIF(Vertices[Betweenness Centrality],"&gt;="&amp;J56)</f>
        <v>0</v>
      </c>
      <c r="L55" s="36">
        <f t="shared" si="14"/>
        <v>0.7454545454545456</v>
      </c>
      <c r="M55" s="37">
        <f>COUNTIF(Vertices[Closeness Centrality],"&gt;= "&amp;L55)-COUNTIF(Vertices[Closeness Centrality],"&gt;="&amp;L56)</f>
        <v>0</v>
      </c>
      <c r="N55" s="36">
        <f t="shared" si="15"/>
        <v>0.05521060000000006</v>
      </c>
      <c r="O55" s="37">
        <f>COUNTIF(Vertices[Eigenvector Centrality],"&gt;= "&amp;N55)-COUNTIF(Vertices[Eigenvector Centrality],"&gt;="&amp;N56)</f>
        <v>0</v>
      </c>
      <c r="P55" s="36">
        <f t="shared" si="16"/>
        <v>10.105726181818186</v>
      </c>
      <c r="Q55" s="37">
        <f>COUNTIF(Vertices[PageRank],"&gt;= "&amp;P55)-COUNTIF(Vertices[PageRank],"&gt;="&amp;P56)</f>
        <v>0</v>
      </c>
      <c r="R55" s="36">
        <f t="shared" si="17"/>
        <v>0.7454545454545456</v>
      </c>
      <c r="S55" s="41">
        <f>COUNTIF(Vertices[Clustering Coefficient],"&gt;= "&amp;R55)-COUNTIF(Vertices[Clustering Coefficient],"&gt;="&amp;R56)</f>
        <v>0</v>
      </c>
      <c r="T55" s="36" t="e">
        <f ca="1" t="shared" si="18"/>
        <v>#REF!</v>
      </c>
      <c r="U55" s="37" t="e">
        <f ca="1" t="shared" si="0"/>
        <v>#REF!</v>
      </c>
    </row>
    <row r="56" spans="1:21" ht="15">
      <c r="A56" s="31" t="s">
        <v>82</v>
      </c>
      <c r="B56" s="43" t="str">
        <f>IF(COUNT(Vertices[Degree])&gt;0,D57,NoMetricMessage)</f>
        <v>Not Available</v>
      </c>
      <c r="D56" s="30">
        <f t="shared" si="10"/>
        <v>0</v>
      </c>
      <c r="E56">
        <f>COUNTIF(Vertices[Degree],"&gt;= "&amp;D56)-COUNTIF(Vertices[Degree],"&gt;="&amp;D57)</f>
        <v>0</v>
      </c>
      <c r="F56" s="34">
        <f t="shared" si="11"/>
        <v>27.490909090909113</v>
      </c>
      <c r="G56" s="35">
        <f>COUNTIF(Vertices[In-Degree],"&gt;= "&amp;F56)-COUNTIF(Vertices[In-Degree],"&gt;="&amp;F57)</f>
        <v>0</v>
      </c>
      <c r="H56" s="34">
        <f t="shared" si="12"/>
        <v>16.036363636363657</v>
      </c>
      <c r="I56" s="35">
        <f>COUNTIF(Vertices[Out-Degree],"&gt;= "&amp;H56)-COUNTIF(Vertices[Out-Degree],"&gt;="&amp;H57)</f>
        <v>0</v>
      </c>
      <c r="J56" s="34">
        <f t="shared" si="13"/>
        <v>4146.453174436363</v>
      </c>
      <c r="K56" s="35">
        <f>COUNTIF(Vertices[Betweenness Centrality],"&gt;= "&amp;J56)-COUNTIF(Vertices[Betweenness Centrality],"&gt;="&amp;J57)</f>
        <v>1</v>
      </c>
      <c r="L56" s="34">
        <f t="shared" si="14"/>
        <v>0.7636363636363638</v>
      </c>
      <c r="M56" s="35">
        <f>COUNTIF(Vertices[Closeness Centrality],"&gt;= "&amp;L56)-COUNTIF(Vertices[Closeness Centrality],"&gt;="&amp;L57)</f>
        <v>0</v>
      </c>
      <c r="N56" s="34">
        <f t="shared" si="15"/>
        <v>0.056557200000000064</v>
      </c>
      <c r="O56" s="35">
        <f>COUNTIF(Vertices[Eigenvector Centrality],"&gt;= "&amp;N56)-COUNTIF(Vertices[Eigenvector Centrality],"&gt;="&amp;N57)</f>
        <v>4</v>
      </c>
      <c r="P56" s="34">
        <f t="shared" si="16"/>
        <v>10.342186454545459</v>
      </c>
      <c r="Q56" s="35">
        <f>COUNTIF(Vertices[PageRank],"&gt;= "&amp;P56)-COUNTIF(Vertices[PageRank],"&gt;="&amp;P57)</f>
        <v>0</v>
      </c>
      <c r="R56" s="34">
        <f t="shared" si="17"/>
        <v>0.7636363636363638</v>
      </c>
      <c r="S56" s="40">
        <f>COUNTIF(Vertices[Clustering Coefficient],"&gt;= "&amp;R56)-COUNTIF(Vertices[Clustering Coefficient],"&gt;="&amp;R57)</f>
        <v>0</v>
      </c>
      <c r="T56" s="34" t="e">
        <f ca="1" t="shared" si="18"/>
        <v>#REF!</v>
      </c>
      <c r="U56" s="35" t="e">
        <f ca="1" t="shared" si="0"/>
        <v>#REF!</v>
      </c>
    </row>
    <row r="57" spans="1:21" ht="15">
      <c r="A57" s="31" t="s">
        <v>83</v>
      </c>
      <c r="B57" s="44" t="str">
        <f>_xlfn.IFERROR(AVERAGE(Vertices[Degree]),NoMetricMessage)</f>
        <v>Not Available</v>
      </c>
      <c r="D57" s="30">
        <f>MAX(Vertices[Degree])</f>
        <v>0</v>
      </c>
      <c r="E57">
        <f>COUNTIF(Vertices[Degree],"&gt;= "&amp;D57)-COUNTIF(Vertices[Degree],"&gt;="&amp;D58)</f>
        <v>0</v>
      </c>
      <c r="F57" s="38">
        <f>MAX(Vertices[In-Degree])</f>
        <v>36</v>
      </c>
      <c r="G57" s="39">
        <f>COUNTIF(Vertices[In-Degree],"&gt;= "&amp;F57)-COUNTIF(Vertices[In-Degree],"&gt;="&amp;F58)</f>
        <v>1</v>
      </c>
      <c r="H57" s="38">
        <f>MAX(Vertices[Out-Degree])</f>
        <v>21</v>
      </c>
      <c r="I57" s="39">
        <f>COUNTIF(Vertices[Out-Degree],"&gt;= "&amp;H57)-COUNTIF(Vertices[Out-Degree],"&gt;="&amp;H58)</f>
        <v>1</v>
      </c>
      <c r="J57" s="38">
        <f>MAX(Vertices[Betweenness Centrality])</f>
        <v>5429.879157</v>
      </c>
      <c r="K57" s="39">
        <f>COUNTIF(Vertices[Betweenness Centrality],"&gt;= "&amp;J57)-COUNTIF(Vertices[Betweenness Centrality],"&gt;="&amp;J58)</f>
        <v>1</v>
      </c>
      <c r="L57" s="38">
        <f>MAX(Vertices[Closeness Centrality])</f>
        <v>1</v>
      </c>
      <c r="M57" s="39">
        <f>COUNTIF(Vertices[Closeness Centrality],"&gt;= "&amp;L57)-COUNTIF(Vertices[Closeness Centrality],"&gt;="&amp;L58)</f>
        <v>2</v>
      </c>
      <c r="N57" s="38">
        <f>MAX(Vertices[Eigenvector Centrality])</f>
        <v>0.074063</v>
      </c>
      <c r="O57" s="39">
        <f>COUNTIF(Vertices[Eigenvector Centrality],"&gt;= "&amp;N57)-COUNTIF(Vertices[Eigenvector Centrality],"&gt;="&amp;N58)</f>
        <v>3</v>
      </c>
      <c r="P57" s="38">
        <f>MAX(Vertices[PageRank])</f>
        <v>13.41617</v>
      </c>
      <c r="Q57" s="39">
        <f>COUNTIF(Vertices[PageRank],"&gt;= "&amp;P57)-COUNTIF(Vertices[PageRank],"&gt;="&amp;P58)</f>
        <v>1</v>
      </c>
      <c r="R57" s="38">
        <f>MAX(Vertices[Clustering Coefficient])</f>
        <v>1</v>
      </c>
      <c r="S57" s="42">
        <f>COUNTIF(Vertices[Clustering Coefficient],"&gt;= "&amp;R57)-COUNTIF(Vertices[Clustering Coefficient],"&gt;="&amp;R58)</f>
        <v>17</v>
      </c>
      <c r="T57" s="38" t="e">
        <f ca="1">MAX(INDIRECT(DynamicFilterSourceColumnRange))</f>
        <v>#REF!</v>
      </c>
      <c r="U57" s="39" t="e">
        <f ca="1" t="shared" si="0"/>
        <v>#REF!</v>
      </c>
    </row>
    <row r="58" spans="1:2" ht="15">
      <c r="A58" s="31" t="s">
        <v>84</v>
      </c>
      <c r="B58" s="44" t="str">
        <f>_xlfn.IFERROR(MEDIAN(Vertices[Degree]),NoMetricMessage)</f>
        <v>Not Available</v>
      </c>
    </row>
    <row r="69" spans="1:2" ht="15">
      <c r="A69" s="31" t="s">
        <v>88</v>
      </c>
      <c r="B69" s="43">
        <f>IF(COUNT(Vertices[In-Degree])&gt;0,F2,NoMetricMessage)</f>
        <v>0</v>
      </c>
    </row>
    <row r="70" spans="1:2" ht="15">
      <c r="A70" s="31" t="s">
        <v>89</v>
      </c>
      <c r="B70" s="43">
        <f>IF(COUNT(Vertices[In-Degree])&gt;0,F57,NoMetricMessage)</f>
        <v>36</v>
      </c>
    </row>
    <row r="71" spans="1:2" ht="15">
      <c r="A71" s="31" t="s">
        <v>90</v>
      </c>
      <c r="B71" s="44">
        <f>_xlfn.IFERROR(AVERAGE(Vertices[In-Degree]),NoMetricMessage)</f>
        <v>1.9439252336448598</v>
      </c>
    </row>
    <row r="72" spans="1:2" ht="15">
      <c r="A72" s="31" t="s">
        <v>91</v>
      </c>
      <c r="B72" s="44">
        <f>_xlfn.IFERROR(MEDIAN(Vertices[In-Degree]),NoMetricMessage)</f>
        <v>0</v>
      </c>
    </row>
    <row r="83" spans="1:2" ht="15">
      <c r="A83" s="31" t="s">
        <v>94</v>
      </c>
      <c r="B83" s="43">
        <f>IF(COUNT(Vertices[Out-Degree])&gt;0,H2,NoMetricMessage)</f>
        <v>0</v>
      </c>
    </row>
    <row r="84" spans="1:2" ht="15">
      <c r="A84" s="31" t="s">
        <v>95</v>
      </c>
      <c r="B84" s="43">
        <f>IF(COUNT(Vertices[Out-Degree])&gt;0,H57,NoMetricMessage)</f>
        <v>21</v>
      </c>
    </row>
    <row r="85" spans="1:2" ht="15">
      <c r="A85" s="31" t="s">
        <v>96</v>
      </c>
      <c r="B85" s="44">
        <f>_xlfn.IFERROR(AVERAGE(Vertices[Out-Degree]),NoMetricMessage)</f>
        <v>1.9439252336448598</v>
      </c>
    </row>
    <row r="86" spans="1:2" ht="15">
      <c r="A86" s="31" t="s">
        <v>97</v>
      </c>
      <c r="B86" s="44">
        <f>_xlfn.IFERROR(MEDIAN(Vertices[Out-Degree]),NoMetricMessage)</f>
        <v>1</v>
      </c>
    </row>
    <row r="97" spans="1:2" ht="15">
      <c r="A97" s="31" t="s">
        <v>100</v>
      </c>
      <c r="B97" s="44">
        <f>IF(COUNT(Vertices[Betweenness Centrality])&gt;0,J2,NoMetricMessage)</f>
        <v>0</v>
      </c>
    </row>
    <row r="98" spans="1:2" ht="15">
      <c r="A98" s="31" t="s">
        <v>101</v>
      </c>
      <c r="B98" s="44">
        <f>IF(COUNT(Vertices[Betweenness Centrality])&gt;0,J57,NoMetricMessage)</f>
        <v>5429.879157</v>
      </c>
    </row>
    <row r="99" spans="1:2" ht="15">
      <c r="A99" s="31" t="s">
        <v>102</v>
      </c>
      <c r="B99" s="44">
        <f>_xlfn.IFERROR(AVERAGE(Vertices[Betweenness Centrality]),NoMetricMessage)</f>
        <v>191.00934579439243</v>
      </c>
    </row>
    <row r="100" spans="1:2" ht="15">
      <c r="A100" s="31" t="s">
        <v>103</v>
      </c>
      <c r="B100" s="44">
        <f>_xlfn.IFERROR(MEDIAN(Vertices[Betweenness Centrality]),NoMetricMessage)</f>
        <v>0</v>
      </c>
    </row>
    <row r="111" spans="1:2" ht="15">
      <c r="A111" s="31" t="s">
        <v>106</v>
      </c>
      <c r="B111" s="44">
        <f>IF(COUNT(Vertices[Closeness Centrality])&gt;0,L2,NoMetricMessage)</f>
        <v>0</v>
      </c>
    </row>
    <row r="112" spans="1:2" ht="15">
      <c r="A112" s="31" t="s">
        <v>107</v>
      </c>
      <c r="B112" s="44">
        <f>IF(COUNT(Vertices[Closeness Centrality])&gt;0,L57,NoMetricMessage)</f>
        <v>1</v>
      </c>
    </row>
    <row r="113" spans="1:2" ht="15">
      <c r="A113" s="31" t="s">
        <v>108</v>
      </c>
      <c r="B113" s="44">
        <f>_xlfn.IFERROR(AVERAGE(Vertices[Closeness Centrality]),NoMetricMessage)</f>
        <v>0.028343728971962596</v>
      </c>
    </row>
    <row r="114" spans="1:2" ht="15">
      <c r="A114" s="31" t="s">
        <v>109</v>
      </c>
      <c r="B114" s="44">
        <f>_xlfn.IFERROR(MEDIAN(Vertices[Closeness Centrality]),NoMetricMessage)</f>
        <v>0.003497</v>
      </c>
    </row>
    <row r="125" spans="1:2" ht="15">
      <c r="A125" s="31" t="s">
        <v>112</v>
      </c>
      <c r="B125" s="44">
        <f>IF(COUNT(Vertices[Eigenvector Centrality])&gt;0,N2,NoMetricMessage)</f>
        <v>0</v>
      </c>
    </row>
    <row r="126" spans="1:2" ht="15">
      <c r="A126" s="31" t="s">
        <v>113</v>
      </c>
      <c r="B126" s="44">
        <f>IF(COUNT(Vertices[Eigenvector Centrality])&gt;0,N57,NoMetricMessage)</f>
        <v>0.074063</v>
      </c>
    </row>
    <row r="127" spans="1:2" ht="15">
      <c r="A127" s="31" t="s">
        <v>114</v>
      </c>
      <c r="B127" s="44">
        <f>_xlfn.IFERROR(AVERAGE(Vertices[Eigenvector Centrality]),NoMetricMessage)</f>
        <v>0.009345897196261686</v>
      </c>
    </row>
    <row r="128" spans="1:2" ht="15">
      <c r="A128" s="31" t="s">
        <v>115</v>
      </c>
      <c r="B128" s="44">
        <f>_xlfn.IFERROR(MEDIAN(Vertices[Eigenvector Centrality]),NoMetricMessage)</f>
        <v>0.00229</v>
      </c>
    </row>
    <row r="139" spans="1:2" ht="15">
      <c r="A139" s="31" t="s">
        <v>140</v>
      </c>
      <c r="B139" s="44">
        <f>IF(COUNT(Vertices[PageRank])&gt;0,P2,NoMetricMessage)</f>
        <v>0.410855</v>
      </c>
    </row>
    <row r="140" spans="1:2" ht="15">
      <c r="A140" s="31" t="s">
        <v>141</v>
      </c>
      <c r="B140" s="44">
        <f>IF(COUNT(Vertices[PageRank])&gt;0,P57,NoMetricMessage)</f>
        <v>13.41617</v>
      </c>
    </row>
    <row r="141" spans="1:2" ht="15">
      <c r="A141" s="31" t="s">
        <v>142</v>
      </c>
      <c r="B141" s="44">
        <f>_xlfn.IFERROR(AVERAGE(Vertices[PageRank]),NoMetricMessage)</f>
        <v>0.9999948971962607</v>
      </c>
    </row>
    <row r="142" spans="1:2" ht="15">
      <c r="A142" s="31" t="s">
        <v>143</v>
      </c>
      <c r="B142" s="44">
        <f>_xlfn.IFERROR(MEDIAN(Vertices[PageRank]),NoMetricMessage)</f>
        <v>0.57851</v>
      </c>
    </row>
    <row r="153" spans="1:2" ht="15">
      <c r="A153" s="31" t="s">
        <v>118</v>
      </c>
      <c r="B153" s="44">
        <f>IF(COUNT(Vertices[Clustering Coefficient])&gt;0,R2,NoMetricMessage)</f>
        <v>0</v>
      </c>
    </row>
    <row r="154" spans="1:2" ht="15">
      <c r="A154" s="31" t="s">
        <v>119</v>
      </c>
      <c r="B154" s="44">
        <f>IF(COUNT(Vertices[Clustering Coefficient])&gt;0,R57,NoMetricMessage)</f>
        <v>1</v>
      </c>
    </row>
    <row r="155" spans="1:2" ht="15">
      <c r="A155" s="31" t="s">
        <v>120</v>
      </c>
      <c r="B155" s="44">
        <f>_xlfn.IFERROR(AVERAGE(Vertices[Clustering Coefficient]),NoMetricMessage)</f>
        <v>0.278623349651387</v>
      </c>
    </row>
    <row r="156" spans="1:2" ht="15">
      <c r="A156" s="31" t="s">
        <v>121</v>
      </c>
      <c r="B156" s="44">
        <f>_xlfn.IFERROR(MEDIAN(Vertices[Clustering Coefficient]),NoMetricMessage)</f>
        <v>0.04523809523809524</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60"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208</v>
      </c>
    </row>
    <row r="24" spans="10:11" ht="15">
      <c r="J24" t="s">
        <v>209</v>
      </c>
      <c r="K24" t="s">
        <v>1825</v>
      </c>
    </row>
    <row r="25" spans="10:11" ht="409.5">
      <c r="J25" t="s">
        <v>210</v>
      </c>
      <c r="K25" s="7" t="s">
        <v>1827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0312A-64C0-4A11-AE16-8379F1CA7E59}">
  <dimension ref="A1:C22"/>
  <sheetViews>
    <sheetView workbookViewId="0" topLeftCell="A1"/>
  </sheetViews>
  <sheetFormatPr defaultColWidth="9.140625" defaultRowHeight="15"/>
  <cols>
    <col min="3" max="3" width="11.421875" style="0" bestFit="1" customWidth="1"/>
  </cols>
  <sheetData>
    <row r="1" ht="15">
      <c r="C1" s="31" t="s">
        <v>42</v>
      </c>
    </row>
    <row r="2" spans="1:3" ht="15" customHeight="1">
      <c r="A2" s="7" t="s">
        <v>1408</v>
      </c>
      <c r="B2" s="95" t="s">
        <v>1409</v>
      </c>
      <c r="C2" s="46" t="s">
        <v>1410</v>
      </c>
    </row>
    <row r="3" spans="1:3" ht="15">
      <c r="A3" s="94" t="s">
        <v>1385</v>
      </c>
      <c r="B3" s="94" t="s">
        <v>1385</v>
      </c>
      <c r="C3" s="31">
        <v>30</v>
      </c>
    </row>
    <row r="4" spans="1:3" ht="15">
      <c r="A4" s="94" t="s">
        <v>1385</v>
      </c>
      <c r="B4" s="94" t="s">
        <v>1386</v>
      </c>
      <c r="C4" s="31">
        <v>1</v>
      </c>
    </row>
    <row r="5" spans="1:3" ht="15">
      <c r="A5" s="94" t="s">
        <v>1386</v>
      </c>
      <c r="B5" s="94" t="s">
        <v>1385</v>
      </c>
      <c r="C5" s="31">
        <v>1</v>
      </c>
    </row>
    <row r="6" spans="1:3" ht="15">
      <c r="A6" s="94" t="s">
        <v>1386</v>
      </c>
      <c r="B6" s="94" t="s">
        <v>1386</v>
      </c>
      <c r="C6" s="31">
        <v>41</v>
      </c>
    </row>
    <row r="7" spans="1:3" ht="15">
      <c r="A7" s="94" t="s">
        <v>1386</v>
      </c>
      <c r="B7" s="94" t="s">
        <v>1388</v>
      </c>
      <c r="C7" s="31">
        <v>2</v>
      </c>
    </row>
    <row r="8" spans="1:3" ht="15">
      <c r="A8" s="94" t="s">
        <v>1386</v>
      </c>
      <c r="B8" s="94" t="s">
        <v>1392</v>
      </c>
      <c r="C8" s="31">
        <v>1</v>
      </c>
    </row>
    <row r="9" spans="1:3" ht="15">
      <c r="A9" s="94" t="s">
        <v>1387</v>
      </c>
      <c r="B9" s="94" t="s">
        <v>1385</v>
      </c>
      <c r="C9" s="31">
        <v>2</v>
      </c>
    </row>
    <row r="10" spans="1:3" ht="15">
      <c r="A10" s="94" t="s">
        <v>1387</v>
      </c>
      <c r="B10" s="94" t="s">
        <v>1386</v>
      </c>
      <c r="C10" s="31">
        <v>10</v>
      </c>
    </row>
    <row r="11" spans="1:3" ht="15">
      <c r="A11" s="94" t="s">
        <v>1387</v>
      </c>
      <c r="B11" s="94" t="s">
        <v>1387</v>
      </c>
      <c r="C11" s="31">
        <v>57</v>
      </c>
    </row>
    <row r="12" spans="1:3" ht="15">
      <c r="A12" s="94" t="s">
        <v>1388</v>
      </c>
      <c r="B12" s="94" t="s">
        <v>1385</v>
      </c>
      <c r="C12" s="31">
        <v>1</v>
      </c>
    </row>
    <row r="13" spans="1:3" ht="15">
      <c r="A13" s="94" t="s">
        <v>1388</v>
      </c>
      <c r="B13" s="94" t="s">
        <v>1388</v>
      </c>
      <c r="C13" s="31">
        <v>22</v>
      </c>
    </row>
    <row r="14" spans="1:3" ht="15">
      <c r="A14" s="94" t="s">
        <v>1389</v>
      </c>
      <c r="B14" s="94" t="s">
        <v>1386</v>
      </c>
      <c r="C14" s="31">
        <v>2</v>
      </c>
    </row>
    <row r="15" spans="1:3" ht="15">
      <c r="A15" s="94" t="s">
        <v>1389</v>
      </c>
      <c r="B15" s="94" t="s">
        <v>1389</v>
      </c>
      <c r="C15" s="31">
        <v>18</v>
      </c>
    </row>
    <row r="16" spans="1:3" ht="15">
      <c r="A16" s="94" t="s">
        <v>1390</v>
      </c>
      <c r="B16" s="94" t="s">
        <v>1390</v>
      </c>
      <c r="C16" s="31">
        <v>7</v>
      </c>
    </row>
    <row r="17" spans="1:3" ht="15">
      <c r="A17" s="94" t="s">
        <v>1391</v>
      </c>
      <c r="B17" s="94" t="s">
        <v>1385</v>
      </c>
      <c r="C17" s="31">
        <v>2</v>
      </c>
    </row>
    <row r="18" spans="1:3" ht="15">
      <c r="A18" s="94" t="s">
        <v>1391</v>
      </c>
      <c r="B18" s="94" t="s">
        <v>1386</v>
      </c>
      <c r="C18" s="31">
        <v>1</v>
      </c>
    </row>
    <row r="19" spans="1:3" ht="15">
      <c r="A19" s="94" t="s">
        <v>1391</v>
      </c>
      <c r="B19" s="94" t="s">
        <v>1391</v>
      </c>
      <c r="C19" s="31">
        <v>6</v>
      </c>
    </row>
    <row r="20" spans="1:3" ht="15">
      <c r="A20" s="94" t="s">
        <v>1392</v>
      </c>
      <c r="B20" s="94" t="s">
        <v>1392</v>
      </c>
      <c r="C20" s="31">
        <v>3</v>
      </c>
    </row>
    <row r="21" spans="1:3" ht="15">
      <c r="A21" s="94" t="s">
        <v>1393</v>
      </c>
      <c r="B21" s="94" t="s">
        <v>1393</v>
      </c>
      <c r="C21" s="31">
        <v>1</v>
      </c>
    </row>
    <row r="22" spans="1:3" ht="15">
      <c r="A22" s="94" t="s">
        <v>1394</v>
      </c>
      <c r="B22" s="94" t="s">
        <v>1394</v>
      </c>
      <c r="C22" s="31">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1E539-A919-4A5E-826C-FBFD5315FFB2}">
  <dimension ref="A1:V84"/>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 min="15" max="15" width="29.57421875" style="0" customWidth="1"/>
    <col min="16" max="16" width="10.00390625" style="0" bestFit="1" customWidth="1"/>
    <col min="17" max="17" width="29.57421875" style="0" customWidth="1"/>
    <col min="18" max="18" width="10.00390625" style="0" bestFit="1" customWidth="1"/>
    <col min="19" max="19" width="29.57421875" style="0" customWidth="1"/>
    <col min="20" max="20" width="10.00390625" style="0" bestFit="1" customWidth="1"/>
    <col min="21" max="21" width="30.57421875" style="0" customWidth="1"/>
    <col min="22" max="22" width="11.00390625" style="0" bestFit="1" customWidth="1"/>
  </cols>
  <sheetData>
    <row r="1" spans="1:22" ht="15" customHeight="1">
      <c r="A1" s="7" t="s">
        <v>1415</v>
      </c>
      <c r="B1" s="7" t="s">
        <v>1416</v>
      </c>
      <c r="C1" t="s">
        <v>1417</v>
      </c>
      <c r="D1" t="s">
        <v>1419</v>
      </c>
      <c r="E1" s="7" t="s">
        <v>1418</v>
      </c>
      <c r="F1" s="7" t="s">
        <v>1421</v>
      </c>
      <c r="G1" t="s">
        <v>1420</v>
      </c>
      <c r="H1" t="s">
        <v>1423</v>
      </c>
      <c r="I1" t="s">
        <v>1422</v>
      </c>
      <c r="J1" t="s">
        <v>1425</v>
      </c>
      <c r="K1" s="7" t="s">
        <v>1424</v>
      </c>
      <c r="L1" s="7" t="s">
        <v>1427</v>
      </c>
      <c r="M1" s="7" t="s">
        <v>1426</v>
      </c>
      <c r="N1" s="7" t="s">
        <v>1429</v>
      </c>
      <c r="O1" t="s">
        <v>1428</v>
      </c>
      <c r="P1" t="s">
        <v>1431</v>
      </c>
      <c r="Q1" t="s">
        <v>1430</v>
      </c>
      <c r="R1" t="s">
        <v>1433</v>
      </c>
      <c r="S1" t="s">
        <v>1432</v>
      </c>
      <c r="T1" t="s">
        <v>1435</v>
      </c>
      <c r="U1" s="7" t="s">
        <v>1434</v>
      </c>
      <c r="V1" s="7" t="s">
        <v>1436</v>
      </c>
    </row>
    <row r="2" spans="1:22" ht="15">
      <c r="A2" s="70" t="s">
        <v>379</v>
      </c>
      <c r="B2">
        <v>2</v>
      </c>
      <c r="E2" s="70" t="s">
        <v>379</v>
      </c>
      <c r="F2">
        <v>2</v>
      </c>
      <c r="K2" s="70" t="s">
        <v>378</v>
      </c>
      <c r="L2">
        <v>1</v>
      </c>
      <c r="M2" s="70" t="s">
        <v>380</v>
      </c>
      <c r="N2">
        <v>1</v>
      </c>
      <c r="U2" s="70" t="s">
        <v>381</v>
      </c>
      <c r="V2">
        <v>1</v>
      </c>
    </row>
    <row r="3" spans="1:6" ht="15">
      <c r="A3" s="70" t="s">
        <v>381</v>
      </c>
      <c r="B3">
        <v>1</v>
      </c>
      <c r="E3" s="70" t="s">
        <v>377</v>
      </c>
      <c r="F3">
        <v>1</v>
      </c>
    </row>
    <row r="4" spans="1:2" ht="15">
      <c r="A4" s="70" t="s">
        <v>378</v>
      </c>
      <c r="B4">
        <v>1</v>
      </c>
    </row>
    <row r="5" spans="1:2" ht="15">
      <c r="A5" s="70" t="s">
        <v>380</v>
      </c>
      <c r="B5">
        <v>1</v>
      </c>
    </row>
    <row r="6" spans="1:2" ht="15">
      <c r="A6" s="70" t="s">
        <v>377</v>
      </c>
      <c r="B6">
        <v>1</v>
      </c>
    </row>
    <row r="9" spans="1:22" ht="15" customHeight="1">
      <c r="A9" s="7" t="s">
        <v>1439</v>
      </c>
      <c r="B9" s="7" t="s">
        <v>1416</v>
      </c>
      <c r="C9" t="s">
        <v>1440</v>
      </c>
      <c r="D9" t="s">
        <v>1419</v>
      </c>
      <c r="E9" s="7" t="s">
        <v>1441</v>
      </c>
      <c r="F9" s="7" t="s">
        <v>1421</v>
      </c>
      <c r="G9" t="s">
        <v>1442</v>
      </c>
      <c r="H9" t="s">
        <v>1423</v>
      </c>
      <c r="I9" t="s">
        <v>1443</v>
      </c>
      <c r="J9" t="s">
        <v>1425</v>
      </c>
      <c r="K9" s="7" t="s">
        <v>1444</v>
      </c>
      <c r="L9" s="7" t="s">
        <v>1427</v>
      </c>
      <c r="M9" s="7" t="s">
        <v>1445</v>
      </c>
      <c r="N9" s="7" t="s">
        <v>1429</v>
      </c>
      <c r="O9" t="s">
        <v>1446</v>
      </c>
      <c r="P9" t="s">
        <v>1431</v>
      </c>
      <c r="Q9" t="s">
        <v>1447</v>
      </c>
      <c r="R9" t="s">
        <v>1433</v>
      </c>
      <c r="S9" t="s">
        <v>1448</v>
      </c>
      <c r="T9" t="s">
        <v>1435</v>
      </c>
      <c r="U9" s="7" t="s">
        <v>1449</v>
      </c>
      <c r="V9" s="7" t="s">
        <v>1436</v>
      </c>
    </row>
    <row r="10" spans="1:22" ht="15">
      <c r="A10" t="s">
        <v>383</v>
      </c>
      <c r="B10">
        <v>2</v>
      </c>
      <c r="E10" t="s">
        <v>384</v>
      </c>
      <c r="F10">
        <v>2</v>
      </c>
      <c r="K10" t="s">
        <v>383</v>
      </c>
      <c r="L10">
        <v>1</v>
      </c>
      <c r="M10" t="s">
        <v>385</v>
      </c>
      <c r="N10">
        <v>1</v>
      </c>
      <c r="U10" t="s">
        <v>383</v>
      </c>
      <c r="V10">
        <v>1</v>
      </c>
    </row>
    <row r="11" spans="1:6" ht="15">
      <c r="A11" t="s">
        <v>384</v>
      </c>
      <c r="B11">
        <v>2</v>
      </c>
      <c r="E11" t="s">
        <v>382</v>
      </c>
      <c r="F11">
        <v>1</v>
      </c>
    </row>
    <row r="12" spans="1:2" ht="15">
      <c r="A12" t="s">
        <v>385</v>
      </c>
      <c r="B12">
        <v>1</v>
      </c>
    </row>
    <row r="13" spans="1:2" ht="15">
      <c r="A13" t="s">
        <v>382</v>
      </c>
      <c r="B13">
        <v>1</v>
      </c>
    </row>
    <row r="16" spans="1:22" ht="15" customHeight="1">
      <c r="A16" s="7" t="s">
        <v>1452</v>
      </c>
      <c r="B16" s="7" t="s">
        <v>1416</v>
      </c>
      <c r="C16" s="7" t="s">
        <v>1461</v>
      </c>
      <c r="D16" s="7" t="s">
        <v>1419</v>
      </c>
      <c r="E16" s="7" t="s">
        <v>1462</v>
      </c>
      <c r="F16" s="7" t="s">
        <v>1421</v>
      </c>
      <c r="G16" s="7" t="s">
        <v>1466</v>
      </c>
      <c r="H16" s="7" t="s">
        <v>1423</v>
      </c>
      <c r="I16" s="7" t="s">
        <v>1467</v>
      </c>
      <c r="J16" s="7" t="s">
        <v>1425</v>
      </c>
      <c r="K16" s="7" t="s">
        <v>1468</v>
      </c>
      <c r="L16" s="7" t="s">
        <v>1427</v>
      </c>
      <c r="M16" s="7" t="s">
        <v>1475</v>
      </c>
      <c r="N16" s="7" t="s">
        <v>1429</v>
      </c>
      <c r="O16" s="7" t="s">
        <v>1476</v>
      </c>
      <c r="P16" s="7" t="s">
        <v>1431</v>
      </c>
      <c r="Q16" s="7" t="s">
        <v>1477</v>
      </c>
      <c r="R16" s="7" t="s">
        <v>1433</v>
      </c>
      <c r="S16" s="7" t="s">
        <v>1478</v>
      </c>
      <c r="T16" s="7" t="s">
        <v>1435</v>
      </c>
      <c r="U16" s="7" t="s">
        <v>1480</v>
      </c>
      <c r="V16" s="7" t="s">
        <v>1436</v>
      </c>
    </row>
    <row r="17" spans="1:22" ht="15">
      <c r="A17" t="s">
        <v>1453</v>
      </c>
      <c r="B17">
        <v>73</v>
      </c>
      <c r="C17" t="s">
        <v>1453</v>
      </c>
      <c r="D17">
        <v>31</v>
      </c>
      <c r="E17" t="s">
        <v>1453</v>
      </c>
      <c r="F17">
        <v>13</v>
      </c>
      <c r="G17" t="s">
        <v>392</v>
      </c>
      <c r="H17">
        <v>10</v>
      </c>
      <c r="I17" t="s">
        <v>1453</v>
      </c>
      <c r="J17">
        <v>13</v>
      </c>
      <c r="K17" t="s">
        <v>1469</v>
      </c>
      <c r="L17">
        <v>2</v>
      </c>
      <c r="M17" t="s">
        <v>1454</v>
      </c>
      <c r="N17">
        <v>1</v>
      </c>
      <c r="O17" t="s">
        <v>1453</v>
      </c>
      <c r="P17">
        <v>4</v>
      </c>
      <c r="Q17" t="s">
        <v>1453</v>
      </c>
      <c r="R17">
        <v>3</v>
      </c>
      <c r="S17" t="s">
        <v>1479</v>
      </c>
      <c r="T17">
        <v>1</v>
      </c>
      <c r="U17" t="s">
        <v>1453</v>
      </c>
      <c r="V17">
        <v>2</v>
      </c>
    </row>
    <row r="18" spans="1:22" ht="15">
      <c r="A18" t="s">
        <v>1454</v>
      </c>
      <c r="B18">
        <v>73</v>
      </c>
      <c r="C18" t="s">
        <v>1454</v>
      </c>
      <c r="D18">
        <v>31</v>
      </c>
      <c r="E18" t="s">
        <v>1454</v>
      </c>
      <c r="F18">
        <v>13</v>
      </c>
      <c r="G18" t="s">
        <v>1454</v>
      </c>
      <c r="H18">
        <v>3</v>
      </c>
      <c r="I18" t="s">
        <v>1454</v>
      </c>
      <c r="J18">
        <v>13</v>
      </c>
      <c r="K18" t="s">
        <v>1470</v>
      </c>
      <c r="L18">
        <v>2</v>
      </c>
      <c r="M18" t="s">
        <v>1453</v>
      </c>
      <c r="N18">
        <v>1</v>
      </c>
      <c r="O18" t="s">
        <v>1454</v>
      </c>
      <c r="P18">
        <v>4</v>
      </c>
      <c r="Q18" t="s">
        <v>1454</v>
      </c>
      <c r="R18">
        <v>3</v>
      </c>
      <c r="S18" t="s">
        <v>1453</v>
      </c>
      <c r="T18">
        <v>1</v>
      </c>
      <c r="U18" t="s">
        <v>1454</v>
      </c>
      <c r="V18">
        <v>2</v>
      </c>
    </row>
    <row r="19" spans="1:22" ht="15">
      <c r="A19" t="s">
        <v>1455</v>
      </c>
      <c r="B19">
        <v>14</v>
      </c>
      <c r="C19" t="s">
        <v>1457</v>
      </c>
      <c r="D19">
        <v>2</v>
      </c>
      <c r="E19" t="s">
        <v>399</v>
      </c>
      <c r="F19">
        <v>4</v>
      </c>
      <c r="G19" t="s">
        <v>1453</v>
      </c>
      <c r="H19">
        <v>3</v>
      </c>
      <c r="I19" t="s">
        <v>1456</v>
      </c>
      <c r="J19">
        <v>12</v>
      </c>
      <c r="K19" t="s">
        <v>1454</v>
      </c>
      <c r="L19">
        <v>2</v>
      </c>
      <c r="S19" t="s">
        <v>1454</v>
      </c>
      <c r="T19">
        <v>1</v>
      </c>
      <c r="U19" t="s">
        <v>1481</v>
      </c>
      <c r="V19">
        <v>1</v>
      </c>
    </row>
    <row r="20" spans="1:22" ht="15">
      <c r="A20" t="s">
        <v>1456</v>
      </c>
      <c r="B20">
        <v>13</v>
      </c>
      <c r="E20" t="s">
        <v>1463</v>
      </c>
      <c r="F20">
        <v>2</v>
      </c>
      <c r="I20" t="s">
        <v>1455</v>
      </c>
      <c r="J20">
        <v>12</v>
      </c>
      <c r="K20" t="s">
        <v>1453</v>
      </c>
      <c r="L20">
        <v>2</v>
      </c>
      <c r="U20" t="s">
        <v>1458</v>
      </c>
      <c r="V20">
        <v>1</v>
      </c>
    </row>
    <row r="21" spans="1:12" ht="15">
      <c r="A21" t="s">
        <v>392</v>
      </c>
      <c r="B21">
        <v>10</v>
      </c>
      <c r="E21" t="s">
        <v>1464</v>
      </c>
      <c r="F21">
        <v>2</v>
      </c>
      <c r="K21" t="s">
        <v>1471</v>
      </c>
      <c r="L21">
        <v>2</v>
      </c>
    </row>
    <row r="22" spans="1:12" ht="15">
      <c r="A22" t="s">
        <v>399</v>
      </c>
      <c r="B22">
        <v>4</v>
      </c>
      <c r="E22" t="s">
        <v>1459</v>
      </c>
      <c r="F22">
        <v>2</v>
      </c>
      <c r="K22" t="s">
        <v>1472</v>
      </c>
      <c r="L22">
        <v>2</v>
      </c>
    </row>
    <row r="23" spans="1:12" ht="15">
      <c r="A23" t="s">
        <v>1457</v>
      </c>
      <c r="B23">
        <v>3</v>
      </c>
      <c r="E23" t="s">
        <v>1460</v>
      </c>
      <c r="F23">
        <v>2</v>
      </c>
      <c r="K23" t="s">
        <v>1473</v>
      </c>
      <c r="L23">
        <v>2</v>
      </c>
    </row>
    <row r="24" spans="1:12" ht="15">
      <c r="A24" t="s">
        <v>1458</v>
      </c>
      <c r="B24">
        <v>2</v>
      </c>
      <c r="E24" t="s">
        <v>1465</v>
      </c>
      <c r="F24">
        <v>1</v>
      </c>
      <c r="K24" t="s">
        <v>1455</v>
      </c>
      <c r="L24">
        <v>1</v>
      </c>
    </row>
    <row r="25" spans="1:12" ht="15">
      <c r="A25" t="s">
        <v>1459</v>
      </c>
      <c r="B25">
        <v>2</v>
      </c>
      <c r="E25" t="s">
        <v>1456</v>
      </c>
      <c r="F25">
        <v>1</v>
      </c>
      <c r="K25" t="s">
        <v>1474</v>
      </c>
      <c r="L25">
        <v>1</v>
      </c>
    </row>
    <row r="26" spans="1:6" ht="15">
      <c r="A26" t="s">
        <v>1460</v>
      </c>
      <c r="B26">
        <v>2</v>
      </c>
      <c r="E26" t="s">
        <v>1455</v>
      </c>
      <c r="F26">
        <v>1</v>
      </c>
    </row>
    <row r="29" spans="1:22" ht="15" customHeight="1">
      <c r="A29" s="7" t="s">
        <v>1485</v>
      </c>
      <c r="B29" s="7" t="s">
        <v>1416</v>
      </c>
      <c r="C29" s="7" t="s">
        <v>1494</v>
      </c>
      <c r="D29" s="7" t="s">
        <v>1419</v>
      </c>
      <c r="E29" s="7" t="s">
        <v>1501</v>
      </c>
      <c r="F29" s="7" t="s">
        <v>1421</v>
      </c>
      <c r="G29" s="7" t="s">
        <v>1510</v>
      </c>
      <c r="H29" s="7" t="s">
        <v>1423</v>
      </c>
      <c r="I29" s="7" t="s">
        <v>1518</v>
      </c>
      <c r="J29" s="7" t="s">
        <v>1425</v>
      </c>
      <c r="K29" s="7" t="s">
        <v>1523</v>
      </c>
      <c r="L29" s="7" t="s">
        <v>1427</v>
      </c>
      <c r="M29" s="7" t="s">
        <v>1526</v>
      </c>
      <c r="N29" s="7" t="s">
        <v>1429</v>
      </c>
      <c r="O29" s="7" t="s">
        <v>1536</v>
      </c>
      <c r="P29" s="7" t="s">
        <v>1431</v>
      </c>
      <c r="Q29" s="7" t="s">
        <v>1539</v>
      </c>
      <c r="R29" s="7" t="s">
        <v>1433</v>
      </c>
      <c r="S29" t="s">
        <v>1543</v>
      </c>
      <c r="T29" t="s">
        <v>1435</v>
      </c>
      <c r="U29" s="7" t="s">
        <v>1544</v>
      </c>
      <c r="V29" s="7" t="s">
        <v>1436</v>
      </c>
    </row>
    <row r="30" spans="1:22" ht="15">
      <c r="A30" s="71" t="s">
        <v>1486</v>
      </c>
      <c r="B30" s="71">
        <v>87</v>
      </c>
      <c r="C30" s="71" t="s">
        <v>1453</v>
      </c>
      <c r="D30" s="71">
        <v>31</v>
      </c>
      <c r="E30" s="71" t="s">
        <v>1453</v>
      </c>
      <c r="F30" s="71">
        <v>17</v>
      </c>
      <c r="G30" s="71" t="s">
        <v>1454</v>
      </c>
      <c r="H30" s="71">
        <v>12</v>
      </c>
      <c r="I30" s="71" t="s">
        <v>1453</v>
      </c>
      <c r="J30" s="71">
        <v>13</v>
      </c>
      <c r="K30" s="71" t="s">
        <v>343</v>
      </c>
      <c r="L30" s="71">
        <v>4</v>
      </c>
      <c r="M30" s="71" t="s">
        <v>1527</v>
      </c>
      <c r="N30" s="71">
        <v>14</v>
      </c>
      <c r="O30" s="71" t="s">
        <v>1453</v>
      </c>
      <c r="P30" s="71">
        <v>4</v>
      </c>
      <c r="Q30" s="71" t="s">
        <v>1540</v>
      </c>
      <c r="R30" s="71">
        <v>3</v>
      </c>
      <c r="S30" s="71"/>
      <c r="T30" s="71"/>
      <c r="U30" s="71" t="s">
        <v>1453</v>
      </c>
      <c r="V30" s="71">
        <v>2</v>
      </c>
    </row>
    <row r="31" spans="1:22" ht="15">
      <c r="A31" s="71" t="s">
        <v>1487</v>
      </c>
      <c r="B31" s="71">
        <v>0</v>
      </c>
      <c r="C31" s="71" t="s">
        <v>1454</v>
      </c>
      <c r="D31" s="71">
        <v>31</v>
      </c>
      <c r="E31" s="71" t="s">
        <v>1454</v>
      </c>
      <c r="F31" s="71">
        <v>17</v>
      </c>
      <c r="G31" s="71" t="s">
        <v>1453</v>
      </c>
      <c r="H31" s="71">
        <v>12</v>
      </c>
      <c r="I31" s="71" t="s">
        <v>1491</v>
      </c>
      <c r="J31" s="71">
        <v>13</v>
      </c>
      <c r="K31" s="71" t="s">
        <v>1469</v>
      </c>
      <c r="L31" s="71">
        <v>2</v>
      </c>
      <c r="M31" s="71" t="s">
        <v>1528</v>
      </c>
      <c r="N31" s="71">
        <v>14</v>
      </c>
      <c r="O31" s="71" t="s">
        <v>1454</v>
      </c>
      <c r="P31" s="71">
        <v>4</v>
      </c>
      <c r="Q31" s="71" t="s">
        <v>1541</v>
      </c>
      <c r="R31" s="71">
        <v>3</v>
      </c>
      <c r="S31" s="71"/>
      <c r="T31" s="71"/>
      <c r="U31" s="71" t="s">
        <v>1454</v>
      </c>
      <c r="V31" s="71">
        <v>2</v>
      </c>
    </row>
    <row r="32" spans="1:22" ht="15">
      <c r="A32" s="71" t="s">
        <v>1488</v>
      </c>
      <c r="B32" s="71">
        <v>0</v>
      </c>
      <c r="C32" s="71" t="s">
        <v>1495</v>
      </c>
      <c r="D32" s="71">
        <v>29</v>
      </c>
      <c r="E32" s="71" t="s">
        <v>1502</v>
      </c>
      <c r="F32" s="71">
        <v>4</v>
      </c>
      <c r="G32" s="71" t="s">
        <v>1511</v>
      </c>
      <c r="H32" s="71">
        <v>10</v>
      </c>
      <c r="I32" s="71" t="s">
        <v>1454</v>
      </c>
      <c r="J32" s="71">
        <v>13</v>
      </c>
      <c r="K32" s="71" t="s">
        <v>1470</v>
      </c>
      <c r="L32" s="71">
        <v>2</v>
      </c>
      <c r="M32" s="71" t="s">
        <v>1529</v>
      </c>
      <c r="N32" s="71">
        <v>7</v>
      </c>
      <c r="O32" s="71" t="s">
        <v>1537</v>
      </c>
      <c r="P32" s="71">
        <v>2</v>
      </c>
      <c r="Q32" s="71" t="s">
        <v>1542</v>
      </c>
      <c r="R32" s="71">
        <v>3</v>
      </c>
      <c r="S32" s="71"/>
      <c r="T32" s="71"/>
      <c r="U32" s="71"/>
      <c r="V32" s="71"/>
    </row>
    <row r="33" spans="1:22" ht="15">
      <c r="A33" s="71" t="s">
        <v>1489</v>
      </c>
      <c r="B33" s="71">
        <v>2430</v>
      </c>
      <c r="C33" s="71" t="s">
        <v>1493</v>
      </c>
      <c r="D33" s="71">
        <v>29</v>
      </c>
      <c r="E33" s="71" t="s">
        <v>1503</v>
      </c>
      <c r="F33" s="71">
        <v>4</v>
      </c>
      <c r="G33" s="71" t="s">
        <v>1512</v>
      </c>
      <c r="H33" s="71">
        <v>10</v>
      </c>
      <c r="I33" s="71" t="s">
        <v>1519</v>
      </c>
      <c r="J33" s="71">
        <v>12</v>
      </c>
      <c r="K33" s="71" t="s">
        <v>1524</v>
      </c>
      <c r="L33" s="71">
        <v>2</v>
      </c>
      <c r="M33" s="71" t="s">
        <v>1530</v>
      </c>
      <c r="N33" s="71">
        <v>7</v>
      </c>
      <c r="O33" s="71" t="s">
        <v>1538</v>
      </c>
      <c r="P33" s="71">
        <v>2</v>
      </c>
      <c r="Q33" s="71" t="s">
        <v>1453</v>
      </c>
      <c r="R33" s="71">
        <v>3</v>
      </c>
      <c r="S33" s="71"/>
      <c r="T33" s="71"/>
      <c r="U33" s="71"/>
      <c r="V33" s="71"/>
    </row>
    <row r="34" spans="1:22" ht="15">
      <c r="A34" s="71" t="s">
        <v>1490</v>
      </c>
      <c r="B34" s="71">
        <v>2517</v>
      </c>
      <c r="C34" s="71" t="s">
        <v>1496</v>
      </c>
      <c r="D34" s="71">
        <v>29</v>
      </c>
      <c r="E34" s="71" t="s">
        <v>1504</v>
      </c>
      <c r="F34" s="71">
        <v>4</v>
      </c>
      <c r="G34" s="71" t="s">
        <v>1513</v>
      </c>
      <c r="H34" s="71">
        <v>10</v>
      </c>
      <c r="I34" s="71" t="s">
        <v>1520</v>
      </c>
      <c r="J34" s="71">
        <v>12</v>
      </c>
      <c r="K34" s="71" t="s">
        <v>1525</v>
      </c>
      <c r="L34" s="71">
        <v>2</v>
      </c>
      <c r="M34" s="71" t="s">
        <v>1531</v>
      </c>
      <c r="N34" s="71">
        <v>7</v>
      </c>
      <c r="O34" s="71" t="s">
        <v>1495</v>
      </c>
      <c r="P34" s="71">
        <v>2</v>
      </c>
      <c r="Q34" s="71" t="s">
        <v>1454</v>
      </c>
      <c r="R34" s="71">
        <v>3</v>
      </c>
      <c r="S34" s="71"/>
      <c r="T34" s="71"/>
      <c r="U34" s="71"/>
      <c r="V34" s="71"/>
    </row>
    <row r="35" spans="1:22" ht="15">
      <c r="A35" s="71" t="s">
        <v>1454</v>
      </c>
      <c r="B35" s="71">
        <v>92</v>
      </c>
      <c r="C35" s="71" t="s">
        <v>1459</v>
      </c>
      <c r="D35" s="71">
        <v>29</v>
      </c>
      <c r="E35" s="71" t="s">
        <v>1505</v>
      </c>
      <c r="F35" s="71">
        <v>4</v>
      </c>
      <c r="G35" s="71" t="s">
        <v>1514</v>
      </c>
      <c r="H35" s="71">
        <v>10</v>
      </c>
      <c r="I35" s="71" t="s">
        <v>1521</v>
      </c>
      <c r="J35" s="71">
        <v>12</v>
      </c>
      <c r="K35" s="71" t="s">
        <v>1454</v>
      </c>
      <c r="L35" s="71">
        <v>2</v>
      </c>
      <c r="M35" s="71" t="s">
        <v>1532</v>
      </c>
      <c r="N35" s="71">
        <v>7</v>
      </c>
      <c r="O35" s="71" t="s">
        <v>1493</v>
      </c>
      <c r="P35" s="71">
        <v>2</v>
      </c>
      <c r="Q35" s="71"/>
      <c r="R35" s="71"/>
      <c r="S35" s="71"/>
      <c r="T35" s="71"/>
      <c r="U35" s="71"/>
      <c r="V35" s="71"/>
    </row>
    <row r="36" spans="1:22" ht="15">
      <c r="A36" s="71" t="s">
        <v>1453</v>
      </c>
      <c r="B36" s="71">
        <v>92</v>
      </c>
      <c r="C36" s="71" t="s">
        <v>1497</v>
      </c>
      <c r="D36" s="71">
        <v>29</v>
      </c>
      <c r="E36" s="71" t="s">
        <v>1506</v>
      </c>
      <c r="F36" s="71">
        <v>4</v>
      </c>
      <c r="G36" s="71" t="s">
        <v>1515</v>
      </c>
      <c r="H36" s="71">
        <v>10</v>
      </c>
      <c r="I36" s="71" t="s">
        <v>313</v>
      </c>
      <c r="J36" s="71">
        <v>12</v>
      </c>
      <c r="K36" s="71" t="s">
        <v>1453</v>
      </c>
      <c r="L36" s="71">
        <v>2</v>
      </c>
      <c r="M36" s="71" t="s">
        <v>1533</v>
      </c>
      <c r="N36" s="71">
        <v>7</v>
      </c>
      <c r="O36" s="71" t="s">
        <v>1496</v>
      </c>
      <c r="P36" s="71">
        <v>2</v>
      </c>
      <c r="Q36" s="71"/>
      <c r="R36" s="71"/>
      <c r="S36" s="71"/>
      <c r="T36" s="71"/>
      <c r="U36" s="71"/>
      <c r="V36" s="71"/>
    </row>
    <row r="37" spans="1:22" ht="15">
      <c r="A37" s="71" t="s">
        <v>1491</v>
      </c>
      <c r="B37" s="71">
        <v>49</v>
      </c>
      <c r="C37" s="71" t="s">
        <v>1498</v>
      </c>
      <c r="D37" s="71">
        <v>29</v>
      </c>
      <c r="E37" s="71" t="s">
        <v>1507</v>
      </c>
      <c r="F37" s="71">
        <v>4</v>
      </c>
      <c r="G37" s="71" t="s">
        <v>1516</v>
      </c>
      <c r="H37" s="71">
        <v>10</v>
      </c>
      <c r="I37" s="71" t="s">
        <v>1522</v>
      </c>
      <c r="J37" s="71">
        <v>12</v>
      </c>
      <c r="K37" s="71" t="s">
        <v>1471</v>
      </c>
      <c r="L37" s="71">
        <v>2</v>
      </c>
      <c r="M37" s="71" t="s">
        <v>1534</v>
      </c>
      <c r="N37" s="71">
        <v>7</v>
      </c>
      <c r="O37" s="71" t="s">
        <v>1459</v>
      </c>
      <c r="P37" s="71">
        <v>2</v>
      </c>
      <c r="Q37" s="71"/>
      <c r="R37" s="71"/>
      <c r="S37" s="71"/>
      <c r="T37" s="71"/>
      <c r="U37" s="71"/>
      <c r="V37" s="71"/>
    </row>
    <row r="38" spans="1:22" ht="15">
      <c r="A38" s="71" t="s">
        <v>1492</v>
      </c>
      <c r="B38" s="71">
        <v>42</v>
      </c>
      <c r="C38" s="71" t="s">
        <v>1499</v>
      </c>
      <c r="D38" s="71">
        <v>29</v>
      </c>
      <c r="E38" s="71" t="s">
        <v>1508</v>
      </c>
      <c r="F38" s="71">
        <v>4</v>
      </c>
      <c r="G38" s="71" t="s">
        <v>392</v>
      </c>
      <c r="H38" s="71">
        <v>10</v>
      </c>
      <c r="I38" s="71" t="s">
        <v>1456</v>
      </c>
      <c r="J38" s="71">
        <v>12</v>
      </c>
      <c r="K38" s="71" t="s">
        <v>1472</v>
      </c>
      <c r="L38" s="71">
        <v>2</v>
      </c>
      <c r="M38" s="71" t="s">
        <v>1535</v>
      </c>
      <c r="N38" s="71">
        <v>7</v>
      </c>
      <c r="O38" s="71" t="s">
        <v>1497</v>
      </c>
      <c r="P38" s="71">
        <v>2</v>
      </c>
      <c r="Q38" s="71"/>
      <c r="R38" s="71"/>
      <c r="S38" s="71"/>
      <c r="T38" s="71"/>
      <c r="U38" s="71"/>
      <c r="V38" s="71"/>
    </row>
    <row r="39" spans="1:22" ht="15">
      <c r="A39" s="71" t="s">
        <v>1493</v>
      </c>
      <c r="B39" s="71">
        <v>37</v>
      </c>
      <c r="C39" s="71" t="s">
        <v>1500</v>
      </c>
      <c r="D39" s="71">
        <v>29</v>
      </c>
      <c r="E39" s="71" t="s">
        <v>1509</v>
      </c>
      <c r="F39" s="71">
        <v>4</v>
      </c>
      <c r="G39" s="71" t="s">
        <v>1517</v>
      </c>
      <c r="H39" s="71">
        <v>10</v>
      </c>
      <c r="I39" s="71" t="s">
        <v>1455</v>
      </c>
      <c r="J39" s="71">
        <v>12</v>
      </c>
      <c r="K39" s="71" t="s">
        <v>1473</v>
      </c>
      <c r="L39" s="71">
        <v>2</v>
      </c>
      <c r="M39" s="71" t="s">
        <v>1520</v>
      </c>
      <c r="N39" s="71">
        <v>7</v>
      </c>
      <c r="O39" s="71" t="s">
        <v>1498</v>
      </c>
      <c r="P39" s="71">
        <v>2</v>
      </c>
      <c r="Q39" s="71"/>
      <c r="R39" s="71"/>
      <c r="S39" s="71"/>
      <c r="T39" s="71"/>
      <c r="U39" s="71"/>
      <c r="V39" s="71"/>
    </row>
    <row r="42" spans="1:22" ht="15" customHeight="1">
      <c r="A42" s="7" t="s">
        <v>1554</v>
      </c>
      <c r="B42" s="7" t="s">
        <v>1416</v>
      </c>
      <c r="C42" s="7" t="s">
        <v>1565</v>
      </c>
      <c r="D42" s="7" t="s">
        <v>1419</v>
      </c>
      <c r="E42" s="7" t="s">
        <v>1566</v>
      </c>
      <c r="F42" s="7" t="s">
        <v>1421</v>
      </c>
      <c r="G42" s="7" t="s">
        <v>1576</v>
      </c>
      <c r="H42" s="7" t="s">
        <v>1423</v>
      </c>
      <c r="I42" s="7" t="s">
        <v>1587</v>
      </c>
      <c r="J42" s="7" t="s">
        <v>1425</v>
      </c>
      <c r="K42" s="7" t="s">
        <v>1597</v>
      </c>
      <c r="L42" s="7" t="s">
        <v>1427</v>
      </c>
      <c r="M42" s="7" t="s">
        <v>1607</v>
      </c>
      <c r="N42" s="7" t="s">
        <v>1429</v>
      </c>
      <c r="O42" s="7" t="s">
        <v>1618</v>
      </c>
      <c r="P42" s="7" t="s">
        <v>1431</v>
      </c>
      <c r="Q42" s="7" t="s">
        <v>1620</v>
      </c>
      <c r="R42" s="7" t="s">
        <v>1433</v>
      </c>
      <c r="S42" t="s">
        <v>1624</v>
      </c>
      <c r="T42" t="s">
        <v>1435</v>
      </c>
      <c r="U42" t="s">
        <v>1625</v>
      </c>
      <c r="V42" t="s">
        <v>1436</v>
      </c>
    </row>
    <row r="43" spans="1:22" ht="15">
      <c r="A43" s="71" t="s">
        <v>1555</v>
      </c>
      <c r="B43" s="71">
        <v>45</v>
      </c>
      <c r="C43" s="71" t="s">
        <v>1555</v>
      </c>
      <c r="D43" s="71">
        <v>30</v>
      </c>
      <c r="E43" s="71" t="s">
        <v>1567</v>
      </c>
      <c r="F43" s="71">
        <v>7</v>
      </c>
      <c r="G43" s="71" t="s">
        <v>1577</v>
      </c>
      <c r="H43" s="71">
        <v>10</v>
      </c>
      <c r="I43" s="71" t="s">
        <v>1588</v>
      </c>
      <c r="J43" s="71">
        <v>12</v>
      </c>
      <c r="K43" s="71" t="s">
        <v>1598</v>
      </c>
      <c r="L43" s="71">
        <v>2</v>
      </c>
      <c r="M43" s="71" t="s">
        <v>1608</v>
      </c>
      <c r="N43" s="71">
        <v>7</v>
      </c>
      <c r="O43" s="71" t="s">
        <v>1619</v>
      </c>
      <c r="P43" s="71">
        <v>2</v>
      </c>
      <c r="Q43" s="71" t="s">
        <v>1621</v>
      </c>
      <c r="R43" s="71">
        <v>3</v>
      </c>
      <c r="S43" s="71"/>
      <c r="T43" s="71"/>
      <c r="U43" s="71"/>
      <c r="V43" s="71"/>
    </row>
    <row r="44" spans="1:22" ht="15">
      <c r="A44" s="71" t="s">
        <v>1556</v>
      </c>
      <c r="B44" s="71">
        <v>35</v>
      </c>
      <c r="C44" s="71" t="s">
        <v>1556</v>
      </c>
      <c r="D44" s="71">
        <v>29</v>
      </c>
      <c r="E44" s="71" t="s">
        <v>1555</v>
      </c>
      <c r="F44" s="71">
        <v>5</v>
      </c>
      <c r="G44" s="71" t="s">
        <v>1578</v>
      </c>
      <c r="H44" s="71">
        <v>10</v>
      </c>
      <c r="I44" s="71" t="s">
        <v>1589</v>
      </c>
      <c r="J44" s="71">
        <v>12</v>
      </c>
      <c r="K44" s="71" t="s">
        <v>1599</v>
      </c>
      <c r="L44" s="71">
        <v>2</v>
      </c>
      <c r="M44" s="71" t="s">
        <v>1609</v>
      </c>
      <c r="N44" s="71">
        <v>7</v>
      </c>
      <c r="O44" s="71" t="s">
        <v>1556</v>
      </c>
      <c r="P44" s="71">
        <v>2</v>
      </c>
      <c r="Q44" s="71" t="s">
        <v>1622</v>
      </c>
      <c r="R44" s="71">
        <v>3</v>
      </c>
      <c r="S44" s="71"/>
      <c r="T44" s="71"/>
      <c r="U44" s="71"/>
      <c r="V44" s="71"/>
    </row>
    <row r="45" spans="1:22" ht="15">
      <c r="A45" s="71" t="s">
        <v>1557</v>
      </c>
      <c r="B45" s="71">
        <v>35</v>
      </c>
      <c r="C45" s="71" t="s">
        <v>1557</v>
      </c>
      <c r="D45" s="71">
        <v>29</v>
      </c>
      <c r="E45" s="71" t="s">
        <v>1568</v>
      </c>
      <c r="F45" s="71">
        <v>4</v>
      </c>
      <c r="G45" s="71" t="s">
        <v>1579</v>
      </c>
      <c r="H45" s="71">
        <v>10</v>
      </c>
      <c r="I45" s="71" t="s">
        <v>1590</v>
      </c>
      <c r="J45" s="71">
        <v>12</v>
      </c>
      <c r="K45" s="71" t="s">
        <v>1600</v>
      </c>
      <c r="L45" s="71">
        <v>2</v>
      </c>
      <c r="M45" s="71" t="s">
        <v>1610</v>
      </c>
      <c r="N45" s="71">
        <v>7</v>
      </c>
      <c r="O45" s="71" t="s">
        <v>1557</v>
      </c>
      <c r="P45" s="71">
        <v>2</v>
      </c>
      <c r="Q45" s="71" t="s">
        <v>1623</v>
      </c>
      <c r="R45" s="71">
        <v>3</v>
      </c>
      <c r="S45" s="71"/>
      <c r="T45" s="71"/>
      <c r="U45" s="71"/>
      <c r="V45" s="71"/>
    </row>
    <row r="46" spans="1:22" ht="15">
      <c r="A46" s="71" t="s">
        <v>1558</v>
      </c>
      <c r="B46" s="71">
        <v>35</v>
      </c>
      <c r="C46" s="71" t="s">
        <v>1558</v>
      </c>
      <c r="D46" s="71">
        <v>29</v>
      </c>
      <c r="E46" s="71" t="s">
        <v>1569</v>
      </c>
      <c r="F46" s="71">
        <v>4</v>
      </c>
      <c r="G46" s="71" t="s">
        <v>1580</v>
      </c>
      <c r="H46" s="71">
        <v>10</v>
      </c>
      <c r="I46" s="71" t="s">
        <v>1591</v>
      </c>
      <c r="J46" s="71">
        <v>12</v>
      </c>
      <c r="K46" s="71" t="s">
        <v>1601</v>
      </c>
      <c r="L46" s="71">
        <v>2</v>
      </c>
      <c r="M46" s="71" t="s">
        <v>1611</v>
      </c>
      <c r="N46" s="71">
        <v>7</v>
      </c>
      <c r="O46" s="71" t="s">
        <v>1558</v>
      </c>
      <c r="P46" s="71">
        <v>2</v>
      </c>
      <c r="Q46" s="71" t="s">
        <v>1555</v>
      </c>
      <c r="R46" s="71">
        <v>3</v>
      </c>
      <c r="S46" s="71"/>
      <c r="T46" s="71"/>
      <c r="U46" s="71"/>
      <c r="V46" s="71"/>
    </row>
    <row r="47" spans="1:22" ht="15">
      <c r="A47" s="71" t="s">
        <v>1559</v>
      </c>
      <c r="B47" s="71">
        <v>35</v>
      </c>
      <c r="C47" s="71" t="s">
        <v>1559</v>
      </c>
      <c r="D47" s="71">
        <v>29</v>
      </c>
      <c r="E47" s="71" t="s">
        <v>1570</v>
      </c>
      <c r="F47" s="71">
        <v>4</v>
      </c>
      <c r="G47" s="71" t="s">
        <v>1581</v>
      </c>
      <c r="H47" s="71">
        <v>10</v>
      </c>
      <c r="I47" s="71" t="s">
        <v>1592</v>
      </c>
      <c r="J47" s="71">
        <v>12</v>
      </c>
      <c r="K47" s="71" t="s">
        <v>1567</v>
      </c>
      <c r="L47" s="71">
        <v>2</v>
      </c>
      <c r="M47" s="71" t="s">
        <v>1612</v>
      </c>
      <c r="N47" s="71">
        <v>7</v>
      </c>
      <c r="O47" s="71" t="s">
        <v>1559</v>
      </c>
      <c r="P47" s="71">
        <v>2</v>
      </c>
      <c r="Q47" s="71"/>
      <c r="R47" s="71"/>
      <c r="S47" s="71"/>
      <c r="T47" s="71"/>
      <c r="U47" s="71"/>
      <c r="V47" s="71"/>
    </row>
    <row r="48" spans="1:22" ht="15">
      <c r="A48" s="71" t="s">
        <v>1560</v>
      </c>
      <c r="B48" s="71">
        <v>35</v>
      </c>
      <c r="C48" s="71" t="s">
        <v>1560</v>
      </c>
      <c r="D48" s="71">
        <v>29</v>
      </c>
      <c r="E48" s="71" t="s">
        <v>1571</v>
      </c>
      <c r="F48" s="71">
        <v>4</v>
      </c>
      <c r="G48" s="71" t="s">
        <v>1582</v>
      </c>
      <c r="H48" s="71">
        <v>10</v>
      </c>
      <c r="I48" s="71" t="s">
        <v>1593</v>
      </c>
      <c r="J48" s="71">
        <v>12</v>
      </c>
      <c r="K48" s="71" t="s">
        <v>1602</v>
      </c>
      <c r="L48" s="71">
        <v>2</v>
      </c>
      <c r="M48" s="71" t="s">
        <v>1613</v>
      </c>
      <c r="N48" s="71">
        <v>7</v>
      </c>
      <c r="O48" s="71" t="s">
        <v>1560</v>
      </c>
      <c r="P48" s="71">
        <v>2</v>
      </c>
      <c r="Q48" s="71"/>
      <c r="R48" s="71"/>
      <c r="S48" s="71"/>
      <c r="T48" s="71"/>
      <c r="U48" s="71"/>
      <c r="V48" s="71"/>
    </row>
    <row r="49" spans="1:22" ht="15">
      <c r="A49" s="71" t="s">
        <v>1561</v>
      </c>
      <c r="B49" s="71">
        <v>35</v>
      </c>
      <c r="C49" s="71" t="s">
        <v>1561</v>
      </c>
      <c r="D49" s="71">
        <v>29</v>
      </c>
      <c r="E49" s="71" t="s">
        <v>1572</v>
      </c>
      <c r="F49" s="71">
        <v>4</v>
      </c>
      <c r="G49" s="71" t="s">
        <v>1583</v>
      </c>
      <c r="H49" s="71">
        <v>10</v>
      </c>
      <c r="I49" s="71" t="s">
        <v>1594</v>
      </c>
      <c r="J49" s="71">
        <v>12</v>
      </c>
      <c r="K49" s="71" t="s">
        <v>1603</v>
      </c>
      <c r="L49" s="71">
        <v>2</v>
      </c>
      <c r="M49" s="71" t="s">
        <v>1614</v>
      </c>
      <c r="N49" s="71">
        <v>7</v>
      </c>
      <c r="O49" s="71" t="s">
        <v>1561</v>
      </c>
      <c r="P49" s="71">
        <v>2</v>
      </c>
      <c r="Q49" s="71"/>
      <c r="R49" s="71"/>
      <c r="S49" s="71"/>
      <c r="T49" s="71"/>
      <c r="U49" s="71"/>
      <c r="V49" s="71"/>
    </row>
    <row r="50" spans="1:22" ht="15">
      <c r="A50" s="71" t="s">
        <v>1562</v>
      </c>
      <c r="B50" s="71">
        <v>35</v>
      </c>
      <c r="C50" s="71" t="s">
        <v>1562</v>
      </c>
      <c r="D50" s="71">
        <v>29</v>
      </c>
      <c r="E50" s="71" t="s">
        <v>1573</v>
      </c>
      <c r="F50" s="71">
        <v>4</v>
      </c>
      <c r="G50" s="71" t="s">
        <v>1584</v>
      </c>
      <c r="H50" s="71">
        <v>10</v>
      </c>
      <c r="I50" s="71" t="s">
        <v>1595</v>
      </c>
      <c r="J50" s="71">
        <v>12</v>
      </c>
      <c r="K50" s="71" t="s">
        <v>1604</v>
      </c>
      <c r="L50" s="71">
        <v>2</v>
      </c>
      <c r="M50" s="71" t="s">
        <v>1615</v>
      </c>
      <c r="N50" s="71">
        <v>7</v>
      </c>
      <c r="O50" s="71" t="s">
        <v>1555</v>
      </c>
      <c r="P50" s="71">
        <v>2</v>
      </c>
      <c r="Q50" s="71"/>
      <c r="R50" s="71"/>
      <c r="S50" s="71"/>
      <c r="T50" s="71"/>
      <c r="U50" s="71"/>
      <c r="V50" s="71"/>
    </row>
    <row r="51" spans="1:22" ht="15">
      <c r="A51" s="71" t="s">
        <v>1563</v>
      </c>
      <c r="B51" s="71">
        <v>35</v>
      </c>
      <c r="C51" s="71" t="s">
        <v>1563</v>
      </c>
      <c r="D51" s="71">
        <v>29</v>
      </c>
      <c r="E51" s="71" t="s">
        <v>1574</v>
      </c>
      <c r="F51" s="71">
        <v>4</v>
      </c>
      <c r="G51" s="71" t="s">
        <v>1585</v>
      </c>
      <c r="H51" s="71">
        <v>10</v>
      </c>
      <c r="I51" s="71" t="s">
        <v>1596</v>
      </c>
      <c r="J51" s="71">
        <v>12</v>
      </c>
      <c r="K51" s="71" t="s">
        <v>1605</v>
      </c>
      <c r="L51" s="71">
        <v>2</v>
      </c>
      <c r="M51" s="71" t="s">
        <v>1616</v>
      </c>
      <c r="N51" s="71">
        <v>7</v>
      </c>
      <c r="O51" s="71" t="s">
        <v>1562</v>
      </c>
      <c r="P51" s="71">
        <v>2</v>
      </c>
      <c r="Q51" s="71"/>
      <c r="R51" s="71"/>
      <c r="S51" s="71"/>
      <c r="T51" s="71"/>
      <c r="U51" s="71"/>
      <c r="V51" s="71"/>
    </row>
    <row r="52" spans="1:22" ht="15">
      <c r="A52" s="71" t="s">
        <v>1564</v>
      </c>
      <c r="B52" s="71">
        <v>35</v>
      </c>
      <c r="C52" s="71" t="s">
        <v>1564</v>
      </c>
      <c r="D52" s="71">
        <v>29</v>
      </c>
      <c r="E52" s="71" t="s">
        <v>1575</v>
      </c>
      <c r="F52" s="71">
        <v>4</v>
      </c>
      <c r="G52" s="71" t="s">
        <v>1586</v>
      </c>
      <c r="H52" s="71">
        <v>10</v>
      </c>
      <c r="I52" s="71"/>
      <c r="J52" s="71"/>
      <c r="K52" s="71" t="s">
        <v>1606</v>
      </c>
      <c r="L52" s="71">
        <v>2</v>
      </c>
      <c r="M52" s="71" t="s">
        <v>1617</v>
      </c>
      <c r="N52" s="71">
        <v>7</v>
      </c>
      <c r="O52" s="71" t="s">
        <v>1563</v>
      </c>
      <c r="P52" s="71">
        <v>2</v>
      </c>
      <c r="Q52" s="71"/>
      <c r="R52" s="71"/>
      <c r="S52" s="71"/>
      <c r="T52" s="71"/>
      <c r="U52" s="71"/>
      <c r="V52" s="71"/>
    </row>
    <row r="55" spans="1:22" ht="15" customHeight="1">
      <c r="A55" s="7" t="s">
        <v>1635</v>
      </c>
      <c r="B55" s="7" t="s">
        <v>1416</v>
      </c>
      <c r="C55" s="7" t="s">
        <v>1637</v>
      </c>
      <c r="D55" s="7" t="s">
        <v>1419</v>
      </c>
      <c r="E55" t="s">
        <v>1638</v>
      </c>
      <c r="F55" t="s">
        <v>1421</v>
      </c>
      <c r="G55" t="s">
        <v>1641</v>
      </c>
      <c r="H55" t="s">
        <v>1423</v>
      </c>
      <c r="I55" t="s">
        <v>1643</v>
      </c>
      <c r="J55" t="s">
        <v>1425</v>
      </c>
      <c r="K55" t="s">
        <v>1645</v>
      </c>
      <c r="L55" t="s">
        <v>1427</v>
      </c>
      <c r="M55" t="s">
        <v>1647</v>
      </c>
      <c r="N55" t="s">
        <v>1429</v>
      </c>
      <c r="O55" s="7" t="s">
        <v>1649</v>
      </c>
      <c r="P55" s="7" t="s">
        <v>1431</v>
      </c>
      <c r="Q55" t="s">
        <v>1651</v>
      </c>
      <c r="R55" t="s">
        <v>1433</v>
      </c>
      <c r="S55" s="7" t="s">
        <v>1654</v>
      </c>
      <c r="T55" s="7" t="s">
        <v>1435</v>
      </c>
      <c r="U55" t="s">
        <v>1656</v>
      </c>
      <c r="V55" t="s">
        <v>1436</v>
      </c>
    </row>
    <row r="56" spans="1:20" ht="15">
      <c r="A56" t="s">
        <v>337</v>
      </c>
      <c r="B56">
        <v>1</v>
      </c>
      <c r="C56" t="s">
        <v>311</v>
      </c>
      <c r="D56">
        <v>1</v>
      </c>
      <c r="O56" t="s">
        <v>337</v>
      </c>
      <c r="P56">
        <v>1</v>
      </c>
      <c r="S56" t="s">
        <v>330</v>
      </c>
      <c r="T56">
        <v>1</v>
      </c>
    </row>
    <row r="57" spans="1:2" ht="15">
      <c r="A57" t="s">
        <v>330</v>
      </c>
      <c r="B57">
        <v>1</v>
      </c>
    </row>
    <row r="58" spans="1:2" ht="15">
      <c r="A58" t="s">
        <v>311</v>
      </c>
      <c r="B58">
        <v>1</v>
      </c>
    </row>
    <row r="61" spans="1:22" ht="15" customHeight="1">
      <c r="A61" s="7" t="s">
        <v>1636</v>
      </c>
      <c r="B61" s="7" t="s">
        <v>1416</v>
      </c>
      <c r="C61" s="7" t="s">
        <v>1639</v>
      </c>
      <c r="D61" s="7" t="s">
        <v>1419</v>
      </c>
      <c r="E61" s="7" t="s">
        <v>1640</v>
      </c>
      <c r="F61" s="7" t="s">
        <v>1421</v>
      </c>
      <c r="G61" s="7" t="s">
        <v>1642</v>
      </c>
      <c r="H61" s="7" t="s">
        <v>1423</v>
      </c>
      <c r="I61" s="7" t="s">
        <v>1644</v>
      </c>
      <c r="J61" s="7" t="s">
        <v>1425</v>
      </c>
      <c r="K61" s="7" t="s">
        <v>1646</v>
      </c>
      <c r="L61" s="7" t="s">
        <v>1427</v>
      </c>
      <c r="M61" t="s">
        <v>1648</v>
      </c>
      <c r="N61" t="s">
        <v>1429</v>
      </c>
      <c r="O61" s="7" t="s">
        <v>1650</v>
      </c>
      <c r="P61" s="7" t="s">
        <v>1431</v>
      </c>
      <c r="Q61" t="s">
        <v>1653</v>
      </c>
      <c r="R61" t="s">
        <v>1433</v>
      </c>
      <c r="S61" t="s">
        <v>1655</v>
      </c>
      <c r="T61" t="s">
        <v>1435</v>
      </c>
      <c r="U61" t="s">
        <v>1657</v>
      </c>
      <c r="V61" t="s">
        <v>1436</v>
      </c>
    </row>
    <row r="62" spans="1:16" ht="15">
      <c r="A62" t="s">
        <v>332</v>
      </c>
      <c r="B62">
        <v>16</v>
      </c>
      <c r="C62" t="s">
        <v>311</v>
      </c>
      <c r="D62">
        <v>1</v>
      </c>
      <c r="E62" t="s">
        <v>317</v>
      </c>
      <c r="F62">
        <v>4</v>
      </c>
      <c r="G62" t="s">
        <v>328</v>
      </c>
      <c r="H62">
        <v>10</v>
      </c>
      <c r="I62" t="s">
        <v>313</v>
      </c>
      <c r="J62">
        <v>12</v>
      </c>
      <c r="K62" t="s">
        <v>332</v>
      </c>
      <c r="L62">
        <v>2</v>
      </c>
      <c r="O62" t="s">
        <v>336</v>
      </c>
      <c r="P62">
        <v>1</v>
      </c>
    </row>
    <row r="63" spans="1:16" ht="15">
      <c r="A63" t="s">
        <v>313</v>
      </c>
      <c r="B63">
        <v>13</v>
      </c>
      <c r="E63" t="s">
        <v>355</v>
      </c>
      <c r="F63">
        <v>4</v>
      </c>
      <c r="G63" t="s">
        <v>334</v>
      </c>
      <c r="H63">
        <v>10</v>
      </c>
      <c r="K63" t="s">
        <v>345</v>
      </c>
      <c r="L63">
        <v>2</v>
      </c>
      <c r="O63" t="s">
        <v>292</v>
      </c>
      <c r="P63">
        <v>1</v>
      </c>
    </row>
    <row r="64" spans="1:16" ht="15">
      <c r="A64" t="s">
        <v>328</v>
      </c>
      <c r="B64">
        <v>10</v>
      </c>
      <c r="E64" t="s">
        <v>332</v>
      </c>
      <c r="F64">
        <v>4</v>
      </c>
      <c r="G64" t="s">
        <v>333</v>
      </c>
      <c r="H64">
        <v>10</v>
      </c>
      <c r="K64" t="s">
        <v>344</v>
      </c>
      <c r="L64">
        <v>2</v>
      </c>
      <c r="O64" t="s">
        <v>291</v>
      </c>
      <c r="P64">
        <v>1</v>
      </c>
    </row>
    <row r="65" spans="1:16" ht="15">
      <c r="A65" t="s">
        <v>334</v>
      </c>
      <c r="B65">
        <v>10</v>
      </c>
      <c r="E65" t="s">
        <v>310</v>
      </c>
      <c r="F65">
        <v>3</v>
      </c>
      <c r="G65" t="s">
        <v>332</v>
      </c>
      <c r="H65">
        <v>10</v>
      </c>
      <c r="K65" t="s">
        <v>343</v>
      </c>
      <c r="L65">
        <v>2</v>
      </c>
      <c r="O65" t="s">
        <v>1652</v>
      </c>
      <c r="P65">
        <v>1</v>
      </c>
    </row>
    <row r="66" spans="1:16" ht="15">
      <c r="A66" t="s">
        <v>333</v>
      </c>
      <c r="B66">
        <v>10</v>
      </c>
      <c r="E66" t="s">
        <v>348</v>
      </c>
      <c r="F66">
        <v>2</v>
      </c>
      <c r="G66" t="s">
        <v>331</v>
      </c>
      <c r="H66">
        <v>10</v>
      </c>
      <c r="K66" t="s">
        <v>342</v>
      </c>
      <c r="L66">
        <v>2</v>
      </c>
      <c r="O66" t="s">
        <v>335</v>
      </c>
      <c r="P66">
        <v>1</v>
      </c>
    </row>
    <row r="67" spans="1:16" ht="15">
      <c r="A67" t="s">
        <v>331</v>
      </c>
      <c r="B67">
        <v>10</v>
      </c>
      <c r="E67" t="s">
        <v>347</v>
      </c>
      <c r="F67">
        <v>2</v>
      </c>
      <c r="G67" t="s">
        <v>327</v>
      </c>
      <c r="H67">
        <v>10</v>
      </c>
      <c r="K67" t="s">
        <v>341</v>
      </c>
      <c r="L67">
        <v>2</v>
      </c>
      <c r="O67" t="s">
        <v>289</v>
      </c>
      <c r="P67">
        <v>1</v>
      </c>
    </row>
    <row r="68" spans="1:12" ht="15">
      <c r="A68" t="s">
        <v>327</v>
      </c>
      <c r="B68">
        <v>10</v>
      </c>
      <c r="E68" t="s">
        <v>346</v>
      </c>
      <c r="F68">
        <v>2</v>
      </c>
      <c r="K68" t="s">
        <v>340</v>
      </c>
      <c r="L68">
        <v>2</v>
      </c>
    </row>
    <row r="69" spans="1:12" ht="15">
      <c r="A69" t="s">
        <v>317</v>
      </c>
      <c r="B69">
        <v>4</v>
      </c>
      <c r="E69" t="s">
        <v>349</v>
      </c>
      <c r="F69">
        <v>2</v>
      </c>
      <c r="K69" t="s">
        <v>339</v>
      </c>
      <c r="L69">
        <v>2</v>
      </c>
    </row>
    <row r="70" spans="1:12" ht="15">
      <c r="A70" t="s">
        <v>355</v>
      </c>
      <c r="B70">
        <v>4</v>
      </c>
      <c r="E70" t="s">
        <v>354</v>
      </c>
      <c r="F70">
        <v>2</v>
      </c>
      <c r="K70" t="s">
        <v>338</v>
      </c>
      <c r="L70">
        <v>2</v>
      </c>
    </row>
    <row r="71" spans="1:12" ht="15">
      <c r="A71" t="s">
        <v>310</v>
      </c>
      <c r="B71">
        <v>3</v>
      </c>
      <c r="E71" t="s">
        <v>353</v>
      </c>
      <c r="F71">
        <v>2</v>
      </c>
      <c r="K71" t="s">
        <v>302</v>
      </c>
      <c r="L71">
        <v>2</v>
      </c>
    </row>
    <row r="74" spans="1:22" ht="15" customHeight="1">
      <c r="A74" s="7" t="s">
        <v>1664</v>
      </c>
      <c r="B74" s="7" t="s">
        <v>1416</v>
      </c>
      <c r="C74" s="7" t="s">
        <v>1665</v>
      </c>
      <c r="D74" s="7" t="s">
        <v>1419</v>
      </c>
      <c r="E74" s="7" t="s">
        <v>1666</v>
      </c>
      <c r="F74" s="7" t="s">
        <v>1421</v>
      </c>
      <c r="G74" s="7" t="s">
        <v>1667</v>
      </c>
      <c r="H74" s="7" t="s">
        <v>1423</v>
      </c>
      <c r="I74" s="7" t="s">
        <v>1668</v>
      </c>
      <c r="J74" s="7" t="s">
        <v>1425</v>
      </c>
      <c r="K74" s="7" t="s">
        <v>1669</v>
      </c>
      <c r="L74" s="7" t="s">
        <v>1427</v>
      </c>
      <c r="M74" s="7" t="s">
        <v>1670</v>
      </c>
      <c r="N74" s="7" t="s">
        <v>1429</v>
      </c>
      <c r="O74" s="7" t="s">
        <v>1671</v>
      </c>
      <c r="P74" s="7" t="s">
        <v>1431</v>
      </c>
      <c r="Q74" s="7" t="s">
        <v>1672</v>
      </c>
      <c r="R74" s="7" t="s">
        <v>1433</v>
      </c>
      <c r="S74" s="7" t="s">
        <v>1673</v>
      </c>
      <c r="T74" s="7" t="s">
        <v>1435</v>
      </c>
      <c r="U74" s="7" t="s">
        <v>1674</v>
      </c>
      <c r="V74" s="7" t="s">
        <v>1436</v>
      </c>
    </row>
    <row r="75" spans="1:22" ht="15">
      <c r="A75" s="1" t="s">
        <v>311</v>
      </c>
      <c r="B75">
        <v>184369</v>
      </c>
      <c r="C75" s="1" t="s">
        <v>311</v>
      </c>
      <c r="D75">
        <v>184369</v>
      </c>
      <c r="E75" s="1" t="s">
        <v>260</v>
      </c>
      <c r="F75">
        <v>164011</v>
      </c>
      <c r="G75" s="1" t="s">
        <v>327</v>
      </c>
      <c r="H75">
        <v>61428</v>
      </c>
      <c r="I75" s="1" t="s">
        <v>269</v>
      </c>
      <c r="J75">
        <v>28297</v>
      </c>
      <c r="K75" s="1" t="s">
        <v>301</v>
      </c>
      <c r="L75">
        <v>3300</v>
      </c>
      <c r="M75" s="1" t="s">
        <v>319</v>
      </c>
      <c r="N75">
        <v>29177</v>
      </c>
      <c r="O75" s="1" t="s">
        <v>292</v>
      </c>
      <c r="P75">
        <v>21896</v>
      </c>
      <c r="Q75" s="1" t="s">
        <v>250</v>
      </c>
      <c r="R75">
        <v>5265</v>
      </c>
      <c r="S75" s="1" t="s">
        <v>279</v>
      </c>
      <c r="T75">
        <v>1748</v>
      </c>
      <c r="U75" s="1" t="s">
        <v>293</v>
      </c>
      <c r="V75">
        <v>17896</v>
      </c>
    </row>
    <row r="76" spans="1:22" ht="15">
      <c r="A76" s="1" t="s">
        <v>260</v>
      </c>
      <c r="B76">
        <v>164011</v>
      </c>
      <c r="C76" s="1" t="s">
        <v>320</v>
      </c>
      <c r="D76">
        <v>162432</v>
      </c>
      <c r="E76" s="1" t="s">
        <v>310</v>
      </c>
      <c r="F76">
        <v>54834</v>
      </c>
      <c r="G76" s="1" t="s">
        <v>288</v>
      </c>
      <c r="H76">
        <v>9974</v>
      </c>
      <c r="I76" s="1" t="s">
        <v>273</v>
      </c>
      <c r="J76">
        <v>7880</v>
      </c>
      <c r="K76" s="1" t="s">
        <v>343</v>
      </c>
      <c r="L76">
        <v>1325</v>
      </c>
      <c r="M76" s="1" t="s">
        <v>299</v>
      </c>
      <c r="N76">
        <v>10820</v>
      </c>
      <c r="O76" s="1" t="s">
        <v>291</v>
      </c>
      <c r="P76">
        <v>19008</v>
      </c>
      <c r="Q76" s="1" t="s">
        <v>249</v>
      </c>
      <c r="R76">
        <v>4056</v>
      </c>
      <c r="S76" s="1" t="s">
        <v>330</v>
      </c>
      <c r="T76">
        <v>695</v>
      </c>
      <c r="U76" s="1" t="s">
        <v>324</v>
      </c>
      <c r="V76">
        <v>889</v>
      </c>
    </row>
    <row r="77" spans="1:21" ht="15">
      <c r="A77" s="1" t="s">
        <v>320</v>
      </c>
      <c r="B77">
        <v>162432</v>
      </c>
      <c r="C77" s="1" t="s">
        <v>282</v>
      </c>
      <c r="D77">
        <v>150527</v>
      </c>
      <c r="E77" s="1" t="s">
        <v>307</v>
      </c>
      <c r="F77">
        <v>28313</v>
      </c>
      <c r="G77" s="1" t="s">
        <v>296</v>
      </c>
      <c r="H77">
        <v>8766</v>
      </c>
      <c r="I77" s="1" t="s">
        <v>261</v>
      </c>
      <c r="J77">
        <v>4302</v>
      </c>
      <c r="K77" s="1" t="s">
        <v>345</v>
      </c>
      <c r="L77">
        <v>1260</v>
      </c>
      <c r="M77" s="1" t="s">
        <v>322</v>
      </c>
      <c r="N77">
        <v>8088</v>
      </c>
      <c r="O77" s="1" t="s">
        <v>289</v>
      </c>
      <c r="P77">
        <v>12491</v>
      </c>
      <c r="Q77" s="1" t="s">
        <v>308</v>
      </c>
      <c r="R77">
        <v>94</v>
      </c>
      <c r="S77" s="1"/>
      <c r="U77" s="1"/>
    </row>
    <row r="78" spans="1:21" ht="15">
      <c r="A78" s="1" t="s">
        <v>282</v>
      </c>
      <c r="B78">
        <v>150527</v>
      </c>
      <c r="C78" s="1" t="s">
        <v>251</v>
      </c>
      <c r="D78">
        <v>75570</v>
      </c>
      <c r="E78" s="1" t="s">
        <v>332</v>
      </c>
      <c r="F78">
        <v>21626</v>
      </c>
      <c r="G78" s="1" t="s">
        <v>326</v>
      </c>
      <c r="H78">
        <v>7429</v>
      </c>
      <c r="I78" s="1" t="s">
        <v>265</v>
      </c>
      <c r="J78">
        <v>2794</v>
      </c>
      <c r="K78" s="1" t="s">
        <v>341</v>
      </c>
      <c r="L78">
        <v>620</v>
      </c>
      <c r="M78" s="1" t="s">
        <v>297</v>
      </c>
      <c r="N78">
        <v>7894</v>
      </c>
      <c r="O78" s="1" t="s">
        <v>337</v>
      </c>
      <c r="P78">
        <v>4650</v>
      </c>
      <c r="Q78" s="1"/>
      <c r="S78" s="1"/>
      <c r="U78" s="1"/>
    </row>
    <row r="79" spans="1:21" ht="15">
      <c r="A79" s="1" t="s">
        <v>251</v>
      </c>
      <c r="B79">
        <v>75570</v>
      </c>
      <c r="C79" s="1" t="s">
        <v>266</v>
      </c>
      <c r="D79">
        <v>64256</v>
      </c>
      <c r="E79" s="1" t="s">
        <v>349</v>
      </c>
      <c r="F79">
        <v>9048</v>
      </c>
      <c r="G79" s="1" t="s">
        <v>294</v>
      </c>
      <c r="H79">
        <v>6400</v>
      </c>
      <c r="I79" s="1" t="s">
        <v>267</v>
      </c>
      <c r="J79">
        <v>1040</v>
      </c>
      <c r="K79" s="1" t="s">
        <v>302</v>
      </c>
      <c r="L79">
        <v>195</v>
      </c>
      <c r="M79" s="1" t="s">
        <v>315</v>
      </c>
      <c r="N79">
        <v>4871</v>
      </c>
      <c r="O79" s="1" t="s">
        <v>335</v>
      </c>
      <c r="P79">
        <v>1564</v>
      </c>
      <c r="Q79" s="1"/>
      <c r="S79" s="1"/>
      <c r="U79" s="1"/>
    </row>
    <row r="80" spans="1:21" ht="15">
      <c r="A80" s="1" t="s">
        <v>266</v>
      </c>
      <c r="B80">
        <v>64256</v>
      </c>
      <c r="C80" s="1" t="s">
        <v>321</v>
      </c>
      <c r="D80">
        <v>56992</v>
      </c>
      <c r="E80" s="1" t="s">
        <v>347</v>
      </c>
      <c r="F80">
        <v>8539</v>
      </c>
      <c r="G80" s="1" t="s">
        <v>333</v>
      </c>
      <c r="H80">
        <v>5752</v>
      </c>
      <c r="I80" s="1" t="s">
        <v>264</v>
      </c>
      <c r="J80">
        <v>633</v>
      </c>
      <c r="K80" s="1" t="s">
        <v>340</v>
      </c>
      <c r="L80">
        <v>168</v>
      </c>
      <c r="M80" s="1" t="s">
        <v>323</v>
      </c>
      <c r="N80">
        <v>3855</v>
      </c>
      <c r="O80" s="1" t="s">
        <v>290</v>
      </c>
      <c r="P80">
        <v>660</v>
      </c>
      <c r="Q80" s="1"/>
      <c r="S80" s="1"/>
      <c r="U80" s="1"/>
    </row>
    <row r="81" spans="1:21" ht="15">
      <c r="A81" s="1" t="s">
        <v>327</v>
      </c>
      <c r="B81">
        <v>61428</v>
      </c>
      <c r="C81" s="1" t="s">
        <v>254</v>
      </c>
      <c r="D81">
        <v>50244</v>
      </c>
      <c r="E81" s="1" t="s">
        <v>309</v>
      </c>
      <c r="F81">
        <v>2924</v>
      </c>
      <c r="G81" s="1" t="s">
        <v>331</v>
      </c>
      <c r="H81">
        <v>5688</v>
      </c>
      <c r="I81" s="1" t="s">
        <v>303</v>
      </c>
      <c r="J81">
        <v>614</v>
      </c>
      <c r="K81" s="1" t="s">
        <v>344</v>
      </c>
      <c r="L81">
        <v>82</v>
      </c>
      <c r="M81" s="1" t="s">
        <v>298</v>
      </c>
      <c r="N81">
        <v>2049</v>
      </c>
      <c r="O81" s="1" t="s">
        <v>336</v>
      </c>
      <c r="P81">
        <v>120</v>
      </c>
      <c r="Q81" s="1"/>
      <c r="S81" s="1"/>
      <c r="U81" s="1"/>
    </row>
    <row r="82" spans="1:21" ht="15">
      <c r="A82" s="1" t="s">
        <v>321</v>
      </c>
      <c r="B82">
        <v>56992</v>
      </c>
      <c r="C82" s="1" t="s">
        <v>253</v>
      </c>
      <c r="D82">
        <v>17672</v>
      </c>
      <c r="E82" s="1" t="s">
        <v>314</v>
      </c>
      <c r="F82">
        <v>1881</v>
      </c>
      <c r="G82" s="1" t="s">
        <v>300</v>
      </c>
      <c r="H82">
        <v>1869</v>
      </c>
      <c r="I82" s="1" t="s">
        <v>313</v>
      </c>
      <c r="J82">
        <v>528</v>
      </c>
      <c r="K82" s="1" t="s">
        <v>338</v>
      </c>
      <c r="L82">
        <v>76</v>
      </c>
      <c r="M82" s="1"/>
      <c r="O82" s="1"/>
      <c r="Q82" s="1"/>
      <c r="S82" s="1"/>
      <c r="U82" s="1"/>
    </row>
    <row r="83" spans="1:21" ht="15">
      <c r="A83" s="1" t="s">
        <v>310</v>
      </c>
      <c r="B83">
        <v>54834</v>
      </c>
      <c r="C83" s="1" t="s">
        <v>274</v>
      </c>
      <c r="D83">
        <v>17598</v>
      </c>
      <c r="E83" s="1" t="s">
        <v>346</v>
      </c>
      <c r="F83">
        <v>1759</v>
      </c>
      <c r="G83" s="1" t="s">
        <v>295</v>
      </c>
      <c r="H83">
        <v>1179</v>
      </c>
      <c r="I83" s="1" t="s">
        <v>312</v>
      </c>
      <c r="J83">
        <v>336</v>
      </c>
      <c r="K83" s="1" t="s">
        <v>339</v>
      </c>
      <c r="L83">
        <v>56</v>
      </c>
      <c r="M83" s="1"/>
      <c r="O83" s="1"/>
      <c r="Q83" s="1"/>
      <c r="S83" s="1"/>
      <c r="U83" s="1"/>
    </row>
    <row r="84" spans="1:21" ht="15">
      <c r="A84" s="1" t="s">
        <v>254</v>
      </c>
      <c r="B84">
        <v>50244</v>
      </c>
      <c r="C84" s="1" t="s">
        <v>285</v>
      </c>
      <c r="D84">
        <v>16664</v>
      </c>
      <c r="E84" s="1" t="s">
        <v>317</v>
      </c>
      <c r="F84">
        <v>938</v>
      </c>
      <c r="G84" s="1" t="s">
        <v>334</v>
      </c>
      <c r="H84">
        <v>536</v>
      </c>
      <c r="I84" s="1" t="s">
        <v>262</v>
      </c>
      <c r="J84">
        <v>304</v>
      </c>
      <c r="K84" s="1" t="s">
        <v>342</v>
      </c>
      <c r="L84">
        <v>0</v>
      </c>
      <c r="M84" s="1"/>
      <c r="O84" s="1"/>
      <c r="Q84" s="1"/>
      <c r="S84" s="1"/>
      <c r="U84" s="1"/>
    </row>
  </sheetData>
  <hyperlinks>
    <hyperlink ref="A2" r:id="rId1" display="https://www.tctmd.com/news/acc-2019-smartwatch-low-risk-tavr-and-bempedoic-acid-are-hoping-luck-saint-paddys-day-weekend"/>
    <hyperlink ref="A3" r:id="rId2" display="https://twitter.com/CMichaelGibson/status/1106322344958746624"/>
    <hyperlink ref="A4" r:id="rId3" display="https://twitter.com/BethHillDO/status/1105905258411155456"/>
    <hyperlink ref="A5" r:id="rId4" display="https://soundcloud.com/bmjpodcasts/obesity-and-atrial-fibrillation"/>
    <hyperlink ref="A6" r:id="rId5" display="http://www.angel-med.com/2019/03/11/mar-11-2019-press-release/"/>
    <hyperlink ref="E2" r:id="rId6" display="https://www.tctmd.com/news/acc-2019-smartwatch-low-risk-tavr-and-bempedoic-acid-are-hoping-luck-saint-paddys-day-weekend"/>
    <hyperlink ref="E3" r:id="rId7" display="http://www.angel-med.com/2019/03/11/mar-11-2019-press-release/"/>
    <hyperlink ref="K2" r:id="rId8" display="https://twitter.com/BethHillDO/status/1105905258411155456"/>
    <hyperlink ref="M2" r:id="rId9" display="https://soundcloud.com/bmjpodcasts/obesity-and-atrial-fibrillation"/>
    <hyperlink ref="U2" r:id="rId10" display="https://twitter.com/CMichaelGibson/status/1106322344958746624"/>
  </hyperlinks>
  <printOptions/>
  <pageMargins left="0.7" right="0.7" top="0.75" bottom="0.75" header="0.3" footer="0.3"/>
  <pageSetup orientation="portrait" paperSize="9"/>
  <tableParts>
    <tablePart r:id="rId15"/>
    <tablePart r:id="rId16"/>
    <tablePart r:id="rId14"/>
    <tablePart r:id="rId13"/>
    <tablePart r:id="rId12"/>
    <tablePart r:id="rId17"/>
    <tablePart r:id="rId18"/>
    <tablePart r:id="rId1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908AF77-DB6F-4D33-AB37-948DACC44C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2019-03-18T12:53:09Z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