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<sst xmlns="http://schemas.openxmlformats.org/spreadsheetml/2006/main" count="3008" uniqueCount="799">
  <si>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</si>
  <si>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</si>
  <si>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</si>
  <si>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</si>
  <si>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</si>
  <si>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</si>
  <si>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</si>
  <si>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</si>
  <si>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</si>
  <si>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</si>
  <si>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</si>
  <si>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</si>
  <si>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</si>
  <si>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</si>
  <si>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</si>
  <si>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</si>
  <si>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</si>
  <si>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</si>
  <si>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</si>
  <si>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</si>
  <si>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</si>
  <si>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</si>
  <si>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</si>
  <si>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</si>
  <si>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</si>
  <si>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</si>
  <si>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</si>
  <si>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</si>
  <si>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</si>
  <si>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</si>
  <si>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</si>
  <si>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</si>
  <si>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</si>
  <si>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</si>
  <si>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</si>
  <si>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</si>
  <si>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</si>
  <si>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</si>
  <si>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</si>
  <si>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</si>
  <si>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</si>
  <si>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</si>
  <si>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</si>
  <si>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</si>
  <si>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</si>
  <si>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</si>
  <si>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</si>
  <si>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</si>
  <si>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</si>
  <si>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</si>
  <si>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</si>
  <si>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</si>
  <si>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</si>
  <si>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</si>
  <si>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</si>
  <si>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</si>
  <si>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</si>
  <si>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</si>
  <si>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</si>
  <si>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</si>
  <si>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</si>
  <si>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</si>
  <si>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</si>
  <si>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</si>
  <si>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</si>
  <si>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</si>
  <si>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</si>
  <si>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</si>
  <si>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</si>
  <si>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</si>
  <si>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</si>
  <si>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</si>
  <si>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</si>
  <si>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</si>
  <si>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</si>
  <si>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</si>
  <si>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</si>
  <si>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</si>
  <si>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</si>
  <si>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</si>
  <si>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</si>
  <si>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</si>
  <si>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</si>
  <si>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</si>
  <si>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</si>
  <si>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</si>
  <si>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</si>
  <si>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</si>
  <si>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</si>
  <si>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</si>
  <si>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</si>
  <si>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</si>
  <si>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</si>
  <si>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</si>
  <si>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</si>
  <si>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</si>
  <si>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</si>
  <si>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</si>
  <si>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</si>
  <si>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</si>
  <si>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</si>
  <si>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</si>
  <si>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</si>
  <si>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</si>
  <si>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</si>
  <si>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</si>
  <si>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</si>
  <si>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</si>
  <si>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</si>
  <si>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</si>
  <si>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</si>
  <si>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</si>
  <si>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</si>
  <si>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</si>
  <si>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</si>
  <si>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</si>
  <si>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</si>
  <si>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</si>
  <si>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</si>
  <si>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</si>
  <si>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</si>
  <si>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</si>
  <si>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</si>
  <si>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</si>
  <si>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</si>
  <si>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</si>
  <si>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</si>
  <si>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</si>
  <si>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</si>
  <si>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</si>
  <si>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</si>
  <si>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</si>
  <si>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</si>
  <si>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</si>
  <si>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</si>
  <si>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</si>
  <si>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</si>
  <si>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</si>
  <si>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</si>
  <si>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</si>
  <si>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</si>
  <si>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</si>
  <si>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</si>
  <si>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</si>
  <si>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</si>
  <si>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</si>
  <si>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</si>
  <si>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</si>
  <si>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</si>
  <si>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</si>
  <si>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</si>
  <si>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</si>
  <si>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</si>
  <si>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</si>
  <si>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</si>
  <si>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</si>
  <si>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</si>
  <si>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</si>
  <si>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</si>
  <si>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</si>
  <si>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</si>
  <si>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</si>
  <si>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</si>
  <si>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</si>
  <si>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</si>
  <si>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</si>
  <si>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</si>
  <si>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</si>
  <si>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</si>
  <si>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</si>
  <si>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</si>
  <si>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</si>
  <si>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</si>
  <si>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</si>
  <si>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</si>
  <si>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</si>
  <si>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</si>
  <si>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</si>
  <si>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</si>
  <si>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</si>
  <si>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</si>
  <si>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</si>
  <si>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</si>
  <si>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</si>
  <si>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</si>
  <si>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</si>
  <si>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</si>
  <si>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</si>
  <si>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</si>
  <si>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</si>
  <si>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</si>
  <si>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</si>
  <si>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</si>
  <si>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</si>
  <si>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</si>
  <si>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</si>
  <si>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</si>
  <si>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</si>
  <si>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</si>
  <si>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</si>
  <si>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</si>
  <si>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</si>
  <si>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</si>
  <si>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</si>
  <si>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</si>
  <si>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</si>
  <si>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</si>
  <si>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</si>
  <si>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</si>
  <si>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</si>
  <si>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</si>
  <si>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</si>
  <si>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barbaratibbetts</t>
  </si>
  <si>
    <t>10best</t>
  </si>
  <si>
    <t>qsnuts</t>
  </si>
  <si>
    <t>ibbtravel</t>
  </si>
  <si>
    <t>videoterrill</t>
  </si>
  <si>
    <t>jwakefieldbeer</t>
  </si>
  <si>
    <t>sheltonbrothers</t>
  </si>
  <si>
    <t>tapnyfest</t>
  </si>
  <si>
    <t>tailspinalefest</t>
  </si>
  <si>
    <t>visitindy</t>
  </si>
  <si>
    <t>savorcraftbeer</t>
  </si>
  <si>
    <t>mibrewersguild</t>
  </si>
  <si>
    <t>nycgo</t>
  </si>
  <si>
    <t>visittampabay</t>
  </si>
  <si>
    <t>greattastemw</t>
  </si>
  <si>
    <t>gabf</t>
  </si>
  <si>
    <t>freshfestbf</t>
  </si>
  <si>
    <t>firestonewalker</t>
  </si>
  <si>
    <t>fobabofficial</t>
  </si>
  <si>
    <t>visitraleigh</t>
  </si>
  <si>
    <t>bigbeersfest</t>
  </si>
  <si>
    <t>visitasheville</t>
  </si>
  <si>
    <t>acbeerfest</t>
  </si>
  <si>
    <t>mncraftbrew</t>
  </si>
  <si>
    <t>bostoninsider</t>
  </si>
  <si>
    <t>visitma</t>
  </si>
  <si>
    <t>bospublicmarket</t>
  </si>
  <si>
    <t>farmlowell</t>
  </si>
  <si>
    <t>Mentions</t>
  </si>
  <si>
    <t>Replies to</t>
  </si>
  <si>
    <t>Check out the neon signs along the Greenway in Boston. Hunter did! #owl #greenway #signs #history #family #fun… https://t.co/m3VSArmdkg</t>
  </si>
  <si>
    <t>@mncraftbrew @ACBeerFest @VisitAsheville @BigBeersFest @visitRaleigh @BostonInsider @FOBABofficial @FirestoneWalker @freshfestbf @GABF @GreatTasteMW - Hunahpu's Day @VisitTampaBay 
- IPA Fest @nycgo 
- @MiBrewersGuild 
- @savorcraftbeer 
- Sour Wild Funk Fest @VisitIndy 
- @tailspinalefest 
- @TAPNYFest 
- The Festival @sheltonbrothers 
- @jwakefieldbeer  
https://t.co/K9iQCgRJC2</t>
  </si>
  <si>
    <t>- @mncraftbrew
- @ACBeerFest
- Biere de Femme Festival @VisitAsheville 
- @BigBeersFest
- Brewgaloo @visitraleigh
- Extreme Beer Fest @bostoninsider 
- @fobabofficial 
- @firestonewalker 
- @freshfestbf 
- @GABF 
- @greattastemw 
https://t.co/K9iQCgRJC2</t>
  </si>
  <si>
    <t>GET YOUR NUTS FROM Q @farmlowell @BosPublicMarket @qsnuts @bostoninsider @visitma   STOP BY AND TRY _xD83D__xDE18__xD83E__xDD5C__xD83D__xDC4F__xD83D__xDC4D__xD83D__xDC4C_ https://t.co/JDwKzA1PjQ</t>
  </si>
  <si>
    <t>RT @qsnuts: GET YOUR NUTS FROM Q @farmlowell @BosPublicMarket @qsnuts @bostoninsider @visitma   STOP BY AND TRY _xD83D__xDE18__xD83E__xDD5C__xD83D__xDC4F__xD83D__xDC4D__xD83D__xDC4C_ https://t.co/JDwKzA1P…</t>
  </si>
  <si>
    <t>Yup. It’s SNOWING. But you still need NUTS _xD83E__xDD5C_. TODAY @farmlowell till 3:00 @BosPublicMarket till 6:00 and @qsnuts… https://t.co/JCj5MpT5cD</t>
  </si>
  <si>
    <t>RT @qsnuts: Yup. It’s SNOWING. But you still need NUTS _xD83E__xDD5C_. TODAY @farmlowell till 3:00 @BosPublicMarket till 6:00 and @qsnuts #somervillema…</t>
  </si>
  <si>
    <t>Explore Boston in a day with my wanderer's walking guide complete with route map!
&amp;gt;&amp;gt; https://t.co/gpBnj8ejEA &amp;lt;&amp;lt;
#BostonUSA #VisitMA @BostonInsider #VisitTheUSA</t>
  </si>
  <si>
    <t>Explore Boston in a day with my wanderer's walking guide complete with route map!
&amp;gt;&amp;gt; https://t.co/gpBnj7WIg0 &amp;lt;&amp;lt;… https://t.co/uguGQTDNyw</t>
  </si>
  <si>
    <t>Explore Boston in a day with my wanderer's walking guide complete with route map!
&amp;gt;&amp;gt; https://t.co/gpBnj7WIg0 &amp;lt;&amp;lt;… https://t.co/Io9UnxDept</t>
  </si>
  <si>
    <t>A beautiful day to capture some interviews at the Friends of the Public Garden. 
#bostonpublicgarden #bostongarden… https://t.co/wYisVcYQ8Z</t>
  </si>
  <si>
    <t>https://twitter.com/i/web/status/1101810102540083200</t>
  </si>
  <si>
    <t>https://www.10best.com/awards/travel/best-beer-festival-2019/</t>
  </si>
  <si>
    <t>https://www.instagram.com/p/Bt_O4DQAT8o/?utm_source=ig_twitter_share&amp;igshid=s3n2nngsfxll</t>
  </si>
  <si>
    <t>https://twitter.com/i/web/status/1104754657019084808</t>
  </si>
  <si>
    <t>https://ivebeenbit.ca/boston-walking-guide/</t>
  </si>
  <si>
    <t>https://ivebeenbit.ca/boston-walking-guide/ https://twitter.com/i/web/status/1104532317874184192</t>
  </si>
  <si>
    <t>https://ivebeenbit.ca/boston-walking-guide/ https://twitter.com/i/web/status/1105996968017313792</t>
  </si>
  <si>
    <t>https://twitter.com/i/web/status/1106196089747566593</t>
  </si>
  <si>
    <t>twitter.com</t>
  </si>
  <si>
    <t>10best.com</t>
  </si>
  <si>
    <t>instagram.com</t>
  </si>
  <si>
    <t>ivebeenbit.ca</t>
  </si>
  <si>
    <t>ivebeenbit.ca twitter.com</t>
  </si>
  <si>
    <t>owl greenway signs history family fun</t>
  </si>
  <si>
    <t>somervillema</t>
  </si>
  <si>
    <t>bostonusa visitma visittheusa</t>
  </si>
  <si>
    <t>bostonpublicgarden bostongarden</t>
  </si>
  <si>
    <t>http://pbs.twimg.com/profile_images/3434386736/22b4202815d6f13bbbebca9e171507dc_normal.jpeg</t>
  </si>
  <si>
    <t>http://pbs.twimg.com/profile_images/534358166134222849/tRDEw_6V_normal.jpeg</t>
  </si>
  <si>
    <t>http://pbs.twimg.com/profile_images/303048483/q_s_nuts_logo_normal.jpg</t>
  </si>
  <si>
    <t>http://pbs.twimg.com/profile_images/692809797104603136/HLNsI6zZ_normal.jpg</t>
  </si>
  <si>
    <t>http://pbs.twimg.com/profile_images/675505466357784576/SVUtP67s_normal.png</t>
  </si>
  <si>
    <t>https://twitter.com/#!/barbaratibbetts/status/1101810102540083200</t>
  </si>
  <si>
    <t>https://twitter.com/#!/10best/status/1102665648910548993</t>
  </si>
  <si>
    <t>https://twitter.com/#!/10best/status/1102665194885529601</t>
  </si>
  <si>
    <t>https://twitter.com/#!/qsnuts/status/1097156510218620929</t>
  </si>
  <si>
    <t>https://twitter.com/#!/qsnuts/status/1102237116979994624</t>
  </si>
  <si>
    <t>https://twitter.com/#!/qsnuts/status/1104760578265022464</t>
  </si>
  <si>
    <t>https://twitter.com/#!/qsnuts/status/1104754657019084808</t>
  </si>
  <si>
    <t>https://twitter.com/#!/qsnuts/status/1104760211628310528</t>
  </si>
  <si>
    <t>https://twitter.com/#!/ibbtravel/status/1102040902778929152</t>
  </si>
  <si>
    <t>https://twitter.com/#!/ibbtravel/status/1102690179414925312</t>
  </si>
  <si>
    <t>https://twitter.com/#!/ibbtravel/status/1104532317874184192</t>
  </si>
  <si>
    <t>https://twitter.com/#!/ibbtravel/status/1105996968017313792</t>
  </si>
  <si>
    <t>https://twitter.com/#!/videoterrill/status/1106196089747566593</t>
  </si>
  <si>
    <t>1101810102540083200</t>
  </si>
  <si>
    <t>1102665648910548993</t>
  </si>
  <si>
    <t>1102665194885529601</t>
  </si>
  <si>
    <t>1097156510218620929</t>
  </si>
  <si>
    <t>1102237116979994624</t>
  </si>
  <si>
    <t>1104760578265022464</t>
  </si>
  <si>
    <t>1104754657019084808</t>
  </si>
  <si>
    <t>1104760211628310528</t>
  </si>
  <si>
    <t>1102040902778929152</t>
  </si>
  <si>
    <t>1102690179414925312</t>
  </si>
  <si>
    <t>1104532317874184192</t>
  </si>
  <si>
    <t>1105996968017313792</t>
  </si>
  <si>
    <t>1106196089747566593</t>
  </si>
  <si>
    <t>1102664285187129345</t>
  </si>
  <si>
    <t/>
  </si>
  <si>
    <t>17389704</t>
  </si>
  <si>
    <t>en</t>
  </si>
  <si>
    <t>fr</t>
  </si>
  <si>
    <t>Instagram</t>
  </si>
  <si>
    <t>TweetDeck</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</si>
  <si>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</si>
  <si>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</si>
  <si>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</si>
  <si>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</si>
  <si>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</si>
  <si>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</si>
  <si>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</si>
  <si>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</si>
  <si>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</si>
  <si>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</si>
  <si>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</si>
  <si>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</si>
  <si>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</si>
  <si>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</si>
  <si>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</si>
  <si>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</si>
  <si>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</si>
  <si>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</si>
  <si>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</si>
  <si>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</si>
  <si>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</si>
  <si>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</si>
  <si>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</si>
  <si>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Barbara Tibbetts</t>
  </si>
  <si>
    <t>USA Today 10Best</t>
  </si>
  <si>
    <t>J. Wakefield Brewing</t>
  </si>
  <si>
    <t>Shelton Brothers</t>
  </si>
  <si>
    <t>TAP-SM New York</t>
  </si>
  <si>
    <t>Tailspin Ale Fest</t>
  </si>
  <si>
    <t>Visit Indy</t>
  </si>
  <si>
    <t>SAVOR</t>
  </si>
  <si>
    <t>Mich Brewers Guild</t>
  </si>
  <si>
    <t>NYCgo: the Official Guide to NYC</t>
  </si>
  <si>
    <t>Visit Tampa Bay</t>
  </si>
  <si>
    <t>Great Taste</t>
  </si>
  <si>
    <t>GABF</t>
  </si>
  <si>
    <t>Fresh Fest Beer Fest</t>
  </si>
  <si>
    <t>Firestone Walker</t>
  </si>
  <si>
    <t>FOBAB</t>
  </si>
  <si>
    <t>visitRaleigh</t>
  </si>
  <si>
    <t>BigBeers Festival</t>
  </si>
  <si>
    <t>Visit Asheville</t>
  </si>
  <si>
    <t>A.C. Beer&amp;Music Fest</t>
  </si>
  <si>
    <t>MNCraftBrewers Guild</t>
  </si>
  <si>
    <t>Everything Boston Sports</t>
  </si>
  <si>
    <t>Q's Nuts</t>
  </si>
  <si>
    <t>Visit Massachusetts</t>
  </si>
  <si>
    <t>Boston Public Market</t>
  </si>
  <si>
    <t>The Farm Market</t>
  </si>
  <si>
    <t>Lindz _xD83C__xDDE8__xD83C__xDDE6_ I've Been B✈t!</t>
  </si>
  <si>
    <t>Terrill Productions</t>
  </si>
  <si>
    <t>Creator and author of The LOOK Book series #scavengerhunt #foundit #hunterishere #thelookbookhunt. Positive thinker and lover of life! #lifeisgood #children</t>
  </si>
  <si>
    <t>Original, unbiased, and experiential travel advice from experts around the world.</t>
  </si>
  <si>
    <t>Handcrafting our signature Florida Weisses and world class beers in the heart of the Wynwood Arts District-Miami, FL.</t>
  </si>
  <si>
    <t>U.S. importers and distributors of small batch beers and ciders from all over the world.</t>
  </si>
  <si>
    <t>TAP New York features 450+ of the finest beers produced by 117 NYS craft brewers at this one-of-a-kind beer and food appreciation event.</t>
  </si>
  <si>
    <t>Tailspin Ale Festival is Louisville's Winter Beer Festival held on February 17, 2018 @ Bowman Field benefiting the Dare to Care Food Bank.</t>
  </si>
  <si>
    <t>Your official guide to Indianapolis. News, info, events &amp; tips to help you explore the Circle City. Have a question about Indy? Tweet it!</t>
  </si>
  <si>
    <t>Michigan. The Great Beer State! Let's drink Michigan beer...from coast to coast from far and near...</t>
  </si>
  <si>
    <t>https://t.co/QzNsPhKS8L is the Official Guide to NYC.</t>
  </si>
  <si>
    <t>Florida's Most dynamic destination -- unlock your vacation potential in Tampa Bay. 
#UnlockTampaBay
Insta: @VisitTampaBay</t>
  </si>
  <si>
    <t>The Great Taste of the Midwest is one of the premier beer festivals in the United States and features over 180 Midwest breweries.</t>
  </si>
  <si>
    <t>Great American Beer Festival, September 20-22, 2018 | 3 days. 800+ breweries. 4,000+ beers! | _xD83C__xDF9F_️ #GABF Thursday Tickets Still Available! _xD83D__xDC47_</t>
  </si>
  <si>
    <t>America's only Black Brew Fest | Presented by @Partnerspod &amp; @BlackBrewCultur | August 10, 2019 | @NovaPlace</t>
  </si>
  <si>
    <t>Passionately in pursuit of the perfect beer… and never satisfied. 21+ Only.  Click the link below to learn more about our beers.</t>
  </si>
  <si>
    <t>The Festival of Wood &amp; Barrel Aged Beers | #FOBAB | Friday, Nov. 11 &amp; Saturday, Nov. 12, 2016 at the UIC Forum, Chicago, IL</t>
  </si>
  <si>
    <t>Smart. Homegrown. Thriving. Official visitor info from Raleigh, N.C. #visitRaleigh</t>
  </si>
  <si>
    <t>An amazing craft beer festival in the Colorado Rocky Mountains in Jan, featuring specialty beers from around the world.</t>
  </si>
  <si>
    <t>One of the top places to visit in the world in 2018 (Forbes and CNN).</t>
  </si>
  <si>
    <t>The 12th annual Atlantic City Beer &amp; Music will bring waves of beer &amp; cider to town on March 31 &amp; April 1 2017. A dozen years of celebrating suds.</t>
  </si>
  <si>
    <t>Founded in 2000 to promote Minnesota breweries, create an open line of communication between brewers, and be an advocate for more modern beer laws.</t>
  </si>
  <si>
    <t>Everything Boston Sports with the occasional gamblers twist</t>
  </si>
  <si>
    <t>Q's is a small family-owned and operated nut artisan company. We roast in small batches, using high quality ingredients. Sweet, savory &amp; exotic flavors!</t>
  </si>
  <si>
    <t>We're the Massachusetts Office of Travel &amp; Tourism. Soak up some culture, explore the outdoors, bond with family, and have a great time.</t>
  </si>
  <si>
    <t>An indoor, year-round marketplace featuring 35 New England artisans and food producers. 
Mon-Sat 8am-8pm; Sun 10am-6pm. Parking validation for Parcel 7 Garage.</t>
  </si>
  <si>
    <t>Bit by the #travel bug exploring #Ontario, #Canada &amp; beyond! #TravelBlogger. #Freelancer. #Waterfall Chaser. #Hiker. Hosts #InspireToWander. #PR Friendly!</t>
  </si>
  <si>
    <t>Video Production</t>
  </si>
  <si>
    <t>Greenville, SC</t>
  </si>
  <si>
    <t>Miami, FL</t>
  </si>
  <si>
    <t>Belchertown, MA, USA</t>
  </si>
  <si>
    <t>Hunter, NY</t>
  </si>
  <si>
    <t>Louisville, Kentucky</t>
  </si>
  <si>
    <t>Indianapolis, IN</t>
  </si>
  <si>
    <t>Michigan</t>
  </si>
  <si>
    <t>New York, NY</t>
  </si>
  <si>
    <t>Tampa Bay</t>
  </si>
  <si>
    <t>Olin Park Madison, WI</t>
  </si>
  <si>
    <t>Denver, Colorado USA</t>
  </si>
  <si>
    <t>Pittsburgh, PA</t>
  </si>
  <si>
    <t>Paso Robles, CA</t>
  </si>
  <si>
    <t>Chicago, IL</t>
  </si>
  <si>
    <t>Raleigh, NC</t>
  </si>
  <si>
    <t>Vail, CO</t>
  </si>
  <si>
    <t>Asheville, NC</t>
  </si>
  <si>
    <t>Atlantic CIty Nj</t>
  </si>
  <si>
    <t>Minnesota</t>
  </si>
  <si>
    <t>Boston, MA</t>
  </si>
  <si>
    <t>Somerville, Massachusetts</t>
  </si>
  <si>
    <t>Massachusetts, USA</t>
  </si>
  <si>
    <t>Boston, MA, USA</t>
  </si>
  <si>
    <t>Lowell, Mass</t>
  </si>
  <si>
    <t>Currently: Canada</t>
  </si>
  <si>
    <t>Amherst, MA</t>
  </si>
  <si>
    <t>https://t.co/9cWIjnVXis</t>
  </si>
  <si>
    <t>http://t.co/Xo1isg2wF0</t>
  </si>
  <si>
    <t>https://t.co/FG5LmRS54b</t>
  </si>
  <si>
    <t>https://t.co/2Puxz1uFT9</t>
  </si>
  <si>
    <t>https://t.co/7FPiV9Sx0H</t>
  </si>
  <si>
    <t>http://t.co/DTnYm0QBeG</t>
  </si>
  <si>
    <t>http://www.visitindy.com</t>
  </si>
  <si>
    <t>http://www.MiBeer.com</t>
  </si>
  <si>
    <t>https://t.co/QzNsPhKS8L</t>
  </si>
  <si>
    <t>https://t.co/To1zPYFsfN</t>
  </si>
  <si>
    <t>http://t.co/zzLfTVNKSb</t>
  </si>
  <si>
    <t>http://bit.lt/GABF18AXSTh</t>
  </si>
  <si>
    <t>https://t.co/go1q0rKxxJ</t>
  </si>
  <si>
    <t>http://t.co/KwDr59D55P</t>
  </si>
  <si>
    <t>https://t.co/p0ICQyCulT</t>
  </si>
  <si>
    <t>http://visitRaleigh.com</t>
  </si>
  <si>
    <t>https://t.co/pFNPuXV6jS</t>
  </si>
  <si>
    <t>http://ExploreAsheville.com</t>
  </si>
  <si>
    <t>https://t.co/xVTHuy1FGS</t>
  </si>
  <si>
    <t>http://t.co/3tHaW6WW2k</t>
  </si>
  <si>
    <t>http://t.co/Q1tjVSeRQy</t>
  </si>
  <si>
    <t>https://www.massvacation.com/</t>
  </si>
  <si>
    <t>http://BostonPublicMarket.org</t>
  </si>
  <si>
    <t>https://t.co/CD5RcJkcW1</t>
  </si>
  <si>
    <t>http://ivebeenbit.ca</t>
  </si>
  <si>
    <t>http://TerrillProductions.com</t>
  </si>
  <si>
    <t>Eastern Time (US &amp; Canada)</t>
  </si>
  <si>
    <t>Atlantic Time (Canada)</t>
  </si>
  <si>
    <t>Pacific Time (US &amp; Canada)</t>
  </si>
  <si>
    <t>Central Time (US &amp; Canada)</t>
  </si>
  <si>
    <t>https://pbs.twimg.com/profile_banners/1301480125/1427387597</t>
  </si>
  <si>
    <t>https://pbs.twimg.com/profile_banners/17389704/1485209512</t>
  </si>
  <si>
    <t>https://pbs.twimg.com/profile_banners/4753743354/1467032092</t>
  </si>
  <si>
    <t>https://pbs.twimg.com/profile_banners/367216356/1520267165</t>
  </si>
  <si>
    <t>https://pbs.twimg.com/profile_banners/2400043922/1429627143</t>
  </si>
  <si>
    <t>https://pbs.twimg.com/profile_banners/2233516406/1386552322</t>
  </si>
  <si>
    <t>https://pbs.twimg.com/profile_banners/37029151/1347976047</t>
  </si>
  <si>
    <t>https://pbs.twimg.com/profile_banners/165871371/1512406040</t>
  </si>
  <si>
    <t>https://pbs.twimg.com/profile_banners/15723732/1543597129</t>
  </si>
  <si>
    <t>https://pbs.twimg.com/profile_banners/16886986/1548870846</t>
  </si>
  <si>
    <t>https://pbs.twimg.com/profile_banners/16035216/1507847955</t>
  </si>
  <si>
    <t>https://pbs.twimg.com/profile_banners/982979010903838721/1545341224</t>
  </si>
  <si>
    <t>https://pbs.twimg.com/profile_banners/18223465/1515088223</t>
  </si>
  <si>
    <t>https://pbs.twimg.com/profile_banners/764188768849039360/1471034045</t>
  </si>
  <si>
    <t>https://pbs.twimg.com/profile_banners/47979952/1515534271</t>
  </si>
  <si>
    <t>https://pbs.twimg.com/profile_banners/58365626/1469824033</t>
  </si>
  <si>
    <t>https://pbs.twimg.com/profile_banners/385582317/1372777428</t>
  </si>
  <si>
    <t>https://pbs.twimg.com/profile_banners/97589951/1380755369</t>
  </si>
  <si>
    <t>https://pbs.twimg.com/profile_banners/25570133/1425404954</t>
  </si>
  <si>
    <t>https://pbs.twimg.com/profile_banners/965860452348637184/1519928931</t>
  </si>
  <si>
    <t>https://pbs.twimg.com/profile_banners/30288680/1543593059</t>
  </si>
  <si>
    <t>https://pbs.twimg.com/profile_banners/43404666/1540566265</t>
  </si>
  <si>
    <t>https://pbs.twimg.com/profile_banners/4829933229/1454013467</t>
  </si>
  <si>
    <t>https://pbs.twimg.com/profile_banners/4454590096/1449886439</t>
  </si>
  <si>
    <t>http://abs.twimg.com/images/themes/theme1/bg.png</t>
  </si>
  <si>
    <t>http://pbs.twimg.com/profile_background_images/730816790/9ca3cc9783985cd8a1595732be82d587.jpeg</t>
  </si>
  <si>
    <t>http://pbs.twimg.com/profile_background_images/449233616900325377/fAAKBfX4.jpeg</t>
  </si>
  <si>
    <t>http://abs.twimg.com/images/themes/theme15/bg.png</t>
  </si>
  <si>
    <t>http://pbs.twimg.com/profile_background_images/428423545/Mibeer__twitter_.jpg</t>
  </si>
  <si>
    <t>http://pbs.twimg.com/profile_background_images/378800000124891406/010d6f7258222a2504e72ce757c46386.jpeg</t>
  </si>
  <si>
    <t>http://pbs.twimg.com/profile_background_images/525733306977890304/pnzQ1PN5.png</t>
  </si>
  <si>
    <t>http://pbs.twimg.com/profile_background_images/826102615/2aea1ac74c9f947dc9edee3b4f46f036.gif</t>
  </si>
  <si>
    <t>http://pbs.twimg.com/profile_images/747822208655908864/8HBgwRCP_normal.jpg</t>
  </si>
  <si>
    <t>http://pbs.twimg.com/profile_images/941715030982131717/ynf13CPb_normal.jpg</t>
  </si>
  <si>
    <t>http://pbs.twimg.com/profile_images/590524339872731136/40I6xi7r_normal.jpg</t>
  </si>
  <si>
    <t>http://pbs.twimg.com/profile_images/943204167555858432/4TGCPqqP_normal.jpg</t>
  </si>
  <si>
    <t>http://pbs.twimg.com/profile_images/684455877894516736/9Lf38PKe_normal.jpg</t>
  </si>
  <si>
    <t>http://abs.twimg.com/sticky/default_profile_images/default_profile_normal.png</t>
  </si>
  <si>
    <t>http://pbs.twimg.com/profile_images/907222913031569409/FALlW2Yq_normal.jpg</t>
  </si>
  <si>
    <t>http://pbs.twimg.com/profile_images/1046734483339300871/y6tQc2bw_normal.jpg</t>
  </si>
  <si>
    <t>http://pbs.twimg.com/profile_images/1080154239320682503/bB5biNLd_normal.jpg</t>
  </si>
  <si>
    <t>http://pbs.twimg.com/profile_images/1025112894105477120/zxhkteT0_normal.jpg</t>
  </si>
  <si>
    <t>http://pbs.twimg.com/profile_images/462283951961149440/2lyJt-2h_normal.jpeg</t>
  </si>
  <si>
    <t>http://pbs.twimg.com/profile_images/982982099983523840/fhWABWAO_normal.jpg</t>
  </si>
  <si>
    <t>http://pbs.twimg.com/profile_images/953427340901605376/2h_NWpVP_normal.jpg</t>
  </si>
  <si>
    <t>http://pbs.twimg.com/profile_images/764198212257406977/aY15YZ9-_normal.jpg</t>
  </si>
  <si>
    <t>http://pbs.twimg.com/profile_images/464047232031784960/8JfjB5jv_normal.jpeg</t>
  </si>
  <si>
    <t>http://pbs.twimg.com/profile_images/2594679022/wlekuequ3a7kbvpb120r_normal.jpeg</t>
  </si>
  <si>
    <t>http://pbs.twimg.com/profile_images/378800000077980406/fe17da7cb963f9b20c5f73e66f3dbb5e_normal.jpeg</t>
  </si>
  <si>
    <t>http://pbs.twimg.com/profile_images/664579172237312000/SFl7vybt_normal.jpg</t>
  </si>
  <si>
    <t>http://pbs.twimg.com/profile_images/481165359290912772/Z27nY5mV_normal.jpeg</t>
  </si>
  <si>
    <t>http://pbs.twimg.com/profile_images/969278157605036041/3ptP_iAE_normal.jpg</t>
  </si>
  <si>
    <t>http://pbs.twimg.com/profile_images/1068532782803095552/6RRhwnl6_normal.jpg</t>
  </si>
  <si>
    <t>http://pbs.twimg.com/profile_images/875427394080735233/ysv1mFFq_normal.jpg</t>
  </si>
  <si>
    <t>http://pbs.twimg.com/profile_images/521140557238657024/tCiNpd1r_normal.jpeg</t>
  </si>
  <si>
    <t>Open Twitter Page for This Person</t>
  </si>
  <si>
    <t>https://twitter.com/barbaratibbetts</t>
  </si>
  <si>
    <t>https://twitter.com/10best</t>
  </si>
  <si>
    <t>https://twitter.com/jwakefieldbeer</t>
  </si>
  <si>
    <t>https://twitter.com/sheltonbrothers</t>
  </si>
  <si>
    <t>https://twitter.com/tapnyfest</t>
  </si>
  <si>
    <t>https://twitter.com/tailspinalefest</t>
  </si>
  <si>
    <t>https://twitter.com/visitindy</t>
  </si>
  <si>
    <t>https://twitter.com/savorcraftbeer</t>
  </si>
  <si>
    <t>https://twitter.com/mibrewersguild</t>
  </si>
  <si>
    <t>https://twitter.com/nycgo</t>
  </si>
  <si>
    <t>https://twitter.com/visittampabay</t>
  </si>
  <si>
    <t>https://twitter.com/greattastemw</t>
  </si>
  <si>
    <t>https://twitter.com/gabf</t>
  </si>
  <si>
    <t>https://twitter.com/freshfestbf</t>
  </si>
  <si>
    <t>https://twitter.com/firestonewalker</t>
  </si>
  <si>
    <t>https://twitter.com/fobabofficial</t>
  </si>
  <si>
    <t>https://twitter.com/visitraleigh</t>
  </si>
  <si>
    <t>https://twitter.com/bigbeersfest</t>
  </si>
  <si>
    <t>https://twitter.com/visitasheville</t>
  </si>
  <si>
    <t>https://twitter.com/acbeerfest</t>
  </si>
  <si>
    <t>https://twitter.com/mncraftbrew</t>
  </si>
  <si>
    <t>https://twitter.com/bostoninsider</t>
  </si>
  <si>
    <t>https://twitter.com/qsnuts</t>
  </si>
  <si>
    <t>https://twitter.com/visitma</t>
  </si>
  <si>
    <t>https://twitter.com/bospublicmarket</t>
  </si>
  <si>
    <t>https://twitter.com/farmlowell</t>
  </si>
  <si>
    <t>https://twitter.com/ibbtravel</t>
  </si>
  <si>
    <t>https://twitter.com/videoterrill</t>
  </si>
  <si>
    <t>barbaratibbetts
Check out the neon signs along
the Greenway in Boston. Hunter
did! #owl #greenway #signs #history
#family #fun… https://t.co/m3VSArmdkg</t>
  </si>
  <si>
    <t>10best
@mncraftbrew @ACBeerFest @VisitAsheville
@BigBeersFest @visitRaleigh @BostonInsider
@FOBABofficial @FirestoneWalker
@freshfestbf @GABF @GreatTasteMW
- Hunahpu's Day @VisitTampaBay
- IPA Fest @nycgo - @MiBrewersGuild
- @savorcraftbeer - Sour Wild Funk
Fest @VisitIndy - @tailspinalefest
- @TAPNYFest - The Festival @sheltonbrothers
- @jwakefieldbeer https://t.co/K9iQCgRJC2</t>
  </si>
  <si>
    <t xml:space="preserve">jwakefieldbeer
</t>
  </si>
  <si>
    <t xml:space="preserve">sheltonbrothers
</t>
  </si>
  <si>
    <t xml:space="preserve">tapnyfest
</t>
  </si>
  <si>
    <t xml:space="preserve">tailspinalefest
</t>
  </si>
  <si>
    <t xml:space="preserve">visitindy
</t>
  </si>
  <si>
    <t xml:space="preserve">savorcraftbeer
</t>
  </si>
  <si>
    <t xml:space="preserve">mibrewersguild
</t>
  </si>
  <si>
    <t xml:space="preserve">nycgo
</t>
  </si>
  <si>
    <t xml:space="preserve">visittampabay
</t>
  </si>
  <si>
    <t xml:space="preserve">greattastemw
</t>
  </si>
  <si>
    <t xml:space="preserve">gabf
</t>
  </si>
  <si>
    <t xml:space="preserve">freshfestbf
</t>
  </si>
  <si>
    <t xml:space="preserve">firestonewalker
</t>
  </si>
  <si>
    <t xml:space="preserve">fobabofficial
</t>
  </si>
  <si>
    <t xml:space="preserve">visitraleigh
</t>
  </si>
  <si>
    <t xml:space="preserve">bigbeersfest
</t>
  </si>
  <si>
    <t xml:space="preserve">visitasheville
</t>
  </si>
  <si>
    <t xml:space="preserve">acbeerfest
</t>
  </si>
  <si>
    <t xml:space="preserve">mncraftbrew
</t>
  </si>
  <si>
    <t xml:space="preserve">bostoninsider
</t>
  </si>
  <si>
    <t>qsnuts
RT @qsnuts: GET YOUR NUTS FROM
Q @farmlowell @BosPublicMarket
@qsnuts @bostoninsider @visitma
STOP BY AND TRY _xD83D__xDE18__xD83E__xDD5C__xD83D__xDC4F__xD83D__xDC4D__xD83D__xDC4C_ https://t.co/JDwKzA1P…</t>
  </si>
  <si>
    <t xml:space="preserve">visitma
</t>
  </si>
  <si>
    <t xml:space="preserve">bospublicmarket
</t>
  </si>
  <si>
    <t xml:space="preserve">farmlowell
</t>
  </si>
  <si>
    <t>ibbtravel
Explore Boston in a day with my
wanderer's walking guide complete
with route map! &amp;gt;&amp;gt; https://t.co/gpBnj7WIg0
&amp;lt;&amp;lt;… https://t.co/Io9UnxDept</t>
  </si>
  <si>
    <t>videoterrill
A beautiful day to capture some
interviews at the Friends of the
Public Garden. #bostonpublicgarden
#bostongarden… https://t.co/wYisVcYQ8Z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</si>
  <si>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</si>
  <si>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</si>
  <si>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</si>
  <si>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</si>
  <si>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</si>
  <si>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</si>
  <si>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</si>
  <si>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</si>
  <si>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</si>
  <si>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</si>
  <si>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</si>
  <si>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</si>
  <si>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</si>
  <si>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</si>
  <si>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</si>
  <si>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</si>
  <si>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</si>
  <si>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</si>
  <si>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</si>
  <si>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</si>
  <si>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</si>
  <si>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</si>
  <si>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</si>
  <si>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</si>
  <si>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</si>
  <si>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</si>
  <si>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</si>
  <si>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</si>
  <si>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</si>
  <si>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</si>
  <si>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</si>
  <si>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</si>
  <si>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</si>
  <si>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</si>
  <si>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</si>
  <si>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</si>
  <si>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</si>
  <si>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</si>
  <si>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</si>
  <si>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</si>
  <si>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</si>
  <si>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</si>
  <si>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</si>
  <si>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</si>
  <si>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</si>
  <si>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</si>
  <si>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</si>
  <si>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</si>
  <si>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</si>
  <si>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</si>
  <si>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</si>
  <si>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</si>
  <si>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</si>
  <si>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</si>
  <si>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</si>
  <si>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1.0.1.409</t>
  </si>
  <si>
    <t>Top URLs in Tweet in Entire Graph</t>
  </si>
  <si>
    <t>https://twitter.com/i/web/status/1105996968017313792</t>
  </si>
  <si>
    <t>https://twitter.com/i/web/status/1104532317874184192</t>
  </si>
  <si>
    <t>Entire Graph Count</t>
  </si>
  <si>
    <t>Top URLs in Tweet in G1</t>
  </si>
  <si>
    <t>Top URLs in Tweet in G2</t>
  </si>
  <si>
    <t>G1 Count</t>
  </si>
  <si>
    <t>Top URLs in Tweet in G3</t>
  </si>
  <si>
    <t>G2 Count</t>
  </si>
  <si>
    <t>G3 Count</t>
  </si>
  <si>
    <t>Top URLs in Tweet</t>
  </si>
  <si>
    <t>https://ivebeenbit.ca/boston-walking-guide/ https://twitter.com/i/web/status/1105996968017313792 https://twitter.com/i/web/status/1104532317874184192 https://www.instagram.com/p/Bt_O4DQAT8o/?utm_source=ig_twitter_share&amp;igshid=s3n2nngsfxll https://twitter.com/i/web/status/1104754657019084808</t>
  </si>
  <si>
    <t>https://twitter.com/i/web/status/1101810102540083200 https://twitter.com/i/web/status/1106196089747566593</t>
  </si>
  <si>
    <t>Top Domains in Tweet in Entire Graph</t>
  </si>
  <si>
    <t>Top Domains in Tweet in G1</t>
  </si>
  <si>
    <t>Top Domains in Tweet in G2</t>
  </si>
  <si>
    <t>Top Domains in Tweet in G3</t>
  </si>
  <si>
    <t>Top Domains in Tweet</t>
  </si>
  <si>
    <t>ivebeenbit.ca twitter.com instagram.com</t>
  </si>
  <si>
    <t>Top Hashtags in Tweet in Entire Graph</t>
  </si>
  <si>
    <t>bostonusa</t>
  </si>
  <si>
    <t>visittheusa</t>
  </si>
  <si>
    <t>bostonpublicgarden</t>
  </si>
  <si>
    <t>bostongarden</t>
  </si>
  <si>
    <t>owl</t>
  </si>
  <si>
    <t>greenway</t>
  </si>
  <si>
    <t>signs</t>
  </si>
  <si>
    <t>history</t>
  </si>
  <si>
    <t>Top Hashtags in Tweet in G1</t>
  </si>
  <si>
    <t>Top Hashtags in Tweet in G2</t>
  </si>
  <si>
    <t>Top Hashtags in Tweet in G3</t>
  </si>
  <si>
    <t>family</t>
  </si>
  <si>
    <t>fun</t>
  </si>
  <si>
    <t>Top Hashtags in Tweet</t>
  </si>
  <si>
    <t>bostonusa visitma visittheusa somervillema</t>
  </si>
  <si>
    <t>owl greenway signs history family fun bostonpublicgarden bostongarden</t>
  </si>
  <si>
    <t>Top Words in Tweet in Entire Graph</t>
  </si>
  <si>
    <t>Words in Sentiment List#1: Positive</t>
  </si>
  <si>
    <t>Words in Sentiment List#2: Negative</t>
  </si>
  <si>
    <t>Words in Sentiment List#3: Angry/Violent</t>
  </si>
  <si>
    <t>Non-categorized Words</t>
  </si>
  <si>
    <t>Total Words</t>
  </si>
  <si>
    <t>gt</t>
  </si>
  <si>
    <t>lt</t>
  </si>
  <si>
    <t>day</t>
  </si>
  <si>
    <t>Top Words in Tweet in G1</t>
  </si>
  <si>
    <t>fest</t>
  </si>
  <si>
    <t>Top Words in Tweet in G2</t>
  </si>
  <si>
    <t>nuts</t>
  </si>
  <si>
    <t>explore</t>
  </si>
  <si>
    <t>boston</t>
  </si>
  <si>
    <t>Top Words in Tweet in G3</t>
  </si>
  <si>
    <t>Top Words in Tweet</t>
  </si>
  <si>
    <t>fest mncraftbrew acbeerfest visitasheville bigbeersfest visitraleigh bostoninsider fobabofficial firestonewalker freshfestbf</t>
  </si>
  <si>
    <t>gt lt qsnuts visitma bostoninsider nuts farmlowell bospublicmarket explore boston</t>
  </si>
  <si>
    <t>signs greenway</t>
  </si>
  <si>
    <t>Top Word Pairs in Tweet in Entire Graph</t>
  </si>
  <si>
    <t>explore,boston</t>
  </si>
  <si>
    <t>boston,day</t>
  </si>
  <si>
    <t>day,wanderer's</t>
  </si>
  <si>
    <t>wanderer's,walking</t>
  </si>
  <si>
    <t>walking,guide</t>
  </si>
  <si>
    <t>guide,complete</t>
  </si>
  <si>
    <t>complete,route</t>
  </si>
  <si>
    <t>route,map</t>
  </si>
  <si>
    <t>map,gt</t>
  </si>
  <si>
    <t>gt,gt</t>
  </si>
  <si>
    <t>Top Word Pairs in Tweet in G1</t>
  </si>
  <si>
    <t>mncraftbrew,acbeerfest</t>
  </si>
  <si>
    <t>visitasheville,bigbeersfest</t>
  </si>
  <si>
    <t>bostoninsider,fobabofficial</t>
  </si>
  <si>
    <t>fobabofficial,firestonewalker</t>
  </si>
  <si>
    <t>firestonewalker,freshfestbf</t>
  </si>
  <si>
    <t>freshfestbf,gabf</t>
  </si>
  <si>
    <t>gabf,greattastemw</t>
  </si>
  <si>
    <t>Top Word Pairs in Tweet in G2</t>
  </si>
  <si>
    <t>Top Word Pairs in Tweet in G3</t>
  </si>
  <si>
    <t>Top Word Pairs in Tweet</t>
  </si>
  <si>
    <t>mncraftbrew,acbeerfest  visitasheville,bigbeersfest  bostoninsider,fobabofficial  fobabofficial,firestonewalker  firestonewalker,freshfestbf  freshfestbf,gabf  gabf,greattastemw</t>
  </si>
  <si>
    <t>explore,boston  boston,day  day,wanderer's  wanderer's,walking  walking,guide  guide,complete  complete,route  route,map  map,gt  gt,gt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</si>
  <si>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</si>
  <si>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</si>
  <si>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</si>
  <si>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</si>
  <si>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</si>
  <si>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</si>
  <si>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</si>
  <si>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</si>
  <si>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</si>
  <si>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</si>
  <si>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acbeerfest visitasheville bigbeersfest visitraleigh bostoninsider fobabofficial firestonewalker freshfestbf gabf greattastemw</t>
  </si>
  <si>
    <t>bostoninsider qsnuts farmlowell bospublicmarket visitma</t>
  </si>
  <si>
    <t>Top Tweeters in Entire Graph</t>
  </si>
  <si>
    <t>Top Tweeters in G1</t>
  </si>
  <si>
    <t>Top Tweeters in G2</t>
  </si>
  <si>
    <t>Top Tweeters in G3</t>
  </si>
  <si>
    <t>Top Tweeters</t>
  </si>
  <si>
    <t>visittampabay 10best nycgo visitindy firestonewalker visitraleigh visitasheville sheltonbrothers acbeerfest mibrewersguild</t>
  </si>
  <si>
    <t>ibbtravel visitma qsnuts bospublicmarket farmlowell bostoninsider</t>
  </si>
  <si>
    <t>barbaratibbetts videoterrill</t>
  </si>
  <si>
    <t>Top URLs in Tweet by Count</t>
  </si>
  <si>
    <t>https://twitter.com/i/web/status/1104754657019084808 https://www.instagram.com/p/Bt_O4DQAT8o/?utm_source=ig_twitter_share&amp;igshid=s3n2nngsfxll</t>
  </si>
  <si>
    <t>https://ivebeenbit.ca/boston-walking-guide/ https://twitter.com/i/web/status/1105996968017313792 https://twitter.com/i/web/status/1104532317874184192</t>
  </si>
  <si>
    <t>Top URLs in Tweet by Salience</t>
  </si>
  <si>
    <t>https://twitter.com/i/web/status/1105996968017313792 https://twitter.com/i/web/status/1104532317874184192 https://ivebeenbit.ca/boston-walking-guide/</t>
  </si>
  <si>
    <t>Top Domains in Tweet by Count</t>
  </si>
  <si>
    <t>twitter.com instagram.com</t>
  </si>
  <si>
    <t>Top Domains in Tweet by Salience</t>
  </si>
  <si>
    <t>twitter.com ivebeenbit.ca</t>
  </si>
  <si>
    <t>Top Hashtags in Tweet by Count</t>
  </si>
  <si>
    <t>Top Hashtags in Tweet by Salience</t>
  </si>
  <si>
    <t>Top Words in Tweet by Count</t>
  </si>
  <si>
    <t>signs greenway check out neon along boston hunter owl history</t>
  </si>
  <si>
    <t>fest mncraftbrew acbeerfest visitasheville bigbeersfest visitraleigh fobabofficial firestonewalker freshfestbf gabf</t>
  </si>
  <si>
    <t>qsnuts nuts farmlowell bospublicmarket till 00 q visitma stop try</t>
  </si>
  <si>
    <t>gt lt explore boston day wanderer's walking guide complete route</t>
  </si>
  <si>
    <t>beautiful day capture interviews friends public garden bostonpublicgarden bostongarden</t>
  </si>
  <si>
    <t>Top Words in Tweet by Salience</t>
  </si>
  <si>
    <t>hunahpu's day visittampabay ipa nycgo mibrewersguild savorcraftbeer sour wild funk</t>
  </si>
  <si>
    <t>till 00 yup s snowing still need today 3 6</t>
  </si>
  <si>
    <t>bostonusa visitma visittheusa gt lt explore boston day wanderer's walking</t>
  </si>
  <si>
    <t>Top Word Pairs in Tweet by Count</t>
  </si>
  <si>
    <t>check,out  out,neon  neon,signs  signs,along  along,greenway  greenway,boston  boston,hunter  hunter,owl  owl,greenway  greenway,signs</t>
  </si>
  <si>
    <t>mncraftbrew,acbeerfest  visitasheville,bigbeersfest  bostoninsider,fobabofficial  fobabofficial,firestonewalker  firestonewalker,freshfestbf  freshfestbf,gabf  gabf,greattastemw  acbeerfest,visitasheville  bigbeersfest,visitraleigh  visitraleigh,bostoninsider</t>
  </si>
  <si>
    <t>nuts,q  q,farmlowell  farmlowell,bospublicmarket  bospublicmarket,qsnuts  qsnuts,bostoninsider  bostoninsider,visitma  visitma,stop  stop,try  qsnuts,nuts  yup,s</t>
  </si>
  <si>
    <t>beautiful,day  day,capture  capture,interviews  interviews,friends  friends,public  public,garden  garden,bostonpublicgarden  bostonpublicgarden,bostongarden</t>
  </si>
  <si>
    <t>Top Word Pairs in Tweet by Salience</t>
  </si>
  <si>
    <t>acbeerfest,visitasheville  bigbeersfest,visitraleigh  visitraleigh,bostoninsider  greattastemw,hunahpu's  hunahpu's,day  day,visittampabay  visittampabay,ipa  ipa,fest  fest,nycgo  nycgo,mibrewersguild</t>
  </si>
  <si>
    <t>qsnuts,nuts  yup,s  s,snowing  snowing,still  still,need  need,nuts  nuts,today  today,farmlowell  farmlowell,till  till,3</t>
  </si>
  <si>
    <t>lt,bostonusa  bostonusa,visitma  visitma,bostoninsider  bostoninsider,visittheusa  explore,boston  boston,day  day,wanderer's  wanderer's,walking  walking,guide  guide,complete</t>
  </si>
  <si>
    <t>Word</t>
  </si>
  <si>
    <t>wanderer's</t>
  </si>
  <si>
    <t>walking</t>
  </si>
  <si>
    <t>guide</t>
  </si>
  <si>
    <t>complete</t>
  </si>
  <si>
    <t>route</t>
  </si>
  <si>
    <t>map</t>
  </si>
  <si>
    <t>till</t>
  </si>
  <si>
    <t>00</t>
  </si>
  <si>
    <t>q</t>
  </si>
  <si>
    <t>stop</t>
  </si>
  <si>
    <t>try</t>
  </si>
  <si>
    <t>yup</t>
  </si>
  <si>
    <t>s</t>
  </si>
  <si>
    <t>snowing</t>
  </si>
  <si>
    <t>still</t>
  </si>
  <si>
    <t>need</t>
  </si>
  <si>
    <t>today</t>
  </si>
  <si>
    <t>3</t>
  </si>
  <si>
    <t>6</t>
  </si>
  <si>
    <t>festival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</si>
  <si>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</si>
  <si>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</si>
  <si>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</si>
  <si>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</si>
  <si>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</si>
  <si>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</si>
  <si>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</si>
  <si>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</si>
  <si>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</si>
  <si>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</si>
  <si>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</si>
  <si>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</si>
  <si>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</si>
  <si>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</si>
  <si>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</si>
  <si>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</si>
  <si>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</si>
  <si>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</si>
  <si>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</si>
  <si>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</si>
  <si>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</si>
  <si>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</si>
  <si>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</si>
  <si>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</si>
  <si>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</si>
  <si>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</si>
  <si>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</si>
  <si>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</si>
  <si>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</si>
  <si>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</si>
  <si>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</si>
  <si>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</si>
  <si>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</si>
  <si>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fest mncraftbrew acbeerfest visitasheville bigbeersfest visitraleigh bostoninsider fobabofficial firestonewalker freshfestbf</t>
  </si>
  <si>
    <t>G2: gt lt qsnuts visitma bostoninsider nuts farmlowell bospublicmarket explore boston</t>
  </si>
  <si>
    <t>G3: signs greenway</t>
  </si>
  <si>
    <t>Autofill Workbook Results</t>
  </si>
  <si>
    <t>Edge Weight▓2▓3▓0▓True▓Gray▓Red▓▓Edge Weight▓2▓3▓0▓3▓10▓False▓Edge Weight▓2▓3▓0▓35▓12▓False▓▓0▓0▓0▓True▓Black▓Black▓▓Followers▓0▓122119▓0▓162▓1000▓False▓▓0▓0▓0▓0▓0▓False▓▓0▓0▓0▓0▓0▓False▓▓0▓0▓0▓0▓0▓False</t>
  </si>
  <si>
    <t>GraphSource░GraphServerTwitterSearch▓GraphTerm░BostonInsider▓ImportDescription░The graph represents a network of 28 Twitter users whose tweets in the requested range contained "BostonInsider", or who were replied to or mentioned in those tweets.  The network was obtained from the NodeXL Graph Server on Saturday, 16 March 2019 at 05:12 UTC.
The requested start date was Saturday, 16 March 2019 at 00:01 UTC and the maximum number of days (going backward) was 14.
The maximum number of tweets collected was 5,000.
The tweets in the network were tweeted over the 12-day, 2-hour, 28-minute period from Saturday, 02 March 2019 at 11:42 UTC to Thursday, 14 March 2019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</si>
</sst>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265565"/>
        <c:axId val="44845766"/>
      </c:barChart>
      <c:catAx>
        <c:axId val="422655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45766"/>
        <c:crosses val="autoZero"/>
        <c:auto val="1"/>
        <c:lblOffset val="100"/>
        <c:noMultiLvlLbl val="0"/>
      </c:catAx>
      <c:valAx>
        <c:axId val="44845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BostonInsider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2/17/2019 15:31</c:v>
                </c:pt>
                <c:pt idx="1">
                  <c:v>3/2/2019 11:42</c:v>
                </c:pt>
                <c:pt idx="2">
                  <c:v>3/3/2019 3:00</c:v>
                </c:pt>
                <c:pt idx="3">
                  <c:v>3/3/2019 15:59</c:v>
                </c:pt>
                <c:pt idx="4">
                  <c:v>3/4/2019 20:20</c:v>
                </c:pt>
                <c:pt idx="5">
                  <c:v>3/4/2019 20:22</c:v>
                </c:pt>
                <c:pt idx="6">
                  <c:v>3/4/2019 22:00</c:v>
                </c:pt>
                <c:pt idx="7">
                  <c:v>3/10/2019 0:00</c:v>
                </c:pt>
                <c:pt idx="8">
                  <c:v>3/10/2019 14:43</c:v>
                </c:pt>
                <c:pt idx="9">
                  <c:v>3/10/2019 15:05</c:v>
                </c:pt>
                <c:pt idx="10">
                  <c:v>3/10/2019 15:07</c:v>
                </c:pt>
                <c:pt idx="11">
                  <c:v>3/14/2019 1:00</c:v>
                </c:pt>
                <c:pt idx="12">
                  <c:v>3/14/2019 14:11</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26261063"/>
        <c:axId val="35022976"/>
      </c:barChart>
      <c:catAx>
        <c:axId val="26261063"/>
        <c:scaling>
          <c:orientation val="minMax"/>
        </c:scaling>
        <c:axPos val="b"/>
        <c:delete val="0"/>
        <c:numFmt formatCode="General" sourceLinked="1"/>
        <c:majorTickMark val="out"/>
        <c:minorTickMark val="none"/>
        <c:tickLblPos val="nextTo"/>
        <c:crossAx val="35022976"/>
        <c:crosses val="autoZero"/>
        <c:auto val="1"/>
        <c:lblOffset val="100"/>
        <c:noMultiLvlLbl val="0"/>
      </c:catAx>
      <c:valAx>
        <c:axId val="35022976"/>
        <c:scaling>
          <c:orientation val="minMax"/>
        </c:scaling>
        <c:axPos val="l"/>
        <c:majorGridlines/>
        <c:delete val="0"/>
        <c:numFmt formatCode="General" sourceLinked="1"/>
        <c:majorTickMark val="out"/>
        <c:minorTickMark val="none"/>
        <c:tickLblPos val="nextTo"/>
        <c:crossAx val="262610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58711"/>
        <c:axId val="8628400"/>
      </c:barChart>
      <c:catAx>
        <c:axId val="9587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28400"/>
        <c:crosses val="autoZero"/>
        <c:auto val="1"/>
        <c:lblOffset val="100"/>
        <c:noMultiLvlLbl val="0"/>
      </c:catAx>
      <c:valAx>
        <c:axId val="8628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546737"/>
        <c:axId val="27811770"/>
      </c:barChart>
      <c:catAx>
        <c:axId val="105467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811770"/>
        <c:crosses val="autoZero"/>
        <c:auto val="1"/>
        <c:lblOffset val="100"/>
        <c:noMultiLvlLbl val="0"/>
      </c:catAx>
      <c:valAx>
        <c:axId val="27811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46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979339"/>
        <c:axId val="38160868"/>
      </c:barChart>
      <c:catAx>
        <c:axId val="489793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60868"/>
        <c:crosses val="autoZero"/>
        <c:auto val="1"/>
        <c:lblOffset val="100"/>
        <c:noMultiLvlLbl val="0"/>
      </c:catAx>
      <c:valAx>
        <c:axId val="38160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903493"/>
        <c:axId val="4022574"/>
      </c:barChart>
      <c:catAx>
        <c:axId val="79034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22574"/>
        <c:crosses val="autoZero"/>
        <c:auto val="1"/>
        <c:lblOffset val="100"/>
        <c:noMultiLvlLbl val="0"/>
      </c:catAx>
      <c:valAx>
        <c:axId val="4022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03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203167"/>
        <c:axId val="57393048"/>
      </c:barChart>
      <c:catAx>
        <c:axId val="362031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393048"/>
        <c:crosses val="autoZero"/>
        <c:auto val="1"/>
        <c:lblOffset val="100"/>
        <c:noMultiLvlLbl val="0"/>
      </c:catAx>
      <c:valAx>
        <c:axId val="57393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03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775385"/>
        <c:axId val="18325282"/>
      </c:barChart>
      <c:catAx>
        <c:axId val="467753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325282"/>
        <c:crosses val="autoZero"/>
        <c:auto val="1"/>
        <c:lblOffset val="100"/>
        <c:noMultiLvlLbl val="0"/>
      </c:catAx>
      <c:valAx>
        <c:axId val="18325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5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709811"/>
        <c:axId val="7952844"/>
      </c:barChart>
      <c:catAx>
        <c:axId val="307098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952844"/>
        <c:crosses val="autoZero"/>
        <c:auto val="1"/>
        <c:lblOffset val="100"/>
        <c:noMultiLvlLbl val="0"/>
      </c:catAx>
      <c:valAx>
        <c:axId val="7952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9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66733"/>
        <c:axId val="40200598"/>
      </c:barChart>
      <c:catAx>
        <c:axId val="4466733"/>
        <c:scaling>
          <c:orientation val="minMax"/>
        </c:scaling>
        <c:axPos val="b"/>
        <c:delete val="1"/>
        <c:majorTickMark val="out"/>
        <c:minorTickMark val="none"/>
        <c:tickLblPos val="none"/>
        <c:crossAx val="40200598"/>
        <c:crosses val="autoZero"/>
        <c:auto val="1"/>
        <c:lblOffset val="100"/>
        <c:noMultiLvlLbl val="0"/>
      </c:catAx>
      <c:valAx>
        <c:axId val="40200598"/>
        <c:scaling>
          <c:orientation val="minMax"/>
        </c:scaling>
        <c:axPos val="l"/>
        <c:delete val="1"/>
        <c:majorTickMark val="out"/>
        <c:minorTickMark val="none"/>
        <c:tickLblPos val="none"/>
        <c:crossAx val="44667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L1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owl greenway signs history family fun"/>
        <m/>
        <s v="somervillema"/>
        <s v="bostonusa visitma visittheusa"/>
        <s v="bostonpublicgarden bostongarde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
        <d v="2019-03-02T11:42:53.000"/>
        <d v="2019-03-04T20:22:31.000"/>
        <d v="2019-03-04T20:20:43.000"/>
        <d v="2019-02-17T15:31:10.000"/>
        <d v="2019-03-03T15:59:41.000"/>
        <d v="2019-03-10T15:07:01.000"/>
        <d v="2019-03-10T14:43:30.000"/>
        <d v="2019-03-10T15:05:34.000"/>
        <d v="2019-03-03T03:00:00.000"/>
        <d v="2019-03-04T22:00:00.000"/>
        <d v="2019-03-10T00:00:00.000"/>
        <d v="2019-03-14T01:00:00.000"/>
        <d v="2019-03-14T14:11:1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barbaratibbetts"/>
    <s v="barbaratibbetts"/>
    <m/>
    <m/>
    <m/>
    <m/>
    <m/>
    <m/>
    <m/>
    <m/>
    <s v="No"/>
    <n v="3"/>
    <m/>
    <m/>
    <x v="0"/>
    <d v="2019-03-02T11:42:53.000"/>
    <s v="Check out the neon signs along the Greenway in Boston. Hunter did! #owl #greenway #signs #history #family #fun… https://t.co/m3VSArmdkg"/>
    <s v="https://twitter.com/i/web/status/1101810102540083200"/>
    <s v="twitter.com"/>
    <x v="0"/>
    <m/>
    <s v="http://pbs.twimg.com/profile_images/3434386736/22b4202815d6f13bbbebca9e171507dc_normal.jpeg"/>
    <x v="0"/>
    <s v="https://twitter.com/#!/barbaratibbetts/status/1101810102540083200"/>
    <m/>
    <m/>
    <s v="1101810102540083200"/>
    <m/>
    <b v="0"/>
    <n v="0"/>
    <s v=""/>
    <b v="0"/>
    <s v="en"/>
    <m/>
    <s v=""/>
    <b v="0"/>
    <n v="0"/>
    <s v=""/>
    <s v="Instagram"/>
    <b v="1"/>
    <s v="1101810102540083200"/>
    <s v="Tweet"/>
    <n v="0"/>
    <n v="0"/>
    <m/>
    <m/>
    <m/>
    <m/>
    <m/>
    <m/>
    <m/>
    <m/>
    <n v="1"/>
    <s v="3"/>
    <s v="3"/>
    <n v="1"/>
    <n v="5.555555555555555"/>
    <n v="0"/>
    <n v="0"/>
    <n v="0"/>
    <n v="0"/>
    <n v="17"/>
    <n v="94.44444444444444"/>
    <n v="18"/>
  </r>
  <r>
    <s v="10best"/>
    <s v="jwakefieldbeer"/>
    <m/>
    <m/>
    <m/>
    <m/>
    <m/>
    <m/>
    <m/>
    <m/>
    <s v="No"/>
    <n v="4"/>
    <m/>
    <m/>
    <x v="1"/>
    <d v="2019-03-04T20:22:31.000"/>
    <s v="@mncraftbrew @ACBeerFest @VisitAsheville @BigBeersFest @visitRaleigh @BostonInsider @FOBABofficial @FirestoneWalker @freshfestbf @GABF @GreatTasteMW - Hunahpu's Day @VisitTampaBay _x000a_- IPA Fest @nycgo _x000a_- @MiBrewersGuild _x000a_- @savorcraftbeer _x000a_- Sour Wild Funk Fest @VisitIndy _x000a_- @tailspinalefest _x000a_- @TAPNYFest _x000a_- The Festival @sheltonbrothers _x000a_- @jwakefieldbeer  _x000a_https://t.co/K9iQCgRJC2"/>
    <s v="https://www.10best.com/awards/travel/best-beer-festival-2019/"/>
    <s v="10best.com"/>
    <x v="1"/>
    <m/>
    <s v="http://pbs.twimg.com/profile_images/534358166134222849/tRDEw_6V_normal.jpeg"/>
    <x v="1"/>
    <s v="https://twitter.com/#!/10best/status/1102665648910548993"/>
    <m/>
    <m/>
    <s v="1102665648910548993"/>
    <s v="1102665194885529601"/>
    <b v="0"/>
    <n v="3"/>
    <s v="17389704"/>
    <b v="0"/>
    <s v="en"/>
    <m/>
    <s v=""/>
    <b v="0"/>
    <n v="0"/>
    <s v=""/>
    <s v="TweetDeck"/>
    <b v="0"/>
    <s v="1102665194885529601"/>
    <s v="Tweet"/>
    <n v="0"/>
    <n v="0"/>
    <m/>
    <m/>
    <m/>
    <m/>
    <m/>
    <m/>
    <m/>
    <m/>
    <n v="1"/>
    <s v="1"/>
    <s v="1"/>
    <m/>
    <m/>
    <m/>
    <m/>
    <m/>
    <m/>
    <m/>
    <m/>
    <m/>
  </r>
  <r>
    <s v="10best"/>
    <s v="greattastemw"/>
    <m/>
    <m/>
    <m/>
    <m/>
    <m/>
    <m/>
    <m/>
    <m/>
    <s v="No"/>
    <n v="13"/>
    <m/>
    <m/>
    <x v="1"/>
    <d v="2019-03-04T20:20:43.000"/>
    <s v="- @mncraftbrew_x000a_- @ACBeerFest_x000a_- Biere de Femme Festival @VisitAsheville _x000a_- @BigBeersFest_x000a_- Brewgaloo @visitraleigh_x000a_- Extreme Beer Fest @bostoninsider _x000a_- @fobabofficial _x000a_- @firestonewalker _x000a_- @freshfestbf _x000a_- @GABF _x000a_- @greattastemw _x000a_https://t.co/K9iQCgRJC2"/>
    <s v="https://www.10best.com/awards/travel/best-beer-festival-2019/"/>
    <s v="10best.com"/>
    <x v="1"/>
    <m/>
    <s v="http://pbs.twimg.com/profile_images/534358166134222849/tRDEw_6V_normal.jpeg"/>
    <x v="2"/>
    <s v="https://twitter.com/#!/10best/status/1102665194885529601"/>
    <m/>
    <m/>
    <s v="1102665194885529601"/>
    <s v="1102664285187129345"/>
    <b v="0"/>
    <n v="3"/>
    <s v="17389704"/>
    <b v="0"/>
    <s v="fr"/>
    <m/>
    <s v=""/>
    <b v="0"/>
    <n v="0"/>
    <s v=""/>
    <s v="TweetDeck"/>
    <b v="0"/>
    <s v="1102664285187129345"/>
    <s v="Tweet"/>
    <n v="0"/>
    <n v="0"/>
    <m/>
    <m/>
    <m/>
    <m/>
    <m/>
    <m/>
    <m/>
    <m/>
    <n v="2"/>
    <s v="1"/>
    <s v="1"/>
    <m/>
    <m/>
    <m/>
    <m/>
    <m/>
    <m/>
    <m/>
    <m/>
    <m/>
  </r>
  <r>
    <s v="qsnuts"/>
    <s v="visitma"/>
    <m/>
    <m/>
    <m/>
    <m/>
    <m/>
    <m/>
    <m/>
    <m/>
    <s v="No"/>
    <n v="35"/>
    <m/>
    <m/>
    <x v="1"/>
    <d v="2019-02-17T15:31:10.000"/>
    <s v="GET YOUR NUTS FROM Q @farmlowell @BosPublicMarket @qsnuts @bostoninsider @visitma   STOP BY AND TRY 😘🥜👏👍👌 https://t.co/JDwKzA1PjQ"/>
    <s v="https://www.instagram.com/p/Bt_O4DQAT8o/?utm_source=ig_twitter_share&amp;igshid=s3n2nngsfxll"/>
    <s v="instagram.com"/>
    <x v="1"/>
    <m/>
    <s v="http://pbs.twimg.com/profile_images/303048483/q_s_nuts_logo_normal.jpg"/>
    <x v="3"/>
    <s v="https://twitter.com/#!/qsnuts/status/1097156510218620929"/>
    <m/>
    <m/>
    <s v="1097156510218620929"/>
    <m/>
    <b v="0"/>
    <n v="2"/>
    <s v=""/>
    <b v="0"/>
    <s v="en"/>
    <m/>
    <s v=""/>
    <b v="0"/>
    <n v="1"/>
    <s v=""/>
    <s v="Instagram"/>
    <b v="0"/>
    <s v="1097156510218620929"/>
    <s v="Retweet"/>
    <n v="0"/>
    <n v="0"/>
    <m/>
    <m/>
    <m/>
    <m/>
    <m/>
    <m/>
    <m/>
    <m/>
    <n v="3"/>
    <s v="2"/>
    <s v="2"/>
    <m/>
    <m/>
    <m/>
    <m/>
    <m/>
    <m/>
    <m/>
    <m/>
    <m/>
  </r>
  <r>
    <s v="qsnuts"/>
    <s v="visitma"/>
    <m/>
    <m/>
    <m/>
    <m/>
    <m/>
    <m/>
    <m/>
    <m/>
    <s v="No"/>
    <n v="36"/>
    <m/>
    <m/>
    <x v="1"/>
    <d v="2019-03-03T15:59:41.000"/>
    <s v="RT @qsnuts: GET YOUR NUTS FROM Q @farmlowell @BosPublicMarket @qsnuts @bostoninsider @visitma   STOP BY AND TRY 😘🥜👏👍👌 https://t.co/JDwKzA1P…"/>
    <m/>
    <m/>
    <x v="1"/>
    <m/>
    <s v="http://pbs.twimg.com/profile_images/303048483/q_s_nuts_logo_normal.jpg"/>
    <x v="4"/>
    <s v="https://twitter.com/#!/qsnuts/status/1102237116979994624"/>
    <m/>
    <m/>
    <s v="1102237116979994624"/>
    <m/>
    <b v="0"/>
    <n v="0"/>
    <s v=""/>
    <b v="0"/>
    <s v="en"/>
    <m/>
    <s v=""/>
    <b v="0"/>
    <n v="1"/>
    <s v="1097156510218620929"/>
    <s v="Twitter for iPhone"/>
    <b v="0"/>
    <s v="1097156510218620929"/>
    <s v="Tweet"/>
    <n v="0"/>
    <n v="0"/>
    <m/>
    <m/>
    <m/>
    <m/>
    <m/>
    <m/>
    <m/>
    <m/>
    <n v="3"/>
    <s v="2"/>
    <s v="2"/>
    <m/>
    <m/>
    <m/>
    <m/>
    <m/>
    <m/>
    <m/>
    <m/>
    <m/>
  </r>
  <r>
    <s v="qsnuts"/>
    <s v="visitma"/>
    <m/>
    <m/>
    <m/>
    <m/>
    <m/>
    <m/>
    <m/>
    <m/>
    <s v="No"/>
    <n v="37"/>
    <m/>
    <m/>
    <x v="1"/>
    <d v="2019-03-10T15:07:01.000"/>
    <s v="RT @qsnuts: GET YOUR NUTS FROM Q @farmlowell @BosPublicMarket @qsnuts @bostoninsider @visitma   STOP BY AND TRY 😘🥜👏👍👌 https://t.co/JDwKzA1P…"/>
    <m/>
    <m/>
    <x v="1"/>
    <m/>
    <s v="http://pbs.twimg.com/profile_images/303048483/q_s_nuts_logo_normal.jpg"/>
    <x v="5"/>
    <s v="https://twitter.com/#!/qsnuts/status/1104760578265022464"/>
    <m/>
    <m/>
    <s v="1104760578265022464"/>
    <m/>
    <b v="0"/>
    <n v="0"/>
    <s v=""/>
    <b v="0"/>
    <s v="en"/>
    <m/>
    <s v=""/>
    <b v="0"/>
    <n v="1"/>
    <s v="1097156510218620929"/>
    <s v="Twitter for iPhone"/>
    <b v="0"/>
    <s v="1097156510218620929"/>
    <s v="Tweet"/>
    <n v="0"/>
    <n v="0"/>
    <m/>
    <m/>
    <m/>
    <m/>
    <m/>
    <m/>
    <m/>
    <m/>
    <n v="3"/>
    <s v="2"/>
    <s v="2"/>
    <m/>
    <m/>
    <m/>
    <m/>
    <m/>
    <m/>
    <m/>
    <m/>
    <m/>
  </r>
  <r>
    <s v="qsnuts"/>
    <s v="bospublicmarket"/>
    <m/>
    <m/>
    <m/>
    <m/>
    <m/>
    <m/>
    <m/>
    <m/>
    <s v="No"/>
    <n v="40"/>
    <m/>
    <m/>
    <x v="1"/>
    <d v="2019-03-10T14:43:30.000"/>
    <s v="Yup. It’s SNOWING. But you still need NUTS 🥜. TODAY @farmlowell till 3:00 @BosPublicMarket till 6:00 and @qsnuts… https://t.co/JCj5MpT5cD"/>
    <s v="https://twitter.com/i/web/status/1104754657019084808"/>
    <s v="twitter.com"/>
    <x v="1"/>
    <m/>
    <s v="http://pbs.twimg.com/profile_images/303048483/q_s_nuts_logo_normal.jpg"/>
    <x v="6"/>
    <s v="https://twitter.com/#!/qsnuts/status/1104754657019084808"/>
    <m/>
    <m/>
    <s v="1104754657019084808"/>
    <m/>
    <b v="0"/>
    <n v="0"/>
    <s v=""/>
    <b v="0"/>
    <s v="en"/>
    <m/>
    <s v=""/>
    <b v="0"/>
    <n v="0"/>
    <s v=""/>
    <s v="Instagram"/>
    <b v="1"/>
    <s v="1104754657019084808"/>
    <s v="Tweet"/>
    <n v="0"/>
    <n v="0"/>
    <m/>
    <m/>
    <m/>
    <m/>
    <m/>
    <m/>
    <m/>
    <m/>
    <n v="5"/>
    <s v="2"/>
    <s v="2"/>
    <m/>
    <m/>
    <m/>
    <m/>
    <m/>
    <m/>
    <m/>
    <m/>
    <m/>
  </r>
  <r>
    <s v="qsnuts"/>
    <s v="bospublicmarket"/>
    <m/>
    <m/>
    <m/>
    <m/>
    <m/>
    <m/>
    <m/>
    <m/>
    <s v="No"/>
    <n v="41"/>
    <m/>
    <m/>
    <x v="1"/>
    <d v="2019-03-10T15:05:34.000"/>
    <s v="RT @qsnuts: Yup. It’s SNOWING. But you still need NUTS 🥜. TODAY @farmlowell till 3:00 @BosPublicMarket till 6:00 and @qsnuts #somervillema…"/>
    <m/>
    <m/>
    <x v="2"/>
    <m/>
    <s v="http://pbs.twimg.com/profile_images/303048483/q_s_nuts_logo_normal.jpg"/>
    <x v="7"/>
    <s v="https://twitter.com/#!/qsnuts/status/1104760211628310528"/>
    <m/>
    <m/>
    <s v="1104760211628310528"/>
    <m/>
    <b v="0"/>
    <n v="0"/>
    <s v=""/>
    <b v="0"/>
    <s v="en"/>
    <m/>
    <s v=""/>
    <b v="0"/>
    <n v="1"/>
    <s v="1104754657019084808"/>
    <s v="Twitter for iPhone"/>
    <b v="0"/>
    <s v="1104754657019084808"/>
    <s v="Tweet"/>
    <n v="0"/>
    <n v="0"/>
    <m/>
    <m/>
    <m/>
    <m/>
    <m/>
    <m/>
    <m/>
    <m/>
    <n v="5"/>
    <s v="2"/>
    <s v="2"/>
    <m/>
    <m/>
    <m/>
    <m/>
    <m/>
    <m/>
    <m/>
    <m/>
    <m/>
  </r>
  <r>
    <s v="ibbtravel"/>
    <s v="bostoninsider"/>
    <m/>
    <m/>
    <m/>
    <m/>
    <m/>
    <m/>
    <m/>
    <m/>
    <s v="No"/>
    <n v="51"/>
    <m/>
    <m/>
    <x v="1"/>
    <d v="2019-03-03T03:00:00.000"/>
    <s v="Explore Boston in a day with my wanderer's walking guide complete with route map!_x000a_&amp;gt;&amp;gt; https://t.co/gpBnj8ejEA &amp;lt;&amp;lt;_x000a_#BostonUSA #VisitMA @BostonInsider #VisitTheUSA"/>
    <s v="https://ivebeenbit.ca/boston-walking-guide/"/>
    <s v="ivebeenbit.ca"/>
    <x v="3"/>
    <m/>
    <s v="http://pbs.twimg.com/profile_images/692809797104603136/HLNsI6zZ_normal.jpg"/>
    <x v="8"/>
    <s v="https://twitter.com/#!/ibbtravel/status/1102040902778929152"/>
    <m/>
    <m/>
    <s v="1102040902778929152"/>
    <m/>
    <b v="0"/>
    <n v="0"/>
    <s v=""/>
    <b v="0"/>
    <s v="en"/>
    <m/>
    <s v=""/>
    <b v="0"/>
    <n v="0"/>
    <s v=""/>
    <s v="TweetDeck"/>
    <b v="0"/>
    <s v="1102040902778929152"/>
    <s v="Tweet"/>
    <n v="0"/>
    <n v="0"/>
    <m/>
    <m/>
    <m/>
    <m/>
    <m/>
    <m/>
    <m/>
    <m/>
    <n v="2"/>
    <s v="2"/>
    <s v="2"/>
    <n v="0"/>
    <n v="0"/>
    <n v="0"/>
    <n v="0"/>
    <n v="0"/>
    <n v="0"/>
    <n v="22"/>
    <n v="100"/>
    <n v="22"/>
  </r>
  <r>
    <s v="ibbtravel"/>
    <s v="bostoninsider"/>
    <m/>
    <m/>
    <m/>
    <m/>
    <m/>
    <m/>
    <m/>
    <m/>
    <s v="No"/>
    <n v="52"/>
    <m/>
    <m/>
    <x v="1"/>
    <d v="2019-03-04T22:00:00.000"/>
    <s v="Explore Boston in a day with my wanderer's walking guide complete with route map!_x000a_&amp;gt;&amp;gt; https://t.co/gpBnj8ejEA &amp;lt;&amp;lt;_x000a_#BostonUSA #VisitMA @BostonInsider #VisitTheUSA"/>
    <s v="https://ivebeenbit.ca/boston-walking-guide/"/>
    <s v="ivebeenbit.ca"/>
    <x v="3"/>
    <m/>
    <s v="http://pbs.twimg.com/profile_images/692809797104603136/HLNsI6zZ_normal.jpg"/>
    <x v="9"/>
    <s v="https://twitter.com/#!/ibbtravel/status/1102690179414925312"/>
    <m/>
    <m/>
    <s v="1102690179414925312"/>
    <m/>
    <b v="0"/>
    <n v="0"/>
    <s v=""/>
    <b v="0"/>
    <s v="en"/>
    <m/>
    <s v=""/>
    <b v="0"/>
    <n v="0"/>
    <s v=""/>
    <s v="TweetDeck"/>
    <b v="0"/>
    <s v="1102690179414925312"/>
    <s v="Tweet"/>
    <n v="0"/>
    <n v="0"/>
    <m/>
    <m/>
    <m/>
    <m/>
    <m/>
    <m/>
    <m/>
    <m/>
    <n v="2"/>
    <s v="2"/>
    <s v="2"/>
    <n v="0"/>
    <n v="0"/>
    <n v="0"/>
    <n v="0"/>
    <n v="0"/>
    <n v="0"/>
    <n v="22"/>
    <n v="100"/>
    <n v="22"/>
  </r>
  <r>
    <s v="ibbtravel"/>
    <s v="ibbtravel"/>
    <m/>
    <m/>
    <m/>
    <m/>
    <m/>
    <m/>
    <m/>
    <m/>
    <s v="No"/>
    <n v="53"/>
    <m/>
    <m/>
    <x v="0"/>
    <d v="2019-03-10T00:00:00.000"/>
    <s v="Explore Boston in a day with my wanderer's walking guide complete with route map!_x000a_&amp;gt;&amp;gt; https://t.co/gpBnj7WIg0 &amp;lt;&amp;lt;… https://t.co/uguGQTDNyw"/>
    <s v="https://ivebeenbit.ca/boston-walking-guide/ https://twitter.com/i/web/status/1104532317874184192"/>
    <s v="ivebeenbit.ca twitter.com"/>
    <x v="1"/>
    <m/>
    <s v="http://pbs.twimg.com/profile_images/692809797104603136/HLNsI6zZ_normal.jpg"/>
    <x v="10"/>
    <s v="https://twitter.com/#!/ibbtravel/status/1104532317874184192"/>
    <m/>
    <m/>
    <s v="1104532317874184192"/>
    <m/>
    <b v="0"/>
    <n v="0"/>
    <s v=""/>
    <b v="0"/>
    <s v="en"/>
    <m/>
    <s v=""/>
    <b v="0"/>
    <n v="0"/>
    <s v=""/>
    <s v="TweetDeck"/>
    <b v="1"/>
    <s v="1104532317874184192"/>
    <s v="Tweet"/>
    <n v="0"/>
    <n v="0"/>
    <m/>
    <m/>
    <m/>
    <m/>
    <m/>
    <m/>
    <m/>
    <m/>
    <n v="2"/>
    <s v="2"/>
    <s v="2"/>
    <n v="0"/>
    <n v="0"/>
    <n v="0"/>
    <n v="0"/>
    <n v="0"/>
    <n v="0"/>
    <n v="18"/>
    <n v="100"/>
    <n v="18"/>
  </r>
  <r>
    <s v="ibbtravel"/>
    <s v="ibbtravel"/>
    <m/>
    <m/>
    <m/>
    <m/>
    <m/>
    <m/>
    <m/>
    <m/>
    <s v="No"/>
    <n v="54"/>
    <m/>
    <m/>
    <x v="0"/>
    <d v="2019-03-14T01:00:00.000"/>
    <s v="Explore Boston in a day with my wanderer's walking guide complete with route map!_x000a_&amp;gt;&amp;gt; https://t.co/gpBnj7WIg0 &amp;lt;&amp;lt;… https://t.co/Io9UnxDept"/>
    <s v="https://ivebeenbit.ca/boston-walking-guide/ https://twitter.com/i/web/status/1105996968017313792"/>
    <s v="ivebeenbit.ca twitter.com"/>
    <x v="1"/>
    <m/>
    <s v="http://pbs.twimg.com/profile_images/692809797104603136/HLNsI6zZ_normal.jpg"/>
    <x v="11"/>
    <s v="https://twitter.com/#!/ibbtravel/status/1105996968017313792"/>
    <m/>
    <m/>
    <s v="1105996968017313792"/>
    <m/>
    <b v="0"/>
    <n v="0"/>
    <s v=""/>
    <b v="0"/>
    <s v="en"/>
    <m/>
    <s v=""/>
    <b v="0"/>
    <n v="0"/>
    <s v=""/>
    <s v="TweetDeck"/>
    <b v="1"/>
    <s v="1105996968017313792"/>
    <s v="Tweet"/>
    <n v="0"/>
    <n v="0"/>
    <m/>
    <m/>
    <m/>
    <m/>
    <m/>
    <m/>
    <m/>
    <m/>
    <n v="2"/>
    <s v="2"/>
    <s v="2"/>
    <n v="0"/>
    <n v="0"/>
    <n v="0"/>
    <n v="0"/>
    <n v="0"/>
    <n v="0"/>
    <n v="18"/>
    <n v="100"/>
    <n v="18"/>
  </r>
  <r>
    <s v="videoterrill"/>
    <s v="videoterrill"/>
    <m/>
    <m/>
    <m/>
    <m/>
    <m/>
    <m/>
    <m/>
    <m/>
    <s v="No"/>
    <n v="55"/>
    <m/>
    <m/>
    <x v="0"/>
    <d v="2019-03-14T14:11:14.000"/>
    <s v="A beautiful day to capture some interviews at the Friends of the Public Garden. _x000a_#bostonpublicgarden #bostongarden… https://t.co/wYisVcYQ8Z"/>
    <s v="https://twitter.com/i/web/status/1106196089747566593"/>
    <s v="twitter.com"/>
    <x v="4"/>
    <m/>
    <s v="http://pbs.twimg.com/profile_images/675505466357784576/SVUtP67s_normal.png"/>
    <x v="12"/>
    <s v="https://twitter.com/#!/videoterrill/status/1106196089747566593"/>
    <m/>
    <m/>
    <s v="1106196089747566593"/>
    <m/>
    <b v="0"/>
    <n v="0"/>
    <s v=""/>
    <b v="0"/>
    <s v="en"/>
    <m/>
    <s v=""/>
    <b v="0"/>
    <n v="0"/>
    <s v=""/>
    <s v="Instagram"/>
    <b v="1"/>
    <s v="1106196089747566593"/>
    <s v="Tweet"/>
    <n v="0"/>
    <n v="0"/>
    <m/>
    <m/>
    <m/>
    <m/>
    <m/>
    <m/>
    <m/>
    <m/>
    <n v="1"/>
    <s v="3"/>
    <s v="3"/>
    <n v="1"/>
    <n v="6.25"/>
    <n v="0"/>
    <n v="0"/>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3"/>
        <item x="0"/>
        <item x="8"/>
        <item x="4"/>
        <item x="2"/>
        <item x="1"/>
        <item x="9"/>
        <item x="10"/>
        <item x="6"/>
        <item x="7"/>
        <item x="5"/>
        <item x="11"/>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
        <i x="4" s="1"/>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5" totalsRowShown="0" headerRowDxfId="380" dataDxfId="379">
  <autoFilter ref="A2:BL55"/>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50" dataDxfId="249">
  <autoFilter ref="A2:C6"/>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9" totalsRowShown="0" headerRowDxfId="243" dataDxfId="242">
  <autoFilter ref="A1:H9"/>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H16" totalsRowShown="0" headerRowDxfId="233" dataDxfId="232">
  <autoFilter ref="A12:H16"/>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H29" totalsRowShown="0" headerRowDxfId="223" dataDxfId="222">
  <autoFilter ref="A19:H29"/>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H42" totalsRowShown="0" headerRowDxfId="212" dataDxfId="211">
  <autoFilter ref="A32:H42"/>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H55" totalsRowShown="0" headerRowDxfId="201" dataDxfId="200">
  <autoFilter ref="A45:H55"/>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H59" totalsRowShown="0" headerRowDxfId="190" dataDxfId="189">
  <autoFilter ref="A58:H59"/>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2:H72" totalsRowShown="0" headerRowDxfId="187" dataDxfId="186">
  <autoFilter ref="A62:H72"/>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5:H85" totalsRowShown="0" headerRowDxfId="168" dataDxfId="167">
  <autoFilter ref="A75:H85"/>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 totalsRowShown="0" headerRowDxfId="327" dataDxfId="326">
  <autoFilter ref="A2:BS30"/>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9" totalsRowShown="0" headerRowDxfId="147" dataDxfId="146">
  <autoFilter ref="A1:G9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5" totalsRowShown="0" headerRowDxfId="138" dataDxfId="137">
  <autoFilter ref="A1:L9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5" totalsRowShown="0" headerRowDxfId="64" dataDxfId="63">
  <autoFilter ref="A2:BL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281" dataDxfId="280">
  <autoFilter ref="A1:C29"/>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01810102540083200" TargetMode="External" /><Relationship Id="rId2" Type="http://schemas.openxmlformats.org/officeDocument/2006/relationships/hyperlink" Target="https://www.10best.com/awards/travel/best-beer-festival-2019/" TargetMode="External" /><Relationship Id="rId3" Type="http://schemas.openxmlformats.org/officeDocument/2006/relationships/hyperlink" Target="https://www.10best.com/awards/travel/best-beer-festival-2019/" TargetMode="External" /><Relationship Id="rId4" Type="http://schemas.openxmlformats.org/officeDocument/2006/relationships/hyperlink" Target="https://www.10best.com/awards/travel/best-beer-festival-2019/" TargetMode="External" /><Relationship Id="rId5" Type="http://schemas.openxmlformats.org/officeDocument/2006/relationships/hyperlink" Target="https://www.10best.com/awards/travel/best-beer-festival-2019/" TargetMode="External" /><Relationship Id="rId6" Type="http://schemas.openxmlformats.org/officeDocument/2006/relationships/hyperlink" Target="https://www.10best.com/awards/travel/best-beer-festival-2019/" TargetMode="External" /><Relationship Id="rId7" Type="http://schemas.openxmlformats.org/officeDocument/2006/relationships/hyperlink" Target="https://www.10best.com/awards/travel/best-beer-festival-2019/" TargetMode="External" /><Relationship Id="rId8" Type="http://schemas.openxmlformats.org/officeDocument/2006/relationships/hyperlink" Target="https://www.10best.com/awards/travel/best-beer-festival-2019/" TargetMode="External" /><Relationship Id="rId9" Type="http://schemas.openxmlformats.org/officeDocument/2006/relationships/hyperlink" Target="https://www.10best.com/awards/travel/best-beer-festival-2019/" TargetMode="External" /><Relationship Id="rId10" Type="http://schemas.openxmlformats.org/officeDocument/2006/relationships/hyperlink" Target="https://www.10best.com/awards/travel/best-beer-festival-2019/" TargetMode="External" /><Relationship Id="rId11" Type="http://schemas.openxmlformats.org/officeDocument/2006/relationships/hyperlink" Target="https://www.10best.com/awards/travel/best-beer-festival-2019/" TargetMode="External" /><Relationship Id="rId12" Type="http://schemas.openxmlformats.org/officeDocument/2006/relationships/hyperlink" Target="https://www.10best.com/awards/travel/best-beer-festival-2019/" TargetMode="External" /><Relationship Id="rId13" Type="http://schemas.openxmlformats.org/officeDocument/2006/relationships/hyperlink" Target="https://www.10best.com/awards/travel/best-beer-festival-2019/" TargetMode="External" /><Relationship Id="rId14" Type="http://schemas.openxmlformats.org/officeDocument/2006/relationships/hyperlink" Target="https://www.10best.com/awards/travel/best-beer-festival-2019/" TargetMode="External" /><Relationship Id="rId15" Type="http://schemas.openxmlformats.org/officeDocument/2006/relationships/hyperlink" Target="https://www.10best.com/awards/travel/best-beer-festival-2019/" TargetMode="External" /><Relationship Id="rId16" Type="http://schemas.openxmlformats.org/officeDocument/2006/relationships/hyperlink" Target="https://www.10best.com/awards/travel/best-beer-festival-2019/" TargetMode="External" /><Relationship Id="rId17" Type="http://schemas.openxmlformats.org/officeDocument/2006/relationships/hyperlink" Target="https://www.10best.com/awards/travel/best-beer-festival-2019/" TargetMode="External" /><Relationship Id="rId18" Type="http://schemas.openxmlformats.org/officeDocument/2006/relationships/hyperlink" Target="https://www.10best.com/awards/travel/best-beer-festival-2019/" TargetMode="External" /><Relationship Id="rId19" Type="http://schemas.openxmlformats.org/officeDocument/2006/relationships/hyperlink" Target="https://www.10best.com/awards/travel/best-beer-festival-2019/" TargetMode="External" /><Relationship Id="rId20" Type="http://schemas.openxmlformats.org/officeDocument/2006/relationships/hyperlink" Target="https://www.10best.com/awards/travel/best-beer-festival-2019/" TargetMode="External" /><Relationship Id="rId21" Type="http://schemas.openxmlformats.org/officeDocument/2006/relationships/hyperlink" Target="https://www.10best.com/awards/travel/best-beer-festival-2019/" TargetMode="External" /><Relationship Id="rId22" Type="http://schemas.openxmlformats.org/officeDocument/2006/relationships/hyperlink" Target="https://www.10best.com/awards/travel/best-beer-festival-2019/" TargetMode="External" /><Relationship Id="rId23" Type="http://schemas.openxmlformats.org/officeDocument/2006/relationships/hyperlink" Target="https://www.10best.com/awards/travel/best-beer-festival-2019/" TargetMode="External" /><Relationship Id="rId24" Type="http://schemas.openxmlformats.org/officeDocument/2006/relationships/hyperlink" Target="https://www.10best.com/awards/travel/best-beer-festival-2019/" TargetMode="External" /><Relationship Id="rId25" Type="http://schemas.openxmlformats.org/officeDocument/2006/relationships/hyperlink" Target="https://www.10best.com/awards/travel/best-beer-festival-2019/" TargetMode="External" /><Relationship Id="rId26" Type="http://schemas.openxmlformats.org/officeDocument/2006/relationships/hyperlink" Target="https://www.10best.com/awards/travel/best-beer-festival-2019/" TargetMode="External" /><Relationship Id="rId27" Type="http://schemas.openxmlformats.org/officeDocument/2006/relationships/hyperlink" Target="https://www.10best.com/awards/travel/best-beer-festival-2019/" TargetMode="External" /><Relationship Id="rId28" Type="http://schemas.openxmlformats.org/officeDocument/2006/relationships/hyperlink" Target="https://www.10best.com/awards/travel/best-beer-festival-2019/" TargetMode="External" /><Relationship Id="rId29" Type="http://schemas.openxmlformats.org/officeDocument/2006/relationships/hyperlink" Target="https://www.10best.com/awards/travel/best-beer-festival-2019/" TargetMode="External" /><Relationship Id="rId30" Type="http://schemas.openxmlformats.org/officeDocument/2006/relationships/hyperlink" Target="https://www.10best.com/awards/travel/best-beer-festival-2019/" TargetMode="External" /><Relationship Id="rId31" Type="http://schemas.openxmlformats.org/officeDocument/2006/relationships/hyperlink" Target="https://www.10best.com/awards/travel/best-beer-festival-2019/" TargetMode="External" /><Relationship Id="rId32" Type="http://schemas.openxmlformats.org/officeDocument/2006/relationships/hyperlink" Target="https://www.10best.com/awards/travel/best-beer-festival-2019/" TargetMode="External" /><Relationship Id="rId33" Type="http://schemas.openxmlformats.org/officeDocument/2006/relationships/hyperlink" Target="https://www.instagram.com/p/Bt_O4DQAT8o/?utm_source=ig_twitter_share&amp;igshid=s3n2nngsfxll" TargetMode="External" /><Relationship Id="rId34" Type="http://schemas.openxmlformats.org/officeDocument/2006/relationships/hyperlink" Target="https://www.instagram.com/p/Bt_O4DQAT8o/?utm_source=ig_twitter_share&amp;igshid=s3n2nngsfxll" TargetMode="External" /><Relationship Id="rId35" Type="http://schemas.openxmlformats.org/officeDocument/2006/relationships/hyperlink" Target="https://twitter.com/i/web/status/1104754657019084808" TargetMode="External" /><Relationship Id="rId36" Type="http://schemas.openxmlformats.org/officeDocument/2006/relationships/hyperlink" Target="https://www.instagram.com/p/Bt_O4DQAT8o/?utm_source=ig_twitter_share&amp;igshid=s3n2nngsfxll" TargetMode="External" /><Relationship Id="rId37" Type="http://schemas.openxmlformats.org/officeDocument/2006/relationships/hyperlink" Target="https://twitter.com/i/web/status/1104754657019084808" TargetMode="External" /><Relationship Id="rId38" Type="http://schemas.openxmlformats.org/officeDocument/2006/relationships/hyperlink" Target="https://www.instagram.com/p/Bt_O4DQAT8o/?utm_source=ig_twitter_share&amp;igshid=s3n2nngsfxll" TargetMode="External" /><Relationship Id="rId39" Type="http://schemas.openxmlformats.org/officeDocument/2006/relationships/hyperlink" Target="https://ivebeenbit.ca/boston-walking-guide/" TargetMode="External" /><Relationship Id="rId40" Type="http://schemas.openxmlformats.org/officeDocument/2006/relationships/hyperlink" Target="https://ivebeenbit.ca/boston-walking-guide/" TargetMode="External" /><Relationship Id="rId41" Type="http://schemas.openxmlformats.org/officeDocument/2006/relationships/hyperlink" Target="https://twitter.com/i/web/status/1106196089747566593" TargetMode="External" /><Relationship Id="rId42" Type="http://schemas.openxmlformats.org/officeDocument/2006/relationships/hyperlink" Target="http://pbs.twimg.com/profile_images/3434386736/22b4202815d6f13bbbebca9e171507dc_normal.jpeg" TargetMode="External" /><Relationship Id="rId43" Type="http://schemas.openxmlformats.org/officeDocument/2006/relationships/hyperlink" Target="http://pbs.twimg.com/profile_images/534358166134222849/tRDEw_6V_normal.jpeg" TargetMode="External" /><Relationship Id="rId44" Type="http://schemas.openxmlformats.org/officeDocument/2006/relationships/hyperlink" Target="http://pbs.twimg.com/profile_images/534358166134222849/tRDEw_6V_normal.jpeg" TargetMode="External" /><Relationship Id="rId45" Type="http://schemas.openxmlformats.org/officeDocument/2006/relationships/hyperlink" Target="http://pbs.twimg.com/profile_images/534358166134222849/tRDEw_6V_normal.jpeg" TargetMode="External" /><Relationship Id="rId46" Type="http://schemas.openxmlformats.org/officeDocument/2006/relationships/hyperlink" Target="http://pbs.twimg.com/profile_images/534358166134222849/tRDEw_6V_normal.jpeg" TargetMode="External" /><Relationship Id="rId47" Type="http://schemas.openxmlformats.org/officeDocument/2006/relationships/hyperlink" Target="http://pbs.twimg.com/profile_images/534358166134222849/tRDEw_6V_normal.jpeg" TargetMode="External" /><Relationship Id="rId48" Type="http://schemas.openxmlformats.org/officeDocument/2006/relationships/hyperlink" Target="http://pbs.twimg.com/profile_images/534358166134222849/tRDEw_6V_normal.jpeg" TargetMode="External" /><Relationship Id="rId49" Type="http://schemas.openxmlformats.org/officeDocument/2006/relationships/hyperlink" Target="http://pbs.twimg.com/profile_images/534358166134222849/tRDEw_6V_normal.jpeg" TargetMode="External" /><Relationship Id="rId50" Type="http://schemas.openxmlformats.org/officeDocument/2006/relationships/hyperlink" Target="http://pbs.twimg.com/profile_images/534358166134222849/tRDEw_6V_normal.jpeg" TargetMode="External" /><Relationship Id="rId51" Type="http://schemas.openxmlformats.org/officeDocument/2006/relationships/hyperlink" Target="http://pbs.twimg.com/profile_images/534358166134222849/tRDEw_6V_normal.jpeg" TargetMode="External" /><Relationship Id="rId52" Type="http://schemas.openxmlformats.org/officeDocument/2006/relationships/hyperlink" Target="http://pbs.twimg.com/profile_images/534358166134222849/tRDEw_6V_normal.jpeg" TargetMode="External" /><Relationship Id="rId53" Type="http://schemas.openxmlformats.org/officeDocument/2006/relationships/hyperlink" Target="http://pbs.twimg.com/profile_images/534358166134222849/tRDEw_6V_normal.jpeg" TargetMode="External" /><Relationship Id="rId54" Type="http://schemas.openxmlformats.org/officeDocument/2006/relationships/hyperlink" Target="http://pbs.twimg.com/profile_images/534358166134222849/tRDEw_6V_normal.jpeg" TargetMode="External" /><Relationship Id="rId55" Type="http://schemas.openxmlformats.org/officeDocument/2006/relationships/hyperlink" Target="http://pbs.twimg.com/profile_images/534358166134222849/tRDEw_6V_normal.jpeg" TargetMode="External" /><Relationship Id="rId56" Type="http://schemas.openxmlformats.org/officeDocument/2006/relationships/hyperlink" Target="http://pbs.twimg.com/profile_images/534358166134222849/tRDEw_6V_normal.jpeg" TargetMode="External" /><Relationship Id="rId57" Type="http://schemas.openxmlformats.org/officeDocument/2006/relationships/hyperlink" Target="http://pbs.twimg.com/profile_images/534358166134222849/tRDEw_6V_normal.jpeg" TargetMode="External" /><Relationship Id="rId58" Type="http://schemas.openxmlformats.org/officeDocument/2006/relationships/hyperlink" Target="http://pbs.twimg.com/profile_images/534358166134222849/tRDEw_6V_normal.jpeg" TargetMode="External" /><Relationship Id="rId59" Type="http://schemas.openxmlformats.org/officeDocument/2006/relationships/hyperlink" Target="http://pbs.twimg.com/profile_images/534358166134222849/tRDEw_6V_normal.jpeg" TargetMode="External" /><Relationship Id="rId60" Type="http://schemas.openxmlformats.org/officeDocument/2006/relationships/hyperlink" Target="http://pbs.twimg.com/profile_images/534358166134222849/tRDEw_6V_normal.jpeg" TargetMode="External" /><Relationship Id="rId61" Type="http://schemas.openxmlformats.org/officeDocument/2006/relationships/hyperlink" Target="http://pbs.twimg.com/profile_images/534358166134222849/tRDEw_6V_normal.jpeg" TargetMode="External" /><Relationship Id="rId62" Type="http://schemas.openxmlformats.org/officeDocument/2006/relationships/hyperlink" Target="http://pbs.twimg.com/profile_images/534358166134222849/tRDEw_6V_normal.jpeg" TargetMode="External" /><Relationship Id="rId63" Type="http://schemas.openxmlformats.org/officeDocument/2006/relationships/hyperlink" Target="http://pbs.twimg.com/profile_images/534358166134222849/tRDEw_6V_normal.jpeg" TargetMode="External" /><Relationship Id="rId64" Type="http://schemas.openxmlformats.org/officeDocument/2006/relationships/hyperlink" Target="http://pbs.twimg.com/profile_images/534358166134222849/tRDEw_6V_normal.jpeg" TargetMode="External" /><Relationship Id="rId65" Type="http://schemas.openxmlformats.org/officeDocument/2006/relationships/hyperlink" Target="http://pbs.twimg.com/profile_images/534358166134222849/tRDEw_6V_normal.jpeg" TargetMode="External" /><Relationship Id="rId66" Type="http://schemas.openxmlformats.org/officeDocument/2006/relationships/hyperlink" Target="http://pbs.twimg.com/profile_images/534358166134222849/tRDEw_6V_normal.jpeg" TargetMode="External" /><Relationship Id="rId67" Type="http://schemas.openxmlformats.org/officeDocument/2006/relationships/hyperlink" Target="http://pbs.twimg.com/profile_images/534358166134222849/tRDEw_6V_normal.jpeg" TargetMode="External" /><Relationship Id="rId68" Type="http://schemas.openxmlformats.org/officeDocument/2006/relationships/hyperlink" Target="http://pbs.twimg.com/profile_images/534358166134222849/tRDEw_6V_normal.jpeg" TargetMode="External" /><Relationship Id="rId69" Type="http://schemas.openxmlformats.org/officeDocument/2006/relationships/hyperlink" Target="http://pbs.twimg.com/profile_images/534358166134222849/tRDEw_6V_normal.jpeg" TargetMode="External" /><Relationship Id="rId70" Type="http://schemas.openxmlformats.org/officeDocument/2006/relationships/hyperlink" Target="http://pbs.twimg.com/profile_images/534358166134222849/tRDEw_6V_normal.jpeg" TargetMode="External" /><Relationship Id="rId71" Type="http://schemas.openxmlformats.org/officeDocument/2006/relationships/hyperlink" Target="http://pbs.twimg.com/profile_images/534358166134222849/tRDEw_6V_normal.jpeg" TargetMode="External" /><Relationship Id="rId72" Type="http://schemas.openxmlformats.org/officeDocument/2006/relationships/hyperlink" Target="http://pbs.twimg.com/profile_images/534358166134222849/tRDEw_6V_normal.jpeg" TargetMode="External" /><Relationship Id="rId73" Type="http://schemas.openxmlformats.org/officeDocument/2006/relationships/hyperlink" Target="http://pbs.twimg.com/profile_images/534358166134222849/tRDEw_6V_normal.jpeg" TargetMode="External" /><Relationship Id="rId74" Type="http://schemas.openxmlformats.org/officeDocument/2006/relationships/hyperlink" Target="http://pbs.twimg.com/profile_images/303048483/q_s_nuts_logo_normal.jpg" TargetMode="External" /><Relationship Id="rId75" Type="http://schemas.openxmlformats.org/officeDocument/2006/relationships/hyperlink" Target="http://pbs.twimg.com/profile_images/303048483/q_s_nuts_logo_normal.jpg" TargetMode="External" /><Relationship Id="rId76" Type="http://schemas.openxmlformats.org/officeDocument/2006/relationships/hyperlink" Target="http://pbs.twimg.com/profile_images/303048483/q_s_nuts_logo_normal.jpg" TargetMode="External" /><Relationship Id="rId77" Type="http://schemas.openxmlformats.org/officeDocument/2006/relationships/hyperlink" Target="http://pbs.twimg.com/profile_images/303048483/q_s_nuts_logo_normal.jpg" TargetMode="External" /><Relationship Id="rId78" Type="http://schemas.openxmlformats.org/officeDocument/2006/relationships/hyperlink" Target="http://pbs.twimg.com/profile_images/303048483/q_s_nuts_logo_normal.jpg" TargetMode="External" /><Relationship Id="rId79" Type="http://schemas.openxmlformats.org/officeDocument/2006/relationships/hyperlink" Target="http://pbs.twimg.com/profile_images/303048483/q_s_nuts_logo_normal.jpg" TargetMode="External" /><Relationship Id="rId80" Type="http://schemas.openxmlformats.org/officeDocument/2006/relationships/hyperlink" Target="http://pbs.twimg.com/profile_images/303048483/q_s_nuts_logo_normal.jpg" TargetMode="External" /><Relationship Id="rId81" Type="http://schemas.openxmlformats.org/officeDocument/2006/relationships/hyperlink" Target="http://pbs.twimg.com/profile_images/303048483/q_s_nuts_logo_normal.jpg" TargetMode="External" /><Relationship Id="rId82" Type="http://schemas.openxmlformats.org/officeDocument/2006/relationships/hyperlink" Target="http://pbs.twimg.com/profile_images/303048483/q_s_nuts_logo_normal.jpg" TargetMode="External" /><Relationship Id="rId83" Type="http://schemas.openxmlformats.org/officeDocument/2006/relationships/hyperlink" Target="http://pbs.twimg.com/profile_images/303048483/q_s_nuts_logo_normal.jpg" TargetMode="External" /><Relationship Id="rId84" Type="http://schemas.openxmlformats.org/officeDocument/2006/relationships/hyperlink" Target="http://pbs.twimg.com/profile_images/303048483/q_s_nuts_logo_normal.jpg" TargetMode="External" /><Relationship Id="rId85" Type="http://schemas.openxmlformats.org/officeDocument/2006/relationships/hyperlink" Target="http://pbs.twimg.com/profile_images/303048483/q_s_nuts_logo_normal.jpg" TargetMode="External" /><Relationship Id="rId86" Type="http://schemas.openxmlformats.org/officeDocument/2006/relationships/hyperlink" Target="http://pbs.twimg.com/profile_images/303048483/q_s_nuts_logo_normal.jpg" TargetMode="External" /><Relationship Id="rId87" Type="http://schemas.openxmlformats.org/officeDocument/2006/relationships/hyperlink" Target="http://pbs.twimg.com/profile_images/303048483/q_s_nuts_logo_normal.jpg" TargetMode="External" /><Relationship Id="rId88" Type="http://schemas.openxmlformats.org/officeDocument/2006/relationships/hyperlink" Target="http://pbs.twimg.com/profile_images/303048483/q_s_nuts_logo_normal.jpg" TargetMode="External" /><Relationship Id="rId89" Type="http://schemas.openxmlformats.org/officeDocument/2006/relationships/hyperlink" Target="http://pbs.twimg.com/profile_images/303048483/q_s_nuts_logo_normal.jpg" TargetMode="External" /><Relationship Id="rId90" Type="http://schemas.openxmlformats.org/officeDocument/2006/relationships/hyperlink" Target="http://pbs.twimg.com/profile_images/692809797104603136/HLNsI6zZ_normal.jpg" TargetMode="External" /><Relationship Id="rId91" Type="http://schemas.openxmlformats.org/officeDocument/2006/relationships/hyperlink" Target="http://pbs.twimg.com/profile_images/692809797104603136/HLNsI6zZ_normal.jpg" TargetMode="External" /><Relationship Id="rId92" Type="http://schemas.openxmlformats.org/officeDocument/2006/relationships/hyperlink" Target="http://pbs.twimg.com/profile_images/692809797104603136/HLNsI6zZ_normal.jpg" TargetMode="External" /><Relationship Id="rId93" Type="http://schemas.openxmlformats.org/officeDocument/2006/relationships/hyperlink" Target="http://pbs.twimg.com/profile_images/692809797104603136/HLNsI6zZ_normal.jpg" TargetMode="External" /><Relationship Id="rId94" Type="http://schemas.openxmlformats.org/officeDocument/2006/relationships/hyperlink" Target="http://pbs.twimg.com/profile_images/675505466357784576/SVUtP67s_normal.png" TargetMode="External" /><Relationship Id="rId95" Type="http://schemas.openxmlformats.org/officeDocument/2006/relationships/hyperlink" Target="https://twitter.com/#!/barbaratibbetts/status/1101810102540083200" TargetMode="External" /><Relationship Id="rId96" Type="http://schemas.openxmlformats.org/officeDocument/2006/relationships/hyperlink" Target="https://twitter.com/#!/10best/status/1102665648910548993" TargetMode="External" /><Relationship Id="rId97" Type="http://schemas.openxmlformats.org/officeDocument/2006/relationships/hyperlink" Target="https://twitter.com/#!/10best/status/1102665648910548993" TargetMode="External" /><Relationship Id="rId98" Type="http://schemas.openxmlformats.org/officeDocument/2006/relationships/hyperlink" Target="https://twitter.com/#!/10best/status/1102665648910548993" TargetMode="External" /><Relationship Id="rId99" Type="http://schemas.openxmlformats.org/officeDocument/2006/relationships/hyperlink" Target="https://twitter.com/#!/10best/status/1102665648910548993" TargetMode="External" /><Relationship Id="rId100" Type="http://schemas.openxmlformats.org/officeDocument/2006/relationships/hyperlink" Target="https://twitter.com/#!/10best/status/1102665648910548993" TargetMode="External" /><Relationship Id="rId101" Type="http://schemas.openxmlformats.org/officeDocument/2006/relationships/hyperlink" Target="https://twitter.com/#!/10best/status/1102665648910548993" TargetMode="External" /><Relationship Id="rId102" Type="http://schemas.openxmlformats.org/officeDocument/2006/relationships/hyperlink" Target="https://twitter.com/#!/10best/status/1102665648910548993" TargetMode="External" /><Relationship Id="rId103" Type="http://schemas.openxmlformats.org/officeDocument/2006/relationships/hyperlink" Target="https://twitter.com/#!/10best/status/1102665648910548993" TargetMode="External" /><Relationship Id="rId104" Type="http://schemas.openxmlformats.org/officeDocument/2006/relationships/hyperlink" Target="https://twitter.com/#!/10best/status/1102665648910548993" TargetMode="External" /><Relationship Id="rId105" Type="http://schemas.openxmlformats.org/officeDocument/2006/relationships/hyperlink" Target="https://twitter.com/#!/10best/status/1102665194885529601" TargetMode="External" /><Relationship Id="rId106" Type="http://schemas.openxmlformats.org/officeDocument/2006/relationships/hyperlink" Target="https://twitter.com/#!/10best/status/1102665648910548993" TargetMode="External" /><Relationship Id="rId107" Type="http://schemas.openxmlformats.org/officeDocument/2006/relationships/hyperlink" Target="https://twitter.com/#!/10best/status/1102665194885529601" TargetMode="External" /><Relationship Id="rId108" Type="http://schemas.openxmlformats.org/officeDocument/2006/relationships/hyperlink" Target="https://twitter.com/#!/10best/status/1102665648910548993" TargetMode="External" /><Relationship Id="rId109" Type="http://schemas.openxmlformats.org/officeDocument/2006/relationships/hyperlink" Target="https://twitter.com/#!/10best/status/1102665194885529601" TargetMode="External" /><Relationship Id="rId110" Type="http://schemas.openxmlformats.org/officeDocument/2006/relationships/hyperlink" Target="https://twitter.com/#!/10best/status/1102665648910548993" TargetMode="External" /><Relationship Id="rId111" Type="http://schemas.openxmlformats.org/officeDocument/2006/relationships/hyperlink" Target="https://twitter.com/#!/10best/status/1102665194885529601" TargetMode="External" /><Relationship Id="rId112" Type="http://schemas.openxmlformats.org/officeDocument/2006/relationships/hyperlink" Target="https://twitter.com/#!/10best/status/1102665648910548993" TargetMode="External" /><Relationship Id="rId113" Type="http://schemas.openxmlformats.org/officeDocument/2006/relationships/hyperlink" Target="https://twitter.com/#!/10best/status/1102665194885529601" TargetMode="External" /><Relationship Id="rId114" Type="http://schemas.openxmlformats.org/officeDocument/2006/relationships/hyperlink" Target="https://twitter.com/#!/10best/status/1102665648910548993" TargetMode="External" /><Relationship Id="rId115" Type="http://schemas.openxmlformats.org/officeDocument/2006/relationships/hyperlink" Target="https://twitter.com/#!/10best/status/1102665194885529601" TargetMode="External" /><Relationship Id="rId116" Type="http://schemas.openxmlformats.org/officeDocument/2006/relationships/hyperlink" Target="https://twitter.com/#!/10best/status/1102665648910548993" TargetMode="External" /><Relationship Id="rId117" Type="http://schemas.openxmlformats.org/officeDocument/2006/relationships/hyperlink" Target="https://twitter.com/#!/10best/status/1102665194885529601" TargetMode="External" /><Relationship Id="rId118" Type="http://schemas.openxmlformats.org/officeDocument/2006/relationships/hyperlink" Target="https://twitter.com/#!/10best/status/1102665648910548993" TargetMode="External" /><Relationship Id="rId119" Type="http://schemas.openxmlformats.org/officeDocument/2006/relationships/hyperlink" Target="https://twitter.com/#!/10best/status/1102665194885529601" TargetMode="External" /><Relationship Id="rId120" Type="http://schemas.openxmlformats.org/officeDocument/2006/relationships/hyperlink" Target="https://twitter.com/#!/10best/status/1102665648910548993" TargetMode="External" /><Relationship Id="rId121" Type="http://schemas.openxmlformats.org/officeDocument/2006/relationships/hyperlink" Target="https://twitter.com/#!/10best/status/1102665194885529601" TargetMode="External" /><Relationship Id="rId122" Type="http://schemas.openxmlformats.org/officeDocument/2006/relationships/hyperlink" Target="https://twitter.com/#!/10best/status/1102665648910548993" TargetMode="External" /><Relationship Id="rId123" Type="http://schemas.openxmlformats.org/officeDocument/2006/relationships/hyperlink" Target="https://twitter.com/#!/10best/status/1102665194885529601" TargetMode="External" /><Relationship Id="rId124" Type="http://schemas.openxmlformats.org/officeDocument/2006/relationships/hyperlink" Target="https://twitter.com/#!/10best/status/1102665648910548993" TargetMode="External" /><Relationship Id="rId125" Type="http://schemas.openxmlformats.org/officeDocument/2006/relationships/hyperlink" Target="https://twitter.com/#!/10best/status/1102665194885529601" TargetMode="External" /><Relationship Id="rId126" Type="http://schemas.openxmlformats.org/officeDocument/2006/relationships/hyperlink" Target="https://twitter.com/#!/10best/status/1102665648910548993" TargetMode="External" /><Relationship Id="rId127" Type="http://schemas.openxmlformats.org/officeDocument/2006/relationships/hyperlink" Target="https://twitter.com/#!/qsnuts/status/1097156510218620929" TargetMode="External" /><Relationship Id="rId128" Type="http://schemas.openxmlformats.org/officeDocument/2006/relationships/hyperlink" Target="https://twitter.com/#!/qsnuts/status/1102237116979994624" TargetMode="External" /><Relationship Id="rId129" Type="http://schemas.openxmlformats.org/officeDocument/2006/relationships/hyperlink" Target="https://twitter.com/#!/qsnuts/status/1104760578265022464" TargetMode="External" /><Relationship Id="rId130" Type="http://schemas.openxmlformats.org/officeDocument/2006/relationships/hyperlink" Target="https://twitter.com/#!/qsnuts/status/1097156510218620929" TargetMode="External" /><Relationship Id="rId131" Type="http://schemas.openxmlformats.org/officeDocument/2006/relationships/hyperlink" Target="https://twitter.com/#!/qsnuts/status/1102237116979994624" TargetMode="External" /><Relationship Id="rId132" Type="http://schemas.openxmlformats.org/officeDocument/2006/relationships/hyperlink" Target="https://twitter.com/#!/qsnuts/status/1104754657019084808" TargetMode="External" /><Relationship Id="rId133" Type="http://schemas.openxmlformats.org/officeDocument/2006/relationships/hyperlink" Target="https://twitter.com/#!/qsnuts/status/1104760211628310528" TargetMode="External" /><Relationship Id="rId134" Type="http://schemas.openxmlformats.org/officeDocument/2006/relationships/hyperlink" Target="https://twitter.com/#!/qsnuts/status/1104760578265022464" TargetMode="External" /><Relationship Id="rId135" Type="http://schemas.openxmlformats.org/officeDocument/2006/relationships/hyperlink" Target="https://twitter.com/#!/qsnuts/status/1097156510218620929" TargetMode="External" /><Relationship Id="rId136" Type="http://schemas.openxmlformats.org/officeDocument/2006/relationships/hyperlink" Target="https://twitter.com/#!/qsnuts/status/1102237116979994624" TargetMode="External" /><Relationship Id="rId137" Type="http://schemas.openxmlformats.org/officeDocument/2006/relationships/hyperlink" Target="https://twitter.com/#!/qsnuts/status/1104754657019084808" TargetMode="External" /><Relationship Id="rId138" Type="http://schemas.openxmlformats.org/officeDocument/2006/relationships/hyperlink" Target="https://twitter.com/#!/qsnuts/status/1104760211628310528" TargetMode="External" /><Relationship Id="rId139" Type="http://schemas.openxmlformats.org/officeDocument/2006/relationships/hyperlink" Target="https://twitter.com/#!/qsnuts/status/1104760578265022464" TargetMode="External" /><Relationship Id="rId140" Type="http://schemas.openxmlformats.org/officeDocument/2006/relationships/hyperlink" Target="https://twitter.com/#!/qsnuts/status/1097156510218620929" TargetMode="External" /><Relationship Id="rId141" Type="http://schemas.openxmlformats.org/officeDocument/2006/relationships/hyperlink" Target="https://twitter.com/#!/qsnuts/status/1102237116979994624" TargetMode="External" /><Relationship Id="rId142" Type="http://schemas.openxmlformats.org/officeDocument/2006/relationships/hyperlink" Target="https://twitter.com/#!/qsnuts/status/1104760578265022464" TargetMode="External" /><Relationship Id="rId143" Type="http://schemas.openxmlformats.org/officeDocument/2006/relationships/hyperlink" Target="https://twitter.com/#!/ibbtravel/status/1102040902778929152" TargetMode="External" /><Relationship Id="rId144" Type="http://schemas.openxmlformats.org/officeDocument/2006/relationships/hyperlink" Target="https://twitter.com/#!/ibbtravel/status/1102690179414925312" TargetMode="External" /><Relationship Id="rId145" Type="http://schemas.openxmlformats.org/officeDocument/2006/relationships/hyperlink" Target="https://twitter.com/#!/ibbtravel/status/1104532317874184192" TargetMode="External" /><Relationship Id="rId146" Type="http://schemas.openxmlformats.org/officeDocument/2006/relationships/hyperlink" Target="https://twitter.com/#!/ibbtravel/status/1105996968017313792" TargetMode="External" /><Relationship Id="rId147" Type="http://schemas.openxmlformats.org/officeDocument/2006/relationships/hyperlink" Target="https://twitter.com/#!/videoterrill/status/1106196089747566593" TargetMode="External" /><Relationship Id="rId148" Type="http://schemas.openxmlformats.org/officeDocument/2006/relationships/comments" Target="../comments1.xml" /><Relationship Id="rId149" Type="http://schemas.openxmlformats.org/officeDocument/2006/relationships/vmlDrawing" Target="../drawings/vmlDrawing1.vml" /><Relationship Id="rId150" Type="http://schemas.openxmlformats.org/officeDocument/2006/relationships/table" Target="../tables/table1.xml" /><Relationship Id="rId1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101810102540083200" TargetMode="External" /><Relationship Id="rId2" Type="http://schemas.openxmlformats.org/officeDocument/2006/relationships/hyperlink" Target="https://www.10best.com/awards/travel/best-beer-festival-2019/" TargetMode="External" /><Relationship Id="rId3" Type="http://schemas.openxmlformats.org/officeDocument/2006/relationships/hyperlink" Target="https://www.10best.com/awards/travel/best-beer-festival-2019/" TargetMode="External" /><Relationship Id="rId4" Type="http://schemas.openxmlformats.org/officeDocument/2006/relationships/hyperlink" Target="https://www.instagram.com/p/Bt_O4DQAT8o/?utm_source=ig_twitter_share&amp;igshid=s3n2nngsfxll" TargetMode="External" /><Relationship Id="rId5" Type="http://schemas.openxmlformats.org/officeDocument/2006/relationships/hyperlink" Target="https://twitter.com/i/web/status/1104754657019084808" TargetMode="External" /><Relationship Id="rId6" Type="http://schemas.openxmlformats.org/officeDocument/2006/relationships/hyperlink" Target="https://ivebeenbit.ca/boston-walking-guide/" TargetMode="External" /><Relationship Id="rId7" Type="http://schemas.openxmlformats.org/officeDocument/2006/relationships/hyperlink" Target="https://ivebeenbit.ca/boston-walking-guide/" TargetMode="External" /><Relationship Id="rId8" Type="http://schemas.openxmlformats.org/officeDocument/2006/relationships/hyperlink" Target="https://twitter.com/i/web/status/1106196089747566593" TargetMode="External" /><Relationship Id="rId9" Type="http://schemas.openxmlformats.org/officeDocument/2006/relationships/hyperlink" Target="http://pbs.twimg.com/profile_images/3434386736/22b4202815d6f13bbbebca9e171507dc_normal.jpeg" TargetMode="External" /><Relationship Id="rId10" Type="http://schemas.openxmlformats.org/officeDocument/2006/relationships/hyperlink" Target="http://pbs.twimg.com/profile_images/534358166134222849/tRDEw_6V_normal.jpeg" TargetMode="External" /><Relationship Id="rId11" Type="http://schemas.openxmlformats.org/officeDocument/2006/relationships/hyperlink" Target="http://pbs.twimg.com/profile_images/534358166134222849/tRDEw_6V_normal.jpeg" TargetMode="External" /><Relationship Id="rId12" Type="http://schemas.openxmlformats.org/officeDocument/2006/relationships/hyperlink" Target="http://pbs.twimg.com/profile_images/303048483/q_s_nuts_logo_normal.jpg" TargetMode="External" /><Relationship Id="rId13" Type="http://schemas.openxmlformats.org/officeDocument/2006/relationships/hyperlink" Target="http://pbs.twimg.com/profile_images/303048483/q_s_nuts_logo_normal.jpg" TargetMode="External" /><Relationship Id="rId14" Type="http://schemas.openxmlformats.org/officeDocument/2006/relationships/hyperlink" Target="http://pbs.twimg.com/profile_images/303048483/q_s_nuts_logo_normal.jpg" TargetMode="External" /><Relationship Id="rId15" Type="http://schemas.openxmlformats.org/officeDocument/2006/relationships/hyperlink" Target="http://pbs.twimg.com/profile_images/303048483/q_s_nuts_logo_normal.jpg" TargetMode="External" /><Relationship Id="rId16" Type="http://schemas.openxmlformats.org/officeDocument/2006/relationships/hyperlink" Target="http://pbs.twimg.com/profile_images/303048483/q_s_nuts_logo_normal.jpg" TargetMode="External" /><Relationship Id="rId17" Type="http://schemas.openxmlformats.org/officeDocument/2006/relationships/hyperlink" Target="http://pbs.twimg.com/profile_images/692809797104603136/HLNsI6zZ_normal.jpg" TargetMode="External" /><Relationship Id="rId18" Type="http://schemas.openxmlformats.org/officeDocument/2006/relationships/hyperlink" Target="http://pbs.twimg.com/profile_images/692809797104603136/HLNsI6zZ_normal.jpg" TargetMode="External" /><Relationship Id="rId19" Type="http://schemas.openxmlformats.org/officeDocument/2006/relationships/hyperlink" Target="http://pbs.twimg.com/profile_images/692809797104603136/HLNsI6zZ_normal.jpg" TargetMode="External" /><Relationship Id="rId20" Type="http://schemas.openxmlformats.org/officeDocument/2006/relationships/hyperlink" Target="http://pbs.twimg.com/profile_images/692809797104603136/HLNsI6zZ_normal.jpg" TargetMode="External" /><Relationship Id="rId21" Type="http://schemas.openxmlformats.org/officeDocument/2006/relationships/hyperlink" Target="http://pbs.twimg.com/profile_images/675505466357784576/SVUtP67s_normal.png" TargetMode="External" /><Relationship Id="rId22" Type="http://schemas.openxmlformats.org/officeDocument/2006/relationships/hyperlink" Target="https://twitter.com/#!/barbaratibbetts/status/1101810102540083200" TargetMode="External" /><Relationship Id="rId23" Type="http://schemas.openxmlformats.org/officeDocument/2006/relationships/hyperlink" Target="https://twitter.com/#!/10best/status/1102665648910548993" TargetMode="External" /><Relationship Id="rId24" Type="http://schemas.openxmlformats.org/officeDocument/2006/relationships/hyperlink" Target="https://twitter.com/#!/10best/status/1102665194885529601" TargetMode="External" /><Relationship Id="rId25" Type="http://schemas.openxmlformats.org/officeDocument/2006/relationships/hyperlink" Target="https://twitter.com/#!/qsnuts/status/1097156510218620929" TargetMode="External" /><Relationship Id="rId26" Type="http://schemas.openxmlformats.org/officeDocument/2006/relationships/hyperlink" Target="https://twitter.com/#!/qsnuts/status/1102237116979994624" TargetMode="External" /><Relationship Id="rId27" Type="http://schemas.openxmlformats.org/officeDocument/2006/relationships/hyperlink" Target="https://twitter.com/#!/qsnuts/status/1104760578265022464" TargetMode="External" /><Relationship Id="rId28" Type="http://schemas.openxmlformats.org/officeDocument/2006/relationships/hyperlink" Target="https://twitter.com/#!/qsnuts/status/1104754657019084808" TargetMode="External" /><Relationship Id="rId29" Type="http://schemas.openxmlformats.org/officeDocument/2006/relationships/hyperlink" Target="https://twitter.com/#!/qsnuts/status/1104760211628310528" TargetMode="External" /><Relationship Id="rId30" Type="http://schemas.openxmlformats.org/officeDocument/2006/relationships/hyperlink" Target="https://twitter.com/#!/ibbtravel/status/1102040902778929152" TargetMode="External" /><Relationship Id="rId31" Type="http://schemas.openxmlformats.org/officeDocument/2006/relationships/hyperlink" Target="https://twitter.com/#!/ibbtravel/status/1102690179414925312" TargetMode="External" /><Relationship Id="rId32" Type="http://schemas.openxmlformats.org/officeDocument/2006/relationships/hyperlink" Target="https://twitter.com/#!/ibbtravel/status/1104532317874184192" TargetMode="External" /><Relationship Id="rId33" Type="http://schemas.openxmlformats.org/officeDocument/2006/relationships/hyperlink" Target="https://twitter.com/#!/ibbtravel/status/1105996968017313792" TargetMode="External" /><Relationship Id="rId34" Type="http://schemas.openxmlformats.org/officeDocument/2006/relationships/hyperlink" Target="https://twitter.com/#!/videoterrill/status/1106196089747566593" TargetMode="External" /><Relationship Id="rId35" Type="http://schemas.openxmlformats.org/officeDocument/2006/relationships/comments" Target="../comments12.xml" /><Relationship Id="rId36" Type="http://schemas.openxmlformats.org/officeDocument/2006/relationships/vmlDrawing" Target="../drawings/vmlDrawing6.vml" /><Relationship Id="rId37" Type="http://schemas.openxmlformats.org/officeDocument/2006/relationships/table" Target="../tables/table22.xml" /><Relationship Id="rId3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cWIjnVXis" TargetMode="External" /><Relationship Id="rId2" Type="http://schemas.openxmlformats.org/officeDocument/2006/relationships/hyperlink" Target="http://t.co/Xo1isg2wF0" TargetMode="External" /><Relationship Id="rId3" Type="http://schemas.openxmlformats.org/officeDocument/2006/relationships/hyperlink" Target="https://t.co/FG5LmRS54b" TargetMode="External" /><Relationship Id="rId4" Type="http://schemas.openxmlformats.org/officeDocument/2006/relationships/hyperlink" Target="https://t.co/2Puxz1uFT9" TargetMode="External" /><Relationship Id="rId5" Type="http://schemas.openxmlformats.org/officeDocument/2006/relationships/hyperlink" Target="https://t.co/7FPiV9Sx0H" TargetMode="External" /><Relationship Id="rId6" Type="http://schemas.openxmlformats.org/officeDocument/2006/relationships/hyperlink" Target="http://t.co/DTnYm0QBeG" TargetMode="External" /><Relationship Id="rId7" Type="http://schemas.openxmlformats.org/officeDocument/2006/relationships/hyperlink" Target="http://www.visitindy.com/" TargetMode="External" /><Relationship Id="rId8" Type="http://schemas.openxmlformats.org/officeDocument/2006/relationships/hyperlink" Target="http://www.mibeer.com/" TargetMode="External" /><Relationship Id="rId9" Type="http://schemas.openxmlformats.org/officeDocument/2006/relationships/hyperlink" Target="https://t.co/QzNsPhKS8L" TargetMode="External" /><Relationship Id="rId10" Type="http://schemas.openxmlformats.org/officeDocument/2006/relationships/hyperlink" Target="https://t.co/To1zPYFsfN" TargetMode="External" /><Relationship Id="rId11" Type="http://schemas.openxmlformats.org/officeDocument/2006/relationships/hyperlink" Target="http://t.co/zzLfTVNKSb" TargetMode="External" /><Relationship Id="rId12" Type="http://schemas.openxmlformats.org/officeDocument/2006/relationships/hyperlink" Target="http://bit.lt/GABF18AXSTh" TargetMode="External" /><Relationship Id="rId13" Type="http://schemas.openxmlformats.org/officeDocument/2006/relationships/hyperlink" Target="https://t.co/go1q0rKxxJ" TargetMode="External" /><Relationship Id="rId14" Type="http://schemas.openxmlformats.org/officeDocument/2006/relationships/hyperlink" Target="http://t.co/KwDr59D55P" TargetMode="External" /><Relationship Id="rId15" Type="http://schemas.openxmlformats.org/officeDocument/2006/relationships/hyperlink" Target="https://t.co/p0ICQyCulT" TargetMode="External" /><Relationship Id="rId16" Type="http://schemas.openxmlformats.org/officeDocument/2006/relationships/hyperlink" Target="http://visitraleigh.com/" TargetMode="External" /><Relationship Id="rId17" Type="http://schemas.openxmlformats.org/officeDocument/2006/relationships/hyperlink" Target="https://t.co/pFNPuXV6jS" TargetMode="External" /><Relationship Id="rId18" Type="http://schemas.openxmlformats.org/officeDocument/2006/relationships/hyperlink" Target="http://exploreasheville.com/" TargetMode="External" /><Relationship Id="rId19" Type="http://schemas.openxmlformats.org/officeDocument/2006/relationships/hyperlink" Target="https://t.co/xVTHuy1FGS" TargetMode="External" /><Relationship Id="rId20" Type="http://schemas.openxmlformats.org/officeDocument/2006/relationships/hyperlink" Target="http://t.co/3tHaW6WW2k" TargetMode="External" /><Relationship Id="rId21" Type="http://schemas.openxmlformats.org/officeDocument/2006/relationships/hyperlink" Target="http://t.co/Q1tjVSeRQy" TargetMode="External" /><Relationship Id="rId22" Type="http://schemas.openxmlformats.org/officeDocument/2006/relationships/hyperlink" Target="https://www.massvacation.com/" TargetMode="External" /><Relationship Id="rId23" Type="http://schemas.openxmlformats.org/officeDocument/2006/relationships/hyperlink" Target="http://bostonpublicmarket.org/" TargetMode="External" /><Relationship Id="rId24" Type="http://schemas.openxmlformats.org/officeDocument/2006/relationships/hyperlink" Target="https://t.co/CD5RcJkcW1" TargetMode="External" /><Relationship Id="rId25" Type="http://schemas.openxmlformats.org/officeDocument/2006/relationships/hyperlink" Target="http://ivebeenbit.ca/" TargetMode="External" /><Relationship Id="rId26" Type="http://schemas.openxmlformats.org/officeDocument/2006/relationships/hyperlink" Target="http://terrillproductions.com/" TargetMode="External" /><Relationship Id="rId27" Type="http://schemas.openxmlformats.org/officeDocument/2006/relationships/hyperlink" Target="https://pbs.twimg.com/profile_banners/1301480125/1427387597" TargetMode="External" /><Relationship Id="rId28" Type="http://schemas.openxmlformats.org/officeDocument/2006/relationships/hyperlink" Target="https://pbs.twimg.com/profile_banners/17389704/1485209512" TargetMode="External" /><Relationship Id="rId29" Type="http://schemas.openxmlformats.org/officeDocument/2006/relationships/hyperlink" Target="https://pbs.twimg.com/profile_banners/4753743354/1467032092" TargetMode="External" /><Relationship Id="rId30" Type="http://schemas.openxmlformats.org/officeDocument/2006/relationships/hyperlink" Target="https://pbs.twimg.com/profile_banners/367216356/1520267165" TargetMode="External" /><Relationship Id="rId31" Type="http://schemas.openxmlformats.org/officeDocument/2006/relationships/hyperlink" Target="https://pbs.twimg.com/profile_banners/2400043922/1429627143" TargetMode="External" /><Relationship Id="rId32" Type="http://schemas.openxmlformats.org/officeDocument/2006/relationships/hyperlink" Target="https://pbs.twimg.com/profile_banners/2233516406/1386552322" TargetMode="External" /><Relationship Id="rId33" Type="http://schemas.openxmlformats.org/officeDocument/2006/relationships/hyperlink" Target="https://pbs.twimg.com/profile_banners/37029151/1347976047" TargetMode="External" /><Relationship Id="rId34" Type="http://schemas.openxmlformats.org/officeDocument/2006/relationships/hyperlink" Target="https://pbs.twimg.com/profile_banners/165871371/1512406040" TargetMode="External" /><Relationship Id="rId35" Type="http://schemas.openxmlformats.org/officeDocument/2006/relationships/hyperlink" Target="https://pbs.twimg.com/profile_banners/15723732/1543597129" TargetMode="External" /><Relationship Id="rId36" Type="http://schemas.openxmlformats.org/officeDocument/2006/relationships/hyperlink" Target="https://pbs.twimg.com/profile_banners/16886986/1548870846" TargetMode="External" /><Relationship Id="rId37" Type="http://schemas.openxmlformats.org/officeDocument/2006/relationships/hyperlink" Target="https://pbs.twimg.com/profile_banners/16035216/1507847955" TargetMode="External" /><Relationship Id="rId38" Type="http://schemas.openxmlformats.org/officeDocument/2006/relationships/hyperlink" Target="https://pbs.twimg.com/profile_banners/982979010903838721/1545341224" TargetMode="External" /><Relationship Id="rId39" Type="http://schemas.openxmlformats.org/officeDocument/2006/relationships/hyperlink" Target="https://pbs.twimg.com/profile_banners/18223465/1515088223" TargetMode="External" /><Relationship Id="rId40" Type="http://schemas.openxmlformats.org/officeDocument/2006/relationships/hyperlink" Target="https://pbs.twimg.com/profile_banners/764188768849039360/1471034045" TargetMode="External" /><Relationship Id="rId41" Type="http://schemas.openxmlformats.org/officeDocument/2006/relationships/hyperlink" Target="https://pbs.twimg.com/profile_banners/47979952/1515534271" TargetMode="External" /><Relationship Id="rId42" Type="http://schemas.openxmlformats.org/officeDocument/2006/relationships/hyperlink" Target="https://pbs.twimg.com/profile_banners/58365626/1469824033" TargetMode="External" /><Relationship Id="rId43" Type="http://schemas.openxmlformats.org/officeDocument/2006/relationships/hyperlink" Target="https://pbs.twimg.com/profile_banners/385582317/1372777428" TargetMode="External" /><Relationship Id="rId44" Type="http://schemas.openxmlformats.org/officeDocument/2006/relationships/hyperlink" Target="https://pbs.twimg.com/profile_banners/97589951/1380755369" TargetMode="External" /><Relationship Id="rId45" Type="http://schemas.openxmlformats.org/officeDocument/2006/relationships/hyperlink" Target="https://pbs.twimg.com/profile_banners/25570133/1425404954" TargetMode="External" /><Relationship Id="rId46" Type="http://schemas.openxmlformats.org/officeDocument/2006/relationships/hyperlink" Target="https://pbs.twimg.com/profile_banners/965860452348637184/1519928931" TargetMode="External" /><Relationship Id="rId47" Type="http://schemas.openxmlformats.org/officeDocument/2006/relationships/hyperlink" Target="https://pbs.twimg.com/profile_banners/30288680/1543593059" TargetMode="External" /><Relationship Id="rId48" Type="http://schemas.openxmlformats.org/officeDocument/2006/relationships/hyperlink" Target="https://pbs.twimg.com/profile_banners/43404666/1540566265" TargetMode="External" /><Relationship Id="rId49" Type="http://schemas.openxmlformats.org/officeDocument/2006/relationships/hyperlink" Target="https://pbs.twimg.com/profile_banners/4829933229/1454013467" TargetMode="External" /><Relationship Id="rId50" Type="http://schemas.openxmlformats.org/officeDocument/2006/relationships/hyperlink" Target="https://pbs.twimg.com/profile_banners/4454590096/1449886439"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pbs.twimg.com/profile_background_images/730816790/9ca3cc9783985cd8a1595732be82d587.jpeg" TargetMode="External" /><Relationship Id="rId55" Type="http://schemas.openxmlformats.org/officeDocument/2006/relationships/hyperlink" Target="http://pbs.twimg.com/profile_background_images/449233616900325377/fAAKBfX4.jpeg" TargetMode="External" /><Relationship Id="rId56" Type="http://schemas.openxmlformats.org/officeDocument/2006/relationships/hyperlink" Target="http://abs.twimg.com/images/themes/theme15/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pbs.twimg.com/profile_background_images/428423545/Mibeer__twitter_.jp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pbs.twimg.com/profile_background_images/378800000124891406/010d6f7258222a2504e72ce757c46386.jpe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pbs.twimg.com/profile_background_images/525733306977890304/pnzQ1PN5.png" TargetMode="External" /><Relationship Id="rId71" Type="http://schemas.openxmlformats.org/officeDocument/2006/relationships/hyperlink" Target="http://pbs.twimg.com/profile_background_images/826102615/2aea1ac74c9f947dc9edee3b4f46f036.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pbs.twimg.com/profile_images/3434386736/22b4202815d6f13bbbebca9e171507dc_normal.jpeg" TargetMode="External" /><Relationship Id="rId79" Type="http://schemas.openxmlformats.org/officeDocument/2006/relationships/hyperlink" Target="http://pbs.twimg.com/profile_images/534358166134222849/tRDEw_6V_normal.jpeg" TargetMode="External" /><Relationship Id="rId80" Type="http://schemas.openxmlformats.org/officeDocument/2006/relationships/hyperlink" Target="http://pbs.twimg.com/profile_images/747822208655908864/8HBgwRCP_normal.jpg" TargetMode="External" /><Relationship Id="rId81" Type="http://schemas.openxmlformats.org/officeDocument/2006/relationships/hyperlink" Target="http://pbs.twimg.com/profile_images/941715030982131717/ynf13CPb_normal.jpg" TargetMode="External" /><Relationship Id="rId82" Type="http://schemas.openxmlformats.org/officeDocument/2006/relationships/hyperlink" Target="http://pbs.twimg.com/profile_images/590524339872731136/40I6xi7r_normal.jpg" TargetMode="External" /><Relationship Id="rId83" Type="http://schemas.openxmlformats.org/officeDocument/2006/relationships/hyperlink" Target="http://pbs.twimg.com/profile_images/943204167555858432/4TGCPqqP_normal.jpg" TargetMode="External" /><Relationship Id="rId84" Type="http://schemas.openxmlformats.org/officeDocument/2006/relationships/hyperlink" Target="http://pbs.twimg.com/profile_images/684455877894516736/9Lf38PKe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907222913031569409/FALlW2Yq_normal.jpg" TargetMode="External" /><Relationship Id="rId87" Type="http://schemas.openxmlformats.org/officeDocument/2006/relationships/hyperlink" Target="http://pbs.twimg.com/profile_images/1046734483339300871/y6tQc2bw_normal.jpg" TargetMode="External" /><Relationship Id="rId88" Type="http://schemas.openxmlformats.org/officeDocument/2006/relationships/hyperlink" Target="http://pbs.twimg.com/profile_images/1080154239320682503/bB5biNLd_normal.jpg" TargetMode="External" /><Relationship Id="rId89" Type="http://schemas.openxmlformats.org/officeDocument/2006/relationships/hyperlink" Target="http://pbs.twimg.com/profile_images/1025112894105477120/zxhkteT0_normal.jpg" TargetMode="External" /><Relationship Id="rId90" Type="http://schemas.openxmlformats.org/officeDocument/2006/relationships/hyperlink" Target="http://pbs.twimg.com/profile_images/462283951961149440/2lyJt-2h_normal.jpeg" TargetMode="External" /><Relationship Id="rId91" Type="http://schemas.openxmlformats.org/officeDocument/2006/relationships/hyperlink" Target="http://pbs.twimg.com/profile_images/982982099983523840/fhWABWAO_normal.jpg" TargetMode="External" /><Relationship Id="rId92" Type="http://schemas.openxmlformats.org/officeDocument/2006/relationships/hyperlink" Target="http://pbs.twimg.com/profile_images/953427340901605376/2h_NWpVP_normal.jpg" TargetMode="External" /><Relationship Id="rId93" Type="http://schemas.openxmlformats.org/officeDocument/2006/relationships/hyperlink" Target="http://pbs.twimg.com/profile_images/764198212257406977/aY15YZ9-_normal.jpg" TargetMode="External" /><Relationship Id="rId94" Type="http://schemas.openxmlformats.org/officeDocument/2006/relationships/hyperlink" Target="http://pbs.twimg.com/profile_images/464047232031784960/8JfjB5jv_normal.jpeg" TargetMode="External" /><Relationship Id="rId95" Type="http://schemas.openxmlformats.org/officeDocument/2006/relationships/hyperlink" Target="http://pbs.twimg.com/profile_images/2594679022/wlekuequ3a7kbvpb120r_normal.jpeg" TargetMode="External" /><Relationship Id="rId96" Type="http://schemas.openxmlformats.org/officeDocument/2006/relationships/hyperlink" Target="http://pbs.twimg.com/profile_images/378800000077980406/fe17da7cb963f9b20c5f73e66f3dbb5e_normal.jpeg" TargetMode="External" /><Relationship Id="rId97" Type="http://schemas.openxmlformats.org/officeDocument/2006/relationships/hyperlink" Target="http://pbs.twimg.com/profile_images/664579172237312000/SFl7vybt_normal.jpg" TargetMode="External" /><Relationship Id="rId98" Type="http://schemas.openxmlformats.org/officeDocument/2006/relationships/hyperlink" Target="http://pbs.twimg.com/profile_images/481165359290912772/Z27nY5mV_normal.jpeg" TargetMode="External" /><Relationship Id="rId99" Type="http://schemas.openxmlformats.org/officeDocument/2006/relationships/hyperlink" Target="http://pbs.twimg.com/profile_images/969278157605036041/3ptP_iAE_normal.jpg" TargetMode="External" /><Relationship Id="rId100" Type="http://schemas.openxmlformats.org/officeDocument/2006/relationships/hyperlink" Target="http://pbs.twimg.com/profile_images/303048483/q_s_nuts_logo_normal.jpg" TargetMode="External" /><Relationship Id="rId101" Type="http://schemas.openxmlformats.org/officeDocument/2006/relationships/hyperlink" Target="http://pbs.twimg.com/profile_images/1068532782803095552/6RRhwnl6_normal.jpg" TargetMode="External" /><Relationship Id="rId102" Type="http://schemas.openxmlformats.org/officeDocument/2006/relationships/hyperlink" Target="http://pbs.twimg.com/profile_images/875427394080735233/ysv1mFFq_normal.jpg" TargetMode="External" /><Relationship Id="rId103" Type="http://schemas.openxmlformats.org/officeDocument/2006/relationships/hyperlink" Target="http://pbs.twimg.com/profile_images/521140557238657024/tCiNpd1r_normal.jpeg" TargetMode="External" /><Relationship Id="rId104" Type="http://schemas.openxmlformats.org/officeDocument/2006/relationships/hyperlink" Target="http://pbs.twimg.com/profile_images/692809797104603136/HLNsI6zZ_normal.jpg" TargetMode="External" /><Relationship Id="rId105" Type="http://schemas.openxmlformats.org/officeDocument/2006/relationships/hyperlink" Target="http://pbs.twimg.com/profile_images/675505466357784576/SVUtP67s_normal.png" TargetMode="External" /><Relationship Id="rId106" Type="http://schemas.openxmlformats.org/officeDocument/2006/relationships/hyperlink" Target="https://twitter.com/barbaratibbetts" TargetMode="External" /><Relationship Id="rId107" Type="http://schemas.openxmlformats.org/officeDocument/2006/relationships/hyperlink" Target="https://twitter.com/10best" TargetMode="External" /><Relationship Id="rId108" Type="http://schemas.openxmlformats.org/officeDocument/2006/relationships/hyperlink" Target="https://twitter.com/jwakefieldbeer" TargetMode="External" /><Relationship Id="rId109" Type="http://schemas.openxmlformats.org/officeDocument/2006/relationships/hyperlink" Target="https://twitter.com/sheltonbrothers" TargetMode="External" /><Relationship Id="rId110" Type="http://schemas.openxmlformats.org/officeDocument/2006/relationships/hyperlink" Target="https://twitter.com/tapnyfest" TargetMode="External" /><Relationship Id="rId111" Type="http://schemas.openxmlformats.org/officeDocument/2006/relationships/hyperlink" Target="https://twitter.com/tailspinalefest" TargetMode="External" /><Relationship Id="rId112" Type="http://schemas.openxmlformats.org/officeDocument/2006/relationships/hyperlink" Target="https://twitter.com/visitindy" TargetMode="External" /><Relationship Id="rId113" Type="http://schemas.openxmlformats.org/officeDocument/2006/relationships/hyperlink" Target="https://twitter.com/savorcraftbeer" TargetMode="External" /><Relationship Id="rId114" Type="http://schemas.openxmlformats.org/officeDocument/2006/relationships/hyperlink" Target="https://twitter.com/mibrewersguild" TargetMode="External" /><Relationship Id="rId115" Type="http://schemas.openxmlformats.org/officeDocument/2006/relationships/hyperlink" Target="https://twitter.com/nycgo" TargetMode="External" /><Relationship Id="rId116" Type="http://schemas.openxmlformats.org/officeDocument/2006/relationships/hyperlink" Target="https://twitter.com/visittampabay" TargetMode="External" /><Relationship Id="rId117" Type="http://schemas.openxmlformats.org/officeDocument/2006/relationships/hyperlink" Target="https://twitter.com/greattastemw" TargetMode="External" /><Relationship Id="rId118" Type="http://schemas.openxmlformats.org/officeDocument/2006/relationships/hyperlink" Target="https://twitter.com/gabf" TargetMode="External" /><Relationship Id="rId119" Type="http://schemas.openxmlformats.org/officeDocument/2006/relationships/hyperlink" Target="https://twitter.com/freshfestbf" TargetMode="External" /><Relationship Id="rId120" Type="http://schemas.openxmlformats.org/officeDocument/2006/relationships/hyperlink" Target="https://twitter.com/firestonewalker" TargetMode="External" /><Relationship Id="rId121" Type="http://schemas.openxmlformats.org/officeDocument/2006/relationships/hyperlink" Target="https://twitter.com/fobabofficial" TargetMode="External" /><Relationship Id="rId122" Type="http://schemas.openxmlformats.org/officeDocument/2006/relationships/hyperlink" Target="https://twitter.com/visitraleigh" TargetMode="External" /><Relationship Id="rId123" Type="http://schemas.openxmlformats.org/officeDocument/2006/relationships/hyperlink" Target="https://twitter.com/bigbeersfest" TargetMode="External" /><Relationship Id="rId124" Type="http://schemas.openxmlformats.org/officeDocument/2006/relationships/hyperlink" Target="https://twitter.com/visitasheville" TargetMode="External" /><Relationship Id="rId125" Type="http://schemas.openxmlformats.org/officeDocument/2006/relationships/hyperlink" Target="https://twitter.com/acbeerfest" TargetMode="External" /><Relationship Id="rId126" Type="http://schemas.openxmlformats.org/officeDocument/2006/relationships/hyperlink" Target="https://twitter.com/mncraftbrew" TargetMode="External" /><Relationship Id="rId127" Type="http://schemas.openxmlformats.org/officeDocument/2006/relationships/hyperlink" Target="https://twitter.com/bostoninsider" TargetMode="External" /><Relationship Id="rId128" Type="http://schemas.openxmlformats.org/officeDocument/2006/relationships/hyperlink" Target="https://twitter.com/qsnuts" TargetMode="External" /><Relationship Id="rId129" Type="http://schemas.openxmlformats.org/officeDocument/2006/relationships/hyperlink" Target="https://twitter.com/visitma" TargetMode="External" /><Relationship Id="rId130" Type="http://schemas.openxmlformats.org/officeDocument/2006/relationships/hyperlink" Target="https://twitter.com/bospublicmarket" TargetMode="External" /><Relationship Id="rId131" Type="http://schemas.openxmlformats.org/officeDocument/2006/relationships/hyperlink" Target="https://twitter.com/farmlowell" TargetMode="External" /><Relationship Id="rId132" Type="http://schemas.openxmlformats.org/officeDocument/2006/relationships/hyperlink" Target="https://twitter.com/ibbtravel" TargetMode="External" /><Relationship Id="rId133" Type="http://schemas.openxmlformats.org/officeDocument/2006/relationships/hyperlink" Target="https://twitter.com/videoterrill" TargetMode="External" /><Relationship Id="rId134" Type="http://schemas.openxmlformats.org/officeDocument/2006/relationships/comments" Target="../comments2.xml" /><Relationship Id="rId135" Type="http://schemas.openxmlformats.org/officeDocument/2006/relationships/vmlDrawing" Target="../drawings/vmlDrawing2.vml" /><Relationship Id="rId136" Type="http://schemas.openxmlformats.org/officeDocument/2006/relationships/table" Target="../tables/table2.xml" /><Relationship Id="rId1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ivebeenbit.ca/boston-walking-guide/" TargetMode="External" /><Relationship Id="rId2" Type="http://schemas.openxmlformats.org/officeDocument/2006/relationships/hyperlink" Target="https://www.10best.com/awards/travel/best-beer-festival-2019/" TargetMode="External" /><Relationship Id="rId3" Type="http://schemas.openxmlformats.org/officeDocument/2006/relationships/hyperlink" Target="https://twitter.com/i/web/status/1106196089747566593" TargetMode="External" /><Relationship Id="rId4" Type="http://schemas.openxmlformats.org/officeDocument/2006/relationships/hyperlink" Target="https://twitter.com/i/web/status/1105996968017313792" TargetMode="External" /><Relationship Id="rId5" Type="http://schemas.openxmlformats.org/officeDocument/2006/relationships/hyperlink" Target="https://twitter.com/i/web/status/1104532317874184192" TargetMode="External" /><Relationship Id="rId6" Type="http://schemas.openxmlformats.org/officeDocument/2006/relationships/hyperlink" Target="https://twitter.com/i/web/status/1104754657019084808" TargetMode="External" /><Relationship Id="rId7" Type="http://schemas.openxmlformats.org/officeDocument/2006/relationships/hyperlink" Target="https://www.instagram.com/p/Bt_O4DQAT8o/?utm_source=ig_twitter_share&amp;igshid=s3n2nngsfxll" TargetMode="External" /><Relationship Id="rId8" Type="http://schemas.openxmlformats.org/officeDocument/2006/relationships/hyperlink" Target="https://twitter.com/i/web/status/1101810102540083200" TargetMode="External" /><Relationship Id="rId9" Type="http://schemas.openxmlformats.org/officeDocument/2006/relationships/hyperlink" Target="https://www.10best.com/awards/travel/best-beer-festival-2019/" TargetMode="External" /><Relationship Id="rId10" Type="http://schemas.openxmlformats.org/officeDocument/2006/relationships/hyperlink" Target="https://ivebeenbit.ca/boston-walking-guide/" TargetMode="External" /><Relationship Id="rId11" Type="http://schemas.openxmlformats.org/officeDocument/2006/relationships/hyperlink" Target="https://twitter.com/i/web/status/1105996968017313792" TargetMode="External" /><Relationship Id="rId12" Type="http://schemas.openxmlformats.org/officeDocument/2006/relationships/hyperlink" Target="https://twitter.com/i/web/status/1104532317874184192" TargetMode="External" /><Relationship Id="rId13" Type="http://schemas.openxmlformats.org/officeDocument/2006/relationships/hyperlink" Target="https://www.instagram.com/p/Bt_O4DQAT8o/?utm_source=ig_twitter_share&amp;igshid=s3n2nngsfxll" TargetMode="External" /><Relationship Id="rId14" Type="http://schemas.openxmlformats.org/officeDocument/2006/relationships/hyperlink" Target="https://twitter.com/i/web/status/1104754657019084808" TargetMode="External" /><Relationship Id="rId15" Type="http://schemas.openxmlformats.org/officeDocument/2006/relationships/hyperlink" Target="https://twitter.com/i/web/status/1101810102540083200" TargetMode="External" /><Relationship Id="rId16" Type="http://schemas.openxmlformats.org/officeDocument/2006/relationships/hyperlink" Target="https://twitter.com/i/web/status/1106196089747566593" TargetMode="External" /><Relationship Id="rId17" Type="http://schemas.openxmlformats.org/officeDocument/2006/relationships/table" Target="../tables/table12.xml" /><Relationship Id="rId18" Type="http://schemas.openxmlformats.org/officeDocument/2006/relationships/table" Target="../tables/table13.xml" /><Relationship Id="rId19" Type="http://schemas.openxmlformats.org/officeDocument/2006/relationships/table" Target="../tables/table14.xml" /><Relationship Id="rId20" Type="http://schemas.openxmlformats.org/officeDocument/2006/relationships/table" Target="../tables/table15.xml" /><Relationship Id="rId21" Type="http://schemas.openxmlformats.org/officeDocument/2006/relationships/table" Target="../tables/table16.xm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591</v>
      </c>
      <c r="BB2" s="13" t="s">
        <v>599</v>
      </c>
      <c r="BC2" s="13" t="s">
        <v>600</v>
      </c>
      <c r="BD2" s="67" t="s">
        <v>775</v>
      </c>
      <c r="BE2" s="67" t="s">
        <v>776</v>
      </c>
      <c r="BF2" s="67" t="s">
        <v>777</v>
      </c>
      <c r="BG2" s="67" t="s">
        <v>778</v>
      </c>
      <c r="BH2" s="67" t="s">
        <v>779</v>
      </c>
      <c r="BI2" s="67" t="s">
        <v>780</v>
      </c>
      <c r="BJ2" s="67" t="s">
        <v>781</v>
      </c>
      <c r="BK2" s="67" t="s">
        <v>782</v>
      </c>
      <c r="BL2" s="67" t="s">
        <v>783</v>
      </c>
    </row>
    <row r="3" spans="1:64" ht="15" customHeight="1">
      <c r="A3" s="84" t="s">
        <v>212</v>
      </c>
      <c r="B3" s="84" t="s">
        <v>212</v>
      </c>
      <c r="C3" s="53" t="s">
        <v>791</v>
      </c>
      <c r="D3" s="54">
        <v>3</v>
      </c>
      <c r="E3" s="65" t="s">
        <v>132</v>
      </c>
      <c r="F3" s="55">
        <v>35</v>
      </c>
      <c r="G3" s="53"/>
      <c r="H3" s="57"/>
      <c r="I3" s="56"/>
      <c r="J3" s="56"/>
      <c r="K3" s="36" t="s">
        <v>65</v>
      </c>
      <c r="L3" s="62">
        <v>3</v>
      </c>
      <c r="M3" s="62"/>
      <c r="N3" s="63"/>
      <c r="O3" s="85" t="s">
        <v>176</v>
      </c>
      <c r="P3" s="87">
        <v>43526.48811342593</v>
      </c>
      <c r="Q3" s="85" t="s">
        <v>242</v>
      </c>
      <c r="R3" s="89" t="s">
        <v>253</v>
      </c>
      <c r="S3" s="85" t="s">
        <v>261</v>
      </c>
      <c r="T3" s="85" t="s">
        <v>266</v>
      </c>
      <c r="U3" s="85"/>
      <c r="V3" s="89" t="s">
        <v>270</v>
      </c>
      <c r="W3" s="87">
        <v>43526.48811342593</v>
      </c>
      <c r="X3" s="89" t="s">
        <v>275</v>
      </c>
      <c r="Y3" s="85"/>
      <c r="Z3" s="85"/>
      <c r="AA3" s="91" t="s">
        <v>288</v>
      </c>
      <c r="AB3" s="85"/>
      <c r="AC3" s="85" t="b">
        <v>0</v>
      </c>
      <c r="AD3" s="85">
        <v>0</v>
      </c>
      <c r="AE3" s="91" t="s">
        <v>302</v>
      </c>
      <c r="AF3" s="85" t="b">
        <v>0</v>
      </c>
      <c r="AG3" s="85" t="s">
        <v>304</v>
      </c>
      <c r="AH3" s="85"/>
      <c r="AI3" s="91" t="s">
        <v>302</v>
      </c>
      <c r="AJ3" s="85" t="b">
        <v>0</v>
      </c>
      <c r="AK3" s="85">
        <v>0</v>
      </c>
      <c r="AL3" s="91" t="s">
        <v>302</v>
      </c>
      <c r="AM3" s="85" t="s">
        <v>306</v>
      </c>
      <c r="AN3" s="85" t="b">
        <v>1</v>
      </c>
      <c r="AO3" s="91" t="s">
        <v>288</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1</v>
      </c>
      <c r="BE3" s="52">
        <v>5.555555555555555</v>
      </c>
      <c r="BF3" s="51">
        <v>0</v>
      </c>
      <c r="BG3" s="52">
        <v>0</v>
      </c>
      <c r="BH3" s="51">
        <v>0</v>
      </c>
      <c r="BI3" s="52">
        <v>0</v>
      </c>
      <c r="BJ3" s="51">
        <v>17</v>
      </c>
      <c r="BK3" s="52">
        <v>94.44444444444444</v>
      </c>
      <c r="BL3" s="51">
        <v>18</v>
      </c>
    </row>
    <row r="4" spans="1:64" ht="15" customHeight="1">
      <c r="A4" s="84" t="s">
        <v>213</v>
      </c>
      <c r="B4" s="84" t="s">
        <v>217</v>
      </c>
      <c r="C4" s="53" t="s">
        <v>791</v>
      </c>
      <c r="D4" s="54">
        <v>3</v>
      </c>
      <c r="E4" s="65" t="s">
        <v>132</v>
      </c>
      <c r="F4" s="55">
        <v>35</v>
      </c>
      <c r="G4" s="53"/>
      <c r="H4" s="57"/>
      <c r="I4" s="56"/>
      <c r="J4" s="56"/>
      <c r="K4" s="36" t="s">
        <v>65</v>
      </c>
      <c r="L4" s="83">
        <v>4</v>
      </c>
      <c r="M4" s="83"/>
      <c r="N4" s="63"/>
      <c r="O4" s="86" t="s">
        <v>240</v>
      </c>
      <c r="P4" s="88">
        <v>43528.848969907405</v>
      </c>
      <c r="Q4" s="86" t="s">
        <v>243</v>
      </c>
      <c r="R4" s="90" t="s">
        <v>254</v>
      </c>
      <c r="S4" s="86" t="s">
        <v>262</v>
      </c>
      <c r="T4" s="86"/>
      <c r="U4" s="86"/>
      <c r="V4" s="90" t="s">
        <v>271</v>
      </c>
      <c r="W4" s="88">
        <v>43528.848969907405</v>
      </c>
      <c r="X4" s="90" t="s">
        <v>276</v>
      </c>
      <c r="Y4" s="86"/>
      <c r="Z4" s="86"/>
      <c r="AA4" s="92" t="s">
        <v>289</v>
      </c>
      <c r="AB4" s="92" t="s">
        <v>290</v>
      </c>
      <c r="AC4" s="86" t="b">
        <v>0</v>
      </c>
      <c r="AD4" s="86">
        <v>3</v>
      </c>
      <c r="AE4" s="92" t="s">
        <v>303</v>
      </c>
      <c r="AF4" s="86" t="b">
        <v>0</v>
      </c>
      <c r="AG4" s="86" t="s">
        <v>304</v>
      </c>
      <c r="AH4" s="86"/>
      <c r="AI4" s="92" t="s">
        <v>302</v>
      </c>
      <c r="AJ4" s="86" t="b">
        <v>0</v>
      </c>
      <c r="AK4" s="86">
        <v>0</v>
      </c>
      <c r="AL4" s="92" t="s">
        <v>302</v>
      </c>
      <c r="AM4" s="86" t="s">
        <v>307</v>
      </c>
      <c r="AN4" s="86" t="b">
        <v>0</v>
      </c>
      <c r="AO4" s="92" t="s">
        <v>290</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218</v>
      </c>
      <c r="C5" s="53" t="s">
        <v>791</v>
      </c>
      <c r="D5" s="54">
        <v>3</v>
      </c>
      <c r="E5" s="65" t="s">
        <v>132</v>
      </c>
      <c r="F5" s="55">
        <v>35</v>
      </c>
      <c r="G5" s="53"/>
      <c r="H5" s="57"/>
      <c r="I5" s="56"/>
      <c r="J5" s="56"/>
      <c r="K5" s="36" t="s">
        <v>65</v>
      </c>
      <c r="L5" s="83">
        <v>5</v>
      </c>
      <c r="M5" s="83"/>
      <c r="N5" s="63"/>
      <c r="O5" s="86" t="s">
        <v>240</v>
      </c>
      <c r="P5" s="88">
        <v>43528.848969907405</v>
      </c>
      <c r="Q5" s="86" t="s">
        <v>243</v>
      </c>
      <c r="R5" s="90" t="s">
        <v>254</v>
      </c>
      <c r="S5" s="86" t="s">
        <v>262</v>
      </c>
      <c r="T5" s="86"/>
      <c r="U5" s="86"/>
      <c r="V5" s="90" t="s">
        <v>271</v>
      </c>
      <c r="W5" s="88">
        <v>43528.848969907405</v>
      </c>
      <c r="X5" s="90" t="s">
        <v>276</v>
      </c>
      <c r="Y5" s="86"/>
      <c r="Z5" s="86"/>
      <c r="AA5" s="92" t="s">
        <v>289</v>
      </c>
      <c r="AB5" s="92" t="s">
        <v>290</v>
      </c>
      <c r="AC5" s="86" t="b">
        <v>0</v>
      </c>
      <c r="AD5" s="86">
        <v>3</v>
      </c>
      <c r="AE5" s="92" t="s">
        <v>303</v>
      </c>
      <c r="AF5" s="86" t="b">
        <v>0</v>
      </c>
      <c r="AG5" s="86" t="s">
        <v>304</v>
      </c>
      <c r="AH5" s="86"/>
      <c r="AI5" s="92" t="s">
        <v>302</v>
      </c>
      <c r="AJ5" s="86" t="b">
        <v>0</v>
      </c>
      <c r="AK5" s="86">
        <v>0</v>
      </c>
      <c r="AL5" s="92" t="s">
        <v>302</v>
      </c>
      <c r="AM5" s="86" t="s">
        <v>307</v>
      </c>
      <c r="AN5" s="86" t="b">
        <v>0</v>
      </c>
      <c r="AO5" s="92" t="s">
        <v>290</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213</v>
      </c>
      <c r="B6" s="84" t="s">
        <v>219</v>
      </c>
      <c r="C6" s="53" t="s">
        <v>791</v>
      </c>
      <c r="D6" s="54">
        <v>3</v>
      </c>
      <c r="E6" s="65" t="s">
        <v>132</v>
      </c>
      <c r="F6" s="55">
        <v>35</v>
      </c>
      <c r="G6" s="53"/>
      <c r="H6" s="57"/>
      <c r="I6" s="56"/>
      <c r="J6" s="56"/>
      <c r="K6" s="36" t="s">
        <v>65</v>
      </c>
      <c r="L6" s="83">
        <v>6</v>
      </c>
      <c r="M6" s="83"/>
      <c r="N6" s="63"/>
      <c r="O6" s="86" t="s">
        <v>240</v>
      </c>
      <c r="P6" s="88">
        <v>43528.848969907405</v>
      </c>
      <c r="Q6" s="86" t="s">
        <v>243</v>
      </c>
      <c r="R6" s="90" t="s">
        <v>254</v>
      </c>
      <c r="S6" s="86" t="s">
        <v>262</v>
      </c>
      <c r="T6" s="86"/>
      <c r="U6" s="86"/>
      <c r="V6" s="90" t="s">
        <v>271</v>
      </c>
      <c r="W6" s="88">
        <v>43528.848969907405</v>
      </c>
      <c r="X6" s="90" t="s">
        <v>276</v>
      </c>
      <c r="Y6" s="86"/>
      <c r="Z6" s="86"/>
      <c r="AA6" s="92" t="s">
        <v>289</v>
      </c>
      <c r="AB6" s="92" t="s">
        <v>290</v>
      </c>
      <c r="AC6" s="86" t="b">
        <v>0</v>
      </c>
      <c r="AD6" s="86">
        <v>3</v>
      </c>
      <c r="AE6" s="92" t="s">
        <v>303</v>
      </c>
      <c r="AF6" s="86" t="b">
        <v>0</v>
      </c>
      <c r="AG6" s="86" t="s">
        <v>304</v>
      </c>
      <c r="AH6" s="86"/>
      <c r="AI6" s="92" t="s">
        <v>302</v>
      </c>
      <c r="AJ6" s="86" t="b">
        <v>0</v>
      </c>
      <c r="AK6" s="86">
        <v>0</v>
      </c>
      <c r="AL6" s="92" t="s">
        <v>302</v>
      </c>
      <c r="AM6" s="86" t="s">
        <v>307</v>
      </c>
      <c r="AN6" s="86" t="b">
        <v>0</v>
      </c>
      <c r="AO6" s="92" t="s">
        <v>290</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213</v>
      </c>
      <c r="B7" s="84" t="s">
        <v>220</v>
      </c>
      <c r="C7" s="53" t="s">
        <v>791</v>
      </c>
      <c r="D7" s="54">
        <v>3</v>
      </c>
      <c r="E7" s="65" t="s">
        <v>132</v>
      </c>
      <c r="F7" s="55">
        <v>35</v>
      </c>
      <c r="G7" s="53"/>
      <c r="H7" s="57"/>
      <c r="I7" s="56"/>
      <c r="J7" s="56"/>
      <c r="K7" s="36" t="s">
        <v>65</v>
      </c>
      <c r="L7" s="83">
        <v>7</v>
      </c>
      <c r="M7" s="83"/>
      <c r="N7" s="63"/>
      <c r="O7" s="86" t="s">
        <v>240</v>
      </c>
      <c r="P7" s="88">
        <v>43528.848969907405</v>
      </c>
      <c r="Q7" s="86" t="s">
        <v>243</v>
      </c>
      <c r="R7" s="90" t="s">
        <v>254</v>
      </c>
      <c r="S7" s="86" t="s">
        <v>262</v>
      </c>
      <c r="T7" s="86"/>
      <c r="U7" s="86"/>
      <c r="V7" s="90" t="s">
        <v>271</v>
      </c>
      <c r="W7" s="88">
        <v>43528.848969907405</v>
      </c>
      <c r="X7" s="90" t="s">
        <v>276</v>
      </c>
      <c r="Y7" s="86"/>
      <c r="Z7" s="86"/>
      <c r="AA7" s="92" t="s">
        <v>289</v>
      </c>
      <c r="AB7" s="92" t="s">
        <v>290</v>
      </c>
      <c r="AC7" s="86" t="b">
        <v>0</v>
      </c>
      <c r="AD7" s="86">
        <v>3</v>
      </c>
      <c r="AE7" s="92" t="s">
        <v>303</v>
      </c>
      <c r="AF7" s="86" t="b">
        <v>0</v>
      </c>
      <c r="AG7" s="86" t="s">
        <v>304</v>
      </c>
      <c r="AH7" s="86"/>
      <c r="AI7" s="92" t="s">
        <v>302</v>
      </c>
      <c r="AJ7" s="86" t="b">
        <v>0</v>
      </c>
      <c r="AK7" s="86">
        <v>0</v>
      </c>
      <c r="AL7" s="92" t="s">
        <v>302</v>
      </c>
      <c r="AM7" s="86" t="s">
        <v>307</v>
      </c>
      <c r="AN7" s="86" t="b">
        <v>0</v>
      </c>
      <c r="AO7" s="92" t="s">
        <v>290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213</v>
      </c>
      <c r="B8" s="84" t="s">
        <v>221</v>
      </c>
      <c r="C8" s="53" t="s">
        <v>791</v>
      </c>
      <c r="D8" s="54">
        <v>3</v>
      </c>
      <c r="E8" s="65" t="s">
        <v>132</v>
      </c>
      <c r="F8" s="55">
        <v>35</v>
      </c>
      <c r="G8" s="53"/>
      <c r="H8" s="57"/>
      <c r="I8" s="56"/>
      <c r="J8" s="56"/>
      <c r="K8" s="36" t="s">
        <v>65</v>
      </c>
      <c r="L8" s="83">
        <v>8</v>
      </c>
      <c r="M8" s="83"/>
      <c r="N8" s="63"/>
      <c r="O8" s="86" t="s">
        <v>240</v>
      </c>
      <c r="P8" s="88">
        <v>43528.848969907405</v>
      </c>
      <c r="Q8" s="86" t="s">
        <v>243</v>
      </c>
      <c r="R8" s="90" t="s">
        <v>254</v>
      </c>
      <c r="S8" s="86" t="s">
        <v>262</v>
      </c>
      <c r="T8" s="86"/>
      <c r="U8" s="86"/>
      <c r="V8" s="90" t="s">
        <v>271</v>
      </c>
      <c r="W8" s="88">
        <v>43528.848969907405</v>
      </c>
      <c r="X8" s="90" t="s">
        <v>276</v>
      </c>
      <c r="Y8" s="86"/>
      <c r="Z8" s="86"/>
      <c r="AA8" s="92" t="s">
        <v>289</v>
      </c>
      <c r="AB8" s="92" t="s">
        <v>290</v>
      </c>
      <c r="AC8" s="86" t="b">
        <v>0</v>
      </c>
      <c r="AD8" s="86">
        <v>3</v>
      </c>
      <c r="AE8" s="92" t="s">
        <v>303</v>
      </c>
      <c r="AF8" s="86" t="b">
        <v>0</v>
      </c>
      <c r="AG8" s="86" t="s">
        <v>304</v>
      </c>
      <c r="AH8" s="86"/>
      <c r="AI8" s="92" t="s">
        <v>302</v>
      </c>
      <c r="AJ8" s="86" t="b">
        <v>0</v>
      </c>
      <c r="AK8" s="86">
        <v>0</v>
      </c>
      <c r="AL8" s="92" t="s">
        <v>302</v>
      </c>
      <c r="AM8" s="86" t="s">
        <v>307</v>
      </c>
      <c r="AN8" s="86" t="b">
        <v>0</v>
      </c>
      <c r="AO8" s="92" t="s">
        <v>290</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213</v>
      </c>
      <c r="B9" s="84" t="s">
        <v>222</v>
      </c>
      <c r="C9" s="53" t="s">
        <v>791</v>
      </c>
      <c r="D9" s="54">
        <v>3</v>
      </c>
      <c r="E9" s="65" t="s">
        <v>132</v>
      </c>
      <c r="F9" s="55">
        <v>35</v>
      </c>
      <c r="G9" s="53"/>
      <c r="H9" s="57"/>
      <c r="I9" s="56"/>
      <c r="J9" s="56"/>
      <c r="K9" s="36" t="s">
        <v>65</v>
      </c>
      <c r="L9" s="83">
        <v>9</v>
      </c>
      <c r="M9" s="83"/>
      <c r="N9" s="63"/>
      <c r="O9" s="86" t="s">
        <v>240</v>
      </c>
      <c r="P9" s="88">
        <v>43528.848969907405</v>
      </c>
      <c r="Q9" s="86" t="s">
        <v>243</v>
      </c>
      <c r="R9" s="90" t="s">
        <v>254</v>
      </c>
      <c r="S9" s="86" t="s">
        <v>262</v>
      </c>
      <c r="T9" s="86"/>
      <c r="U9" s="86"/>
      <c r="V9" s="90" t="s">
        <v>271</v>
      </c>
      <c r="W9" s="88">
        <v>43528.848969907405</v>
      </c>
      <c r="X9" s="90" t="s">
        <v>276</v>
      </c>
      <c r="Y9" s="86"/>
      <c r="Z9" s="86"/>
      <c r="AA9" s="92" t="s">
        <v>289</v>
      </c>
      <c r="AB9" s="92" t="s">
        <v>290</v>
      </c>
      <c r="AC9" s="86" t="b">
        <v>0</v>
      </c>
      <c r="AD9" s="86">
        <v>3</v>
      </c>
      <c r="AE9" s="92" t="s">
        <v>303</v>
      </c>
      <c r="AF9" s="86" t="b">
        <v>0</v>
      </c>
      <c r="AG9" s="86" t="s">
        <v>304</v>
      </c>
      <c r="AH9" s="86"/>
      <c r="AI9" s="92" t="s">
        <v>302</v>
      </c>
      <c r="AJ9" s="86" t="b">
        <v>0</v>
      </c>
      <c r="AK9" s="86">
        <v>0</v>
      </c>
      <c r="AL9" s="92" t="s">
        <v>302</v>
      </c>
      <c r="AM9" s="86" t="s">
        <v>307</v>
      </c>
      <c r="AN9" s="86" t="b">
        <v>0</v>
      </c>
      <c r="AO9" s="92" t="s">
        <v>290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213</v>
      </c>
      <c r="B10" s="84" t="s">
        <v>223</v>
      </c>
      <c r="C10" s="53" t="s">
        <v>791</v>
      </c>
      <c r="D10" s="54">
        <v>3</v>
      </c>
      <c r="E10" s="65" t="s">
        <v>132</v>
      </c>
      <c r="F10" s="55">
        <v>35</v>
      </c>
      <c r="G10" s="53"/>
      <c r="H10" s="57"/>
      <c r="I10" s="56"/>
      <c r="J10" s="56"/>
      <c r="K10" s="36" t="s">
        <v>65</v>
      </c>
      <c r="L10" s="83">
        <v>10</v>
      </c>
      <c r="M10" s="83"/>
      <c r="N10" s="63"/>
      <c r="O10" s="86" t="s">
        <v>240</v>
      </c>
      <c r="P10" s="88">
        <v>43528.848969907405</v>
      </c>
      <c r="Q10" s="86" t="s">
        <v>243</v>
      </c>
      <c r="R10" s="90" t="s">
        <v>254</v>
      </c>
      <c r="S10" s="86" t="s">
        <v>262</v>
      </c>
      <c r="T10" s="86"/>
      <c r="U10" s="86"/>
      <c r="V10" s="90" t="s">
        <v>271</v>
      </c>
      <c r="W10" s="88">
        <v>43528.848969907405</v>
      </c>
      <c r="X10" s="90" t="s">
        <v>276</v>
      </c>
      <c r="Y10" s="86"/>
      <c r="Z10" s="86"/>
      <c r="AA10" s="92" t="s">
        <v>289</v>
      </c>
      <c r="AB10" s="92" t="s">
        <v>290</v>
      </c>
      <c r="AC10" s="86" t="b">
        <v>0</v>
      </c>
      <c r="AD10" s="86">
        <v>3</v>
      </c>
      <c r="AE10" s="92" t="s">
        <v>303</v>
      </c>
      <c r="AF10" s="86" t="b">
        <v>0</v>
      </c>
      <c r="AG10" s="86" t="s">
        <v>304</v>
      </c>
      <c r="AH10" s="86"/>
      <c r="AI10" s="92" t="s">
        <v>302</v>
      </c>
      <c r="AJ10" s="86" t="b">
        <v>0</v>
      </c>
      <c r="AK10" s="86">
        <v>0</v>
      </c>
      <c r="AL10" s="92" t="s">
        <v>302</v>
      </c>
      <c r="AM10" s="86" t="s">
        <v>307</v>
      </c>
      <c r="AN10" s="86" t="b">
        <v>0</v>
      </c>
      <c r="AO10" s="92" t="s">
        <v>290</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213</v>
      </c>
      <c r="B11" s="84" t="s">
        <v>224</v>
      </c>
      <c r="C11" s="53" t="s">
        <v>791</v>
      </c>
      <c r="D11" s="54">
        <v>3</v>
      </c>
      <c r="E11" s="65" t="s">
        <v>132</v>
      </c>
      <c r="F11" s="55">
        <v>35</v>
      </c>
      <c r="G11" s="53"/>
      <c r="H11" s="57"/>
      <c r="I11" s="56"/>
      <c r="J11" s="56"/>
      <c r="K11" s="36" t="s">
        <v>65</v>
      </c>
      <c r="L11" s="83">
        <v>11</v>
      </c>
      <c r="M11" s="83"/>
      <c r="N11" s="63"/>
      <c r="O11" s="86" t="s">
        <v>240</v>
      </c>
      <c r="P11" s="88">
        <v>43528.848969907405</v>
      </c>
      <c r="Q11" s="86" t="s">
        <v>243</v>
      </c>
      <c r="R11" s="90" t="s">
        <v>254</v>
      </c>
      <c r="S11" s="86" t="s">
        <v>262</v>
      </c>
      <c r="T11" s="86"/>
      <c r="U11" s="86"/>
      <c r="V11" s="90" t="s">
        <v>271</v>
      </c>
      <c r="W11" s="88">
        <v>43528.848969907405</v>
      </c>
      <c r="X11" s="90" t="s">
        <v>276</v>
      </c>
      <c r="Y11" s="86"/>
      <c r="Z11" s="86"/>
      <c r="AA11" s="92" t="s">
        <v>289</v>
      </c>
      <c r="AB11" s="92" t="s">
        <v>290</v>
      </c>
      <c r="AC11" s="86" t="b">
        <v>0</v>
      </c>
      <c r="AD11" s="86">
        <v>3</v>
      </c>
      <c r="AE11" s="92" t="s">
        <v>303</v>
      </c>
      <c r="AF11" s="86" t="b">
        <v>0</v>
      </c>
      <c r="AG11" s="86" t="s">
        <v>304</v>
      </c>
      <c r="AH11" s="86"/>
      <c r="AI11" s="92" t="s">
        <v>302</v>
      </c>
      <c r="AJ11" s="86" t="b">
        <v>0</v>
      </c>
      <c r="AK11" s="86">
        <v>0</v>
      </c>
      <c r="AL11" s="92" t="s">
        <v>302</v>
      </c>
      <c r="AM11" s="86" t="s">
        <v>307</v>
      </c>
      <c r="AN11" s="86" t="b">
        <v>0</v>
      </c>
      <c r="AO11" s="92" t="s">
        <v>290</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213</v>
      </c>
      <c r="B12" s="84" t="s">
        <v>225</v>
      </c>
      <c r="C12" s="53" t="s">
        <v>791</v>
      </c>
      <c r="D12" s="54">
        <v>3</v>
      </c>
      <c r="E12" s="65" t="s">
        <v>132</v>
      </c>
      <c r="F12" s="55">
        <v>35</v>
      </c>
      <c r="G12" s="53"/>
      <c r="H12" s="57"/>
      <c r="I12" s="56"/>
      <c r="J12" s="56"/>
      <c r="K12" s="36" t="s">
        <v>65</v>
      </c>
      <c r="L12" s="83">
        <v>12</v>
      </c>
      <c r="M12" s="83"/>
      <c r="N12" s="63"/>
      <c r="O12" s="86" t="s">
        <v>240</v>
      </c>
      <c r="P12" s="88">
        <v>43528.848969907405</v>
      </c>
      <c r="Q12" s="86" t="s">
        <v>243</v>
      </c>
      <c r="R12" s="90" t="s">
        <v>254</v>
      </c>
      <c r="S12" s="86" t="s">
        <v>262</v>
      </c>
      <c r="T12" s="86"/>
      <c r="U12" s="86"/>
      <c r="V12" s="90" t="s">
        <v>271</v>
      </c>
      <c r="W12" s="88">
        <v>43528.848969907405</v>
      </c>
      <c r="X12" s="90" t="s">
        <v>276</v>
      </c>
      <c r="Y12" s="86"/>
      <c r="Z12" s="86"/>
      <c r="AA12" s="92" t="s">
        <v>289</v>
      </c>
      <c r="AB12" s="92" t="s">
        <v>290</v>
      </c>
      <c r="AC12" s="86" t="b">
        <v>0</v>
      </c>
      <c r="AD12" s="86">
        <v>3</v>
      </c>
      <c r="AE12" s="92" t="s">
        <v>303</v>
      </c>
      <c r="AF12" s="86" t="b">
        <v>0</v>
      </c>
      <c r="AG12" s="86" t="s">
        <v>304</v>
      </c>
      <c r="AH12" s="86"/>
      <c r="AI12" s="92" t="s">
        <v>302</v>
      </c>
      <c r="AJ12" s="86" t="b">
        <v>0</v>
      </c>
      <c r="AK12" s="86">
        <v>0</v>
      </c>
      <c r="AL12" s="92" t="s">
        <v>302</v>
      </c>
      <c r="AM12" s="86" t="s">
        <v>307</v>
      </c>
      <c r="AN12" s="86" t="b">
        <v>0</v>
      </c>
      <c r="AO12" s="92" t="s">
        <v>290</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213</v>
      </c>
      <c r="B13" s="84" t="s">
        <v>226</v>
      </c>
      <c r="C13" s="53" t="s">
        <v>791</v>
      </c>
      <c r="D13" s="54">
        <v>3</v>
      </c>
      <c r="E13" s="65" t="s">
        <v>136</v>
      </c>
      <c r="F13" s="55">
        <v>35</v>
      </c>
      <c r="G13" s="53"/>
      <c r="H13" s="57"/>
      <c r="I13" s="56"/>
      <c r="J13" s="56"/>
      <c r="K13" s="36" t="s">
        <v>65</v>
      </c>
      <c r="L13" s="83">
        <v>13</v>
      </c>
      <c r="M13" s="83"/>
      <c r="N13" s="63"/>
      <c r="O13" s="86" t="s">
        <v>240</v>
      </c>
      <c r="P13" s="88">
        <v>43528.847719907404</v>
      </c>
      <c r="Q13" s="86" t="s">
        <v>244</v>
      </c>
      <c r="R13" s="90" t="s">
        <v>254</v>
      </c>
      <c r="S13" s="86" t="s">
        <v>262</v>
      </c>
      <c r="T13" s="86"/>
      <c r="U13" s="86"/>
      <c r="V13" s="90" t="s">
        <v>271</v>
      </c>
      <c r="W13" s="88">
        <v>43528.847719907404</v>
      </c>
      <c r="X13" s="90" t="s">
        <v>277</v>
      </c>
      <c r="Y13" s="86"/>
      <c r="Z13" s="86"/>
      <c r="AA13" s="92" t="s">
        <v>290</v>
      </c>
      <c r="AB13" s="92" t="s">
        <v>301</v>
      </c>
      <c r="AC13" s="86" t="b">
        <v>0</v>
      </c>
      <c r="AD13" s="86">
        <v>3</v>
      </c>
      <c r="AE13" s="92" t="s">
        <v>303</v>
      </c>
      <c r="AF13" s="86" t="b">
        <v>0</v>
      </c>
      <c r="AG13" s="86" t="s">
        <v>305</v>
      </c>
      <c r="AH13" s="86"/>
      <c r="AI13" s="92" t="s">
        <v>302</v>
      </c>
      <c r="AJ13" s="86" t="b">
        <v>0</v>
      </c>
      <c r="AK13" s="86">
        <v>0</v>
      </c>
      <c r="AL13" s="92" t="s">
        <v>302</v>
      </c>
      <c r="AM13" s="86" t="s">
        <v>307</v>
      </c>
      <c r="AN13" s="86" t="b">
        <v>0</v>
      </c>
      <c r="AO13" s="92" t="s">
        <v>301</v>
      </c>
      <c r="AP13" s="86" t="s">
        <v>176</v>
      </c>
      <c r="AQ13" s="86">
        <v>0</v>
      </c>
      <c r="AR13" s="86">
        <v>0</v>
      </c>
      <c r="AS13" s="86"/>
      <c r="AT13" s="86"/>
      <c r="AU13" s="86"/>
      <c r="AV13" s="86"/>
      <c r="AW13" s="86"/>
      <c r="AX13" s="86"/>
      <c r="AY13" s="86"/>
      <c r="AZ13" s="86"/>
      <c r="BA13">
        <v>2</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213</v>
      </c>
      <c r="B14" s="84" t="s">
        <v>226</v>
      </c>
      <c r="C14" s="53" t="s">
        <v>791</v>
      </c>
      <c r="D14" s="54">
        <v>3</v>
      </c>
      <c r="E14" s="65" t="s">
        <v>136</v>
      </c>
      <c r="F14" s="55">
        <v>35</v>
      </c>
      <c r="G14" s="53"/>
      <c r="H14" s="57"/>
      <c r="I14" s="56"/>
      <c r="J14" s="56"/>
      <c r="K14" s="36" t="s">
        <v>65</v>
      </c>
      <c r="L14" s="83">
        <v>14</v>
      </c>
      <c r="M14" s="83"/>
      <c r="N14" s="63"/>
      <c r="O14" s="86" t="s">
        <v>240</v>
      </c>
      <c r="P14" s="88">
        <v>43528.848969907405</v>
      </c>
      <c r="Q14" s="86" t="s">
        <v>243</v>
      </c>
      <c r="R14" s="90" t="s">
        <v>254</v>
      </c>
      <c r="S14" s="86" t="s">
        <v>262</v>
      </c>
      <c r="T14" s="86"/>
      <c r="U14" s="86"/>
      <c r="V14" s="90" t="s">
        <v>271</v>
      </c>
      <c r="W14" s="88">
        <v>43528.848969907405</v>
      </c>
      <c r="X14" s="90" t="s">
        <v>276</v>
      </c>
      <c r="Y14" s="86"/>
      <c r="Z14" s="86"/>
      <c r="AA14" s="92" t="s">
        <v>289</v>
      </c>
      <c r="AB14" s="92" t="s">
        <v>290</v>
      </c>
      <c r="AC14" s="86" t="b">
        <v>0</v>
      </c>
      <c r="AD14" s="86">
        <v>3</v>
      </c>
      <c r="AE14" s="92" t="s">
        <v>303</v>
      </c>
      <c r="AF14" s="86" t="b">
        <v>0</v>
      </c>
      <c r="AG14" s="86" t="s">
        <v>304</v>
      </c>
      <c r="AH14" s="86"/>
      <c r="AI14" s="92" t="s">
        <v>302</v>
      </c>
      <c r="AJ14" s="86" t="b">
        <v>0</v>
      </c>
      <c r="AK14" s="86">
        <v>0</v>
      </c>
      <c r="AL14" s="92" t="s">
        <v>302</v>
      </c>
      <c r="AM14" s="86" t="s">
        <v>307</v>
      </c>
      <c r="AN14" s="86" t="b">
        <v>0</v>
      </c>
      <c r="AO14" s="92" t="s">
        <v>290</v>
      </c>
      <c r="AP14" s="86" t="s">
        <v>176</v>
      </c>
      <c r="AQ14" s="86">
        <v>0</v>
      </c>
      <c r="AR14" s="86">
        <v>0</v>
      </c>
      <c r="AS14" s="86"/>
      <c r="AT14" s="86"/>
      <c r="AU14" s="86"/>
      <c r="AV14" s="86"/>
      <c r="AW14" s="86"/>
      <c r="AX14" s="86"/>
      <c r="AY14" s="86"/>
      <c r="AZ14" s="86"/>
      <c r="BA14">
        <v>2</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213</v>
      </c>
      <c r="B15" s="84" t="s">
        <v>227</v>
      </c>
      <c r="C15" s="53" t="s">
        <v>791</v>
      </c>
      <c r="D15" s="54">
        <v>3</v>
      </c>
      <c r="E15" s="65" t="s">
        <v>136</v>
      </c>
      <c r="F15" s="55">
        <v>35</v>
      </c>
      <c r="G15" s="53"/>
      <c r="H15" s="57"/>
      <c r="I15" s="56"/>
      <c r="J15" s="56"/>
      <c r="K15" s="36" t="s">
        <v>65</v>
      </c>
      <c r="L15" s="83">
        <v>15</v>
      </c>
      <c r="M15" s="83"/>
      <c r="N15" s="63"/>
      <c r="O15" s="86" t="s">
        <v>240</v>
      </c>
      <c r="P15" s="88">
        <v>43528.847719907404</v>
      </c>
      <c r="Q15" s="86" t="s">
        <v>244</v>
      </c>
      <c r="R15" s="90" t="s">
        <v>254</v>
      </c>
      <c r="S15" s="86" t="s">
        <v>262</v>
      </c>
      <c r="T15" s="86"/>
      <c r="U15" s="86"/>
      <c r="V15" s="90" t="s">
        <v>271</v>
      </c>
      <c r="W15" s="88">
        <v>43528.847719907404</v>
      </c>
      <c r="X15" s="90" t="s">
        <v>277</v>
      </c>
      <c r="Y15" s="86"/>
      <c r="Z15" s="86"/>
      <c r="AA15" s="92" t="s">
        <v>290</v>
      </c>
      <c r="AB15" s="92" t="s">
        <v>301</v>
      </c>
      <c r="AC15" s="86" t="b">
        <v>0</v>
      </c>
      <c r="AD15" s="86">
        <v>3</v>
      </c>
      <c r="AE15" s="92" t="s">
        <v>303</v>
      </c>
      <c r="AF15" s="86" t="b">
        <v>0</v>
      </c>
      <c r="AG15" s="86" t="s">
        <v>305</v>
      </c>
      <c r="AH15" s="86"/>
      <c r="AI15" s="92" t="s">
        <v>302</v>
      </c>
      <c r="AJ15" s="86" t="b">
        <v>0</v>
      </c>
      <c r="AK15" s="86">
        <v>0</v>
      </c>
      <c r="AL15" s="92" t="s">
        <v>302</v>
      </c>
      <c r="AM15" s="86" t="s">
        <v>307</v>
      </c>
      <c r="AN15" s="86" t="b">
        <v>0</v>
      </c>
      <c r="AO15" s="92" t="s">
        <v>301</v>
      </c>
      <c r="AP15" s="86" t="s">
        <v>176</v>
      </c>
      <c r="AQ15" s="86">
        <v>0</v>
      </c>
      <c r="AR15" s="86">
        <v>0</v>
      </c>
      <c r="AS15" s="86"/>
      <c r="AT15" s="86"/>
      <c r="AU15" s="86"/>
      <c r="AV15" s="86"/>
      <c r="AW15" s="86"/>
      <c r="AX15" s="86"/>
      <c r="AY15" s="86"/>
      <c r="AZ15" s="86"/>
      <c r="BA15">
        <v>2</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213</v>
      </c>
      <c r="B16" s="84" t="s">
        <v>227</v>
      </c>
      <c r="C16" s="53" t="s">
        <v>791</v>
      </c>
      <c r="D16" s="54">
        <v>3</v>
      </c>
      <c r="E16" s="65" t="s">
        <v>136</v>
      </c>
      <c r="F16" s="55">
        <v>35</v>
      </c>
      <c r="G16" s="53"/>
      <c r="H16" s="57"/>
      <c r="I16" s="56"/>
      <c r="J16" s="56"/>
      <c r="K16" s="36" t="s">
        <v>65</v>
      </c>
      <c r="L16" s="83">
        <v>16</v>
      </c>
      <c r="M16" s="83"/>
      <c r="N16" s="63"/>
      <c r="O16" s="86" t="s">
        <v>240</v>
      </c>
      <c r="P16" s="88">
        <v>43528.848969907405</v>
      </c>
      <c r="Q16" s="86" t="s">
        <v>243</v>
      </c>
      <c r="R16" s="90" t="s">
        <v>254</v>
      </c>
      <c r="S16" s="86" t="s">
        <v>262</v>
      </c>
      <c r="T16" s="86"/>
      <c r="U16" s="86"/>
      <c r="V16" s="90" t="s">
        <v>271</v>
      </c>
      <c r="W16" s="88">
        <v>43528.848969907405</v>
      </c>
      <c r="X16" s="90" t="s">
        <v>276</v>
      </c>
      <c r="Y16" s="86"/>
      <c r="Z16" s="86"/>
      <c r="AA16" s="92" t="s">
        <v>289</v>
      </c>
      <c r="AB16" s="92" t="s">
        <v>290</v>
      </c>
      <c r="AC16" s="86" t="b">
        <v>0</v>
      </c>
      <c r="AD16" s="86">
        <v>3</v>
      </c>
      <c r="AE16" s="92" t="s">
        <v>303</v>
      </c>
      <c r="AF16" s="86" t="b">
        <v>0</v>
      </c>
      <c r="AG16" s="86" t="s">
        <v>304</v>
      </c>
      <c r="AH16" s="86"/>
      <c r="AI16" s="92" t="s">
        <v>302</v>
      </c>
      <c r="AJ16" s="86" t="b">
        <v>0</v>
      </c>
      <c r="AK16" s="86">
        <v>0</v>
      </c>
      <c r="AL16" s="92" t="s">
        <v>302</v>
      </c>
      <c r="AM16" s="86" t="s">
        <v>307</v>
      </c>
      <c r="AN16" s="86" t="b">
        <v>0</v>
      </c>
      <c r="AO16" s="92" t="s">
        <v>290</v>
      </c>
      <c r="AP16" s="86" t="s">
        <v>176</v>
      </c>
      <c r="AQ16" s="86">
        <v>0</v>
      </c>
      <c r="AR16" s="86">
        <v>0</v>
      </c>
      <c r="AS16" s="86"/>
      <c r="AT16" s="86"/>
      <c r="AU16" s="86"/>
      <c r="AV16" s="86"/>
      <c r="AW16" s="86"/>
      <c r="AX16" s="86"/>
      <c r="AY16" s="86"/>
      <c r="AZ16" s="86"/>
      <c r="BA16">
        <v>2</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213</v>
      </c>
      <c r="B17" s="84" t="s">
        <v>228</v>
      </c>
      <c r="C17" s="53" t="s">
        <v>791</v>
      </c>
      <c r="D17" s="54">
        <v>3</v>
      </c>
      <c r="E17" s="65" t="s">
        <v>136</v>
      </c>
      <c r="F17" s="55">
        <v>35</v>
      </c>
      <c r="G17" s="53"/>
      <c r="H17" s="57"/>
      <c r="I17" s="56"/>
      <c r="J17" s="56"/>
      <c r="K17" s="36" t="s">
        <v>65</v>
      </c>
      <c r="L17" s="83">
        <v>17</v>
      </c>
      <c r="M17" s="83"/>
      <c r="N17" s="63"/>
      <c r="O17" s="86" t="s">
        <v>240</v>
      </c>
      <c r="P17" s="88">
        <v>43528.847719907404</v>
      </c>
      <c r="Q17" s="86" t="s">
        <v>244</v>
      </c>
      <c r="R17" s="90" t="s">
        <v>254</v>
      </c>
      <c r="S17" s="86" t="s">
        <v>262</v>
      </c>
      <c r="T17" s="86"/>
      <c r="U17" s="86"/>
      <c r="V17" s="90" t="s">
        <v>271</v>
      </c>
      <c r="W17" s="88">
        <v>43528.847719907404</v>
      </c>
      <c r="X17" s="90" t="s">
        <v>277</v>
      </c>
      <c r="Y17" s="86"/>
      <c r="Z17" s="86"/>
      <c r="AA17" s="92" t="s">
        <v>290</v>
      </c>
      <c r="AB17" s="92" t="s">
        <v>301</v>
      </c>
      <c r="AC17" s="86" t="b">
        <v>0</v>
      </c>
      <c r="AD17" s="86">
        <v>3</v>
      </c>
      <c r="AE17" s="92" t="s">
        <v>303</v>
      </c>
      <c r="AF17" s="86" t="b">
        <v>0</v>
      </c>
      <c r="AG17" s="86" t="s">
        <v>305</v>
      </c>
      <c r="AH17" s="86"/>
      <c r="AI17" s="92" t="s">
        <v>302</v>
      </c>
      <c r="AJ17" s="86" t="b">
        <v>0</v>
      </c>
      <c r="AK17" s="86">
        <v>0</v>
      </c>
      <c r="AL17" s="92" t="s">
        <v>302</v>
      </c>
      <c r="AM17" s="86" t="s">
        <v>307</v>
      </c>
      <c r="AN17" s="86" t="b">
        <v>0</v>
      </c>
      <c r="AO17" s="92" t="s">
        <v>301</v>
      </c>
      <c r="AP17" s="86" t="s">
        <v>176</v>
      </c>
      <c r="AQ17" s="86">
        <v>0</v>
      </c>
      <c r="AR17" s="86">
        <v>0</v>
      </c>
      <c r="AS17" s="86"/>
      <c r="AT17" s="86"/>
      <c r="AU17" s="86"/>
      <c r="AV17" s="86"/>
      <c r="AW17" s="86"/>
      <c r="AX17" s="86"/>
      <c r="AY17" s="86"/>
      <c r="AZ17" s="86"/>
      <c r="BA17">
        <v>2</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213</v>
      </c>
      <c r="B18" s="84" t="s">
        <v>228</v>
      </c>
      <c r="C18" s="53" t="s">
        <v>791</v>
      </c>
      <c r="D18" s="54">
        <v>3</v>
      </c>
      <c r="E18" s="65" t="s">
        <v>136</v>
      </c>
      <c r="F18" s="55">
        <v>35</v>
      </c>
      <c r="G18" s="53"/>
      <c r="H18" s="57"/>
      <c r="I18" s="56"/>
      <c r="J18" s="56"/>
      <c r="K18" s="36" t="s">
        <v>65</v>
      </c>
      <c r="L18" s="83">
        <v>18</v>
      </c>
      <c r="M18" s="83"/>
      <c r="N18" s="63"/>
      <c r="O18" s="86" t="s">
        <v>240</v>
      </c>
      <c r="P18" s="88">
        <v>43528.848969907405</v>
      </c>
      <c r="Q18" s="86" t="s">
        <v>243</v>
      </c>
      <c r="R18" s="90" t="s">
        <v>254</v>
      </c>
      <c r="S18" s="86" t="s">
        <v>262</v>
      </c>
      <c r="T18" s="86"/>
      <c r="U18" s="86"/>
      <c r="V18" s="90" t="s">
        <v>271</v>
      </c>
      <c r="W18" s="88">
        <v>43528.848969907405</v>
      </c>
      <c r="X18" s="90" t="s">
        <v>276</v>
      </c>
      <c r="Y18" s="86"/>
      <c r="Z18" s="86"/>
      <c r="AA18" s="92" t="s">
        <v>289</v>
      </c>
      <c r="AB18" s="92" t="s">
        <v>290</v>
      </c>
      <c r="AC18" s="86" t="b">
        <v>0</v>
      </c>
      <c r="AD18" s="86">
        <v>3</v>
      </c>
      <c r="AE18" s="92" t="s">
        <v>303</v>
      </c>
      <c r="AF18" s="86" t="b">
        <v>0</v>
      </c>
      <c r="AG18" s="86" t="s">
        <v>304</v>
      </c>
      <c r="AH18" s="86"/>
      <c r="AI18" s="92" t="s">
        <v>302</v>
      </c>
      <c r="AJ18" s="86" t="b">
        <v>0</v>
      </c>
      <c r="AK18" s="86">
        <v>0</v>
      </c>
      <c r="AL18" s="92" t="s">
        <v>302</v>
      </c>
      <c r="AM18" s="86" t="s">
        <v>307</v>
      </c>
      <c r="AN18" s="86" t="b">
        <v>0</v>
      </c>
      <c r="AO18" s="92" t="s">
        <v>290</v>
      </c>
      <c r="AP18" s="86" t="s">
        <v>176</v>
      </c>
      <c r="AQ18" s="86">
        <v>0</v>
      </c>
      <c r="AR18" s="86">
        <v>0</v>
      </c>
      <c r="AS18" s="86"/>
      <c r="AT18" s="86"/>
      <c r="AU18" s="86"/>
      <c r="AV18" s="86"/>
      <c r="AW18" s="86"/>
      <c r="AX18" s="86"/>
      <c r="AY18" s="86"/>
      <c r="AZ18" s="86"/>
      <c r="BA18">
        <v>2</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213</v>
      </c>
      <c r="B19" s="84" t="s">
        <v>229</v>
      </c>
      <c r="C19" s="53" t="s">
        <v>791</v>
      </c>
      <c r="D19" s="54">
        <v>3</v>
      </c>
      <c r="E19" s="65" t="s">
        <v>136</v>
      </c>
      <c r="F19" s="55">
        <v>35</v>
      </c>
      <c r="G19" s="53"/>
      <c r="H19" s="57"/>
      <c r="I19" s="56"/>
      <c r="J19" s="56"/>
      <c r="K19" s="36" t="s">
        <v>65</v>
      </c>
      <c r="L19" s="83">
        <v>19</v>
      </c>
      <c r="M19" s="83"/>
      <c r="N19" s="63"/>
      <c r="O19" s="86" t="s">
        <v>240</v>
      </c>
      <c r="P19" s="88">
        <v>43528.847719907404</v>
      </c>
      <c r="Q19" s="86" t="s">
        <v>244</v>
      </c>
      <c r="R19" s="90" t="s">
        <v>254</v>
      </c>
      <c r="S19" s="86" t="s">
        <v>262</v>
      </c>
      <c r="T19" s="86"/>
      <c r="U19" s="86"/>
      <c r="V19" s="90" t="s">
        <v>271</v>
      </c>
      <c r="W19" s="88">
        <v>43528.847719907404</v>
      </c>
      <c r="X19" s="90" t="s">
        <v>277</v>
      </c>
      <c r="Y19" s="86"/>
      <c r="Z19" s="86"/>
      <c r="AA19" s="92" t="s">
        <v>290</v>
      </c>
      <c r="AB19" s="92" t="s">
        <v>301</v>
      </c>
      <c r="AC19" s="86" t="b">
        <v>0</v>
      </c>
      <c r="AD19" s="86">
        <v>3</v>
      </c>
      <c r="AE19" s="92" t="s">
        <v>303</v>
      </c>
      <c r="AF19" s="86" t="b">
        <v>0</v>
      </c>
      <c r="AG19" s="86" t="s">
        <v>305</v>
      </c>
      <c r="AH19" s="86"/>
      <c r="AI19" s="92" t="s">
        <v>302</v>
      </c>
      <c r="AJ19" s="86" t="b">
        <v>0</v>
      </c>
      <c r="AK19" s="86">
        <v>0</v>
      </c>
      <c r="AL19" s="92" t="s">
        <v>302</v>
      </c>
      <c r="AM19" s="86" t="s">
        <v>307</v>
      </c>
      <c r="AN19" s="86" t="b">
        <v>0</v>
      </c>
      <c r="AO19" s="92" t="s">
        <v>301</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213</v>
      </c>
      <c r="B20" s="84" t="s">
        <v>229</v>
      </c>
      <c r="C20" s="53" t="s">
        <v>791</v>
      </c>
      <c r="D20" s="54">
        <v>3</v>
      </c>
      <c r="E20" s="65" t="s">
        <v>136</v>
      </c>
      <c r="F20" s="55">
        <v>35</v>
      </c>
      <c r="G20" s="53"/>
      <c r="H20" s="57"/>
      <c r="I20" s="56"/>
      <c r="J20" s="56"/>
      <c r="K20" s="36" t="s">
        <v>65</v>
      </c>
      <c r="L20" s="83">
        <v>20</v>
      </c>
      <c r="M20" s="83"/>
      <c r="N20" s="63"/>
      <c r="O20" s="86" t="s">
        <v>240</v>
      </c>
      <c r="P20" s="88">
        <v>43528.848969907405</v>
      </c>
      <c r="Q20" s="86" t="s">
        <v>243</v>
      </c>
      <c r="R20" s="90" t="s">
        <v>254</v>
      </c>
      <c r="S20" s="86" t="s">
        <v>262</v>
      </c>
      <c r="T20" s="86"/>
      <c r="U20" s="86"/>
      <c r="V20" s="90" t="s">
        <v>271</v>
      </c>
      <c r="W20" s="88">
        <v>43528.848969907405</v>
      </c>
      <c r="X20" s="90" t="s">
        <v>276</v>
      </c>
      <c r="Y20" s="86"/>
      <c r="Z20" s="86"/>
      <c r="AA20" s="92" t="s">
        <v>289</v>
      </c>
      <c r="AB20" s="92" t="s">
        <v>290</v>
      </c>
      <c r="AC20" s="86" t="b">
        <v>0</v>
      </c>
      <c r="AD20" s="86">
        <v>3</v>
      </c>
      <c r="AE20" s="92" t="s">
        <v>303</v>
      </c>
      <c r="AF20" s="86" t="b">
        <v>0</v>
      </c>
      <c r="AG20" s="86" t="s">
        <v>304</v>
      </c>
      <c r="AH20" s="86"/>
      <c r="AI20" s="92" t="s">
        <v>302</v>
      </c>
      <c r="AJ20" s="86" t="b">
        <v>0</v>
      </c>
      <c r="AK20" s="86">
        <v>0</v>
      </c>
      <c r="AL20" s="92" t="s">
        <v>302</v>
      </c>
      <c r="AM20" s="86" t="s">
        <v>307</v>
      </c>
      <c r="AN20" s="86" t="b">
        <v>0</v>
      </c>
      <c r="AO20" s="92" t="s">
        <v>290</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c r="BE20" s="52"/>
      <c r="BF20" s="51"/>
      <c r="BG20" s="52"/>
      <c r="BH20" s="51"/>
      <c r="BI20" s="52"/>
      <c r="BJ20" s="51"/>
      <c r="BK20" s="52"/>
      <c r="BL20" s="51"/>
    </row>
    <row r="21" spans="1:64" ht="45">
      <c r="A21" s="84" t="s">
        <v>213</v>
      </c>
      <c r="B21" s="84" t="s">
        <v>230</v>
      </c>
      <c r="C21" s="53" t="s">
        <v>791</v>
      </c>
      <c r="D21" s="54">
        <v>3</v>
      </c>
      <c r="E21" s="65" t="s">
        <v>136</v>
      </c>
      <c r="F21" s="55">
        <v>35</v>
      </c>
      <c r="G21" s="53"/>
      <c r="H21" s="57"/>
      <c r="I21" s="56"/>
      <c r="J21" s="56"/>
      <c r="K21" s="36" t="s">
        <v>65</v>
      </c>
      <c r="L21" s="83">
        <v>21</v>
      </c>
      <c r="M21" s="83"/>
      <c r="N21" s="63"/>
      <c r="O21" s="86" t="s">
        <v>240</v>
      </c>
      <c r="P21" s="88">
        <v>43528.847719907404</v>
      </c>
      <c r="Q21" s="86" t="s">
        <v>244</v>
      </c>
      <c r="R21" s="90" t="s">
        <v>254</v>
      </c>
      <c r="S21" s="86" t="s">
        <v>262</v>
      </c>
      <c r="T21" s="86"/>
      <c r="U21" s="86"/>
      <c r="V21" s="90" t="s">
        <v>271</v>
      </c>
      <c r="W21" s="88">
        <v>43528.847719907404</v>
      </c>
      <c r="X21" s="90" t="s">
        <v>277</v>
      </c>
      <c r="Y21" s="86"/>
      <c r="Z21" s="86"/>
      <c r="AA21" s="92" t="s">
        <v>290</v>
      </c>
      <c r="AB21" s="92" t="s">
        <v>301</v>
      </c>
      <c r="AC21" s="86" t="b">
        <v>0</v>
      </c>
      <c r="AD21" s="86">
        <v>3</v>
      </c>
      <c r="AE21" s="92" t="s">
        <v>303</v>
      </c>
      <c r="AF21" s="86" t="b">
        <v>0</v>
      </c>
      <c r="AG21" s="86" t="s">
        <v>305</v>
      </c>
      <c r="AH21" s="86"/>
      <c r="AI21" s="92" t="s">
        <v>302</v>
      </c>
      <c r="AJ21" s="86" t="b">
        <v>0</v>
      </c>
      <c r="AK21" s="86">
        <v>0</v>
      </c>
      <c r="AL21" s="92" t="s">
        <v>302</v>
      </c>
      <c r="AM21" s="86" t="s">
        <v>307</v>
      </c>
      <c r="AN21" s="86" t="b">
        <v>0</v>
      </c>
      <c r="AO21" s="92" t="s">
        <v>301</v>
      </c>
      <c r="AP21" s="86" t="s">
        <v>176</v>
      </c>
      <c r="AQ21" s="86">
        <v>0</v>
      </c>
      <c r="AR21" s="86">
        <v>0</v>
      </c>
      <c r="AS21" s="86"/>
      <c r="AT21" s="86"/>
      <c r="AU21" s="86"/>
      <c r="AV21" s="86"/>
      <c r="AW21" s="86"/>
      <c r="AX21" s="86"/>
      <c r="AY21" s="86"/>
      <c r="AZ21" s="86"/>
      <c r="BA21">
        <v>2</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45">
      <c r="A22" s="84" t="s">
        <v>213</v>
      </c>
      <c r="B22" s="84" t="s">
        <v>230</v>
      </c>
      <c r="C22" s="53" t="s">
        <v>791</v>
      </c>
      <c r="D22" s="54">
        <v>3</v>
      </c>
      <c r="E22" s="65" t="s">
        <v>136</v>
      </c>
      <c r="F22" s="55">
        <v>35</v>
      </c>
      <c r="G22" s="53"/>
      <c r="H22" s="57"/>
      <c r="I22" s="56"/>
      <c r="J22" s="56"/>
      <c r="K22" s="36" t="s">
        <v>65</v>
      </c>
      <c r="L22" s="83">
        <v>22</v>
      </c>
      <c r="M22" s="83"/>
      <c r="N22" s="63"/>
      <c r="O22" s="86" t="s">
        <v>240</v>
      </c>
      <c r="P22" s="88">
        <v>43528.848969907405</v>
      </c>
      <c r="Q22" s="86" t="s">
        <v>243</v>
      </c>
      <c r="R22" s="90" t="s">
        <v>254</v>
      </c>
      <c r="S22" s="86" t="s">
        <v>262</v>
      </c>
      <c r="T22" s="86"/>
      <c r="U22" s="86"/>
      <c r="V22" s="90" t="s">
        <v>271</v>
      </c>
      <c r="W22" s="88">
        <v>43528.848969907405</v>
      </c>
      <c r="X22" s="90" t="s">
        <v>276</v>
      </c>
      <c r="Y22" s="86"/>
      <c r="Z22" s="86"/>
      <c r="AA22" s="92" t="s">
        <v>289</v>
      </c>
      <c r="AB22" s="92" t="s">
        <v>290</v>
      </c>
      <c r="AC22" s="86" t="b">
        <v>0</v>
      </c>
      <c r="AD22" s="86">
        <v>3</v>
      </c>
      <c r="AE22" s="92" t="s">
        <v>303</v>
      </c>
      <c r="AF22" s="86" t="b">
        <v>0</v>
      </c>
      <c r="AG22" s="86" t="s">
        <v>304</v>
      </c>
      <c r="AH22" s="86"/>
      <c r="AI22" s="92" t="s">
        <v>302</v>
      </c>
      <c r="AJ22" s="86" t="b">
        <v>0</v>
      </c>
      <c r="AK22" s="86">
        <v>0</v>
      </c>
      <c r="AL22" s="92" t="s">
        <v>302</v>
      </c>
      <c r="AM22" s="86" t="s">
        <v>307</v>
      </c>
      <c r="AN22" s="86" t="b">
        <v>0</v>
      </c>
      <c r="AO22" s="92" t="s">
        <v>290</v>
      </c>
      <c r="AP22" s="86" t="s">
        <v>176</v>
      </c>
      <c r="AQ22" s="86">
        <v>0</v>
      </c>
      <c r="AR22" s="86">
        <v>0</v>
      </c>
      <c r="AS22" s="86"/>
      <c r="AT22" s="86"/>
      <c r="AU22" s="86"/>
      <c r="AV22" s="86"/>
      <c r="AW22" s="86"/>
      <c r="AX22" s="86"/>
      <c r="AY22" s="86"/>
      <c r="AZ22" s="86"/>
      <c r="BA22">
        <v>2</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213</v>
      </c>
      <c r="B23" s="84" t="s">
        <v>231</v>
      </c>
      <c r="C23" s="53" t="s">
        <v>791</v>
      </c>
      <c r="D23" s="54">
        <v>3</v>
      </c>
      <c r="E23" s="65" t="s">
        <v>136</v>
      </c>
      <c r="F23" s="55">
        <v>35</v>
      </c>
      <c r="G23" s="53"/>
      <c r="H23" s="57"/>
      <c r="I23" s="56"/>
      <c r="J23" s="56"/>
      <c r="K23" s="36" t="s">
        <v>65</v>
      </c>
      <c r="L23" s="83">
        <v>23</v>
      </c>
      <c r="M23" s="83"/>
      <c r="N23" s="63"/>
      <c r="O23" s="86" t="s">
        <v>240</v>
      </c>
      <c r="P23" s="88">
        <v>43528.847719907404</v>
      </c>
      <c r="Q23" s="86" t="s">
        <v>244</v>
      </c>
      <c r="R23" s="90" t="s">
        <v>254</v>
      </c>
      <c r="S23" s="86" t="s">
        <v>262</v>
      </c>
      <c r="T23" s="86"/>
      <c r="U23" s="86"/>
      <c r="V23" s="90" t="s">
        <v>271</v>
      </c>
      <c r="W23" s="88">
        <v>43528.847719907404</v>
      </c>
      <c r="X23" s="90" t="s">
        <v>277</v>
      </c>
      <c r="Y23" s="86"/>
      <c r="Z23" s="86"/>
      <c r="AA23" s="92" t="s">
        <v>290</v>
      </c>
      <c r="AB23" s="92" t="s">
        <v>301</v>
      </c>
      <c r="AC23" s="86" t="b">
        <v>0</v>
      </c>
      <c r="AD23" s="86">
        <v>3</v>
      </c>
      <c r="AE23" s="92" t="s">
        <v>303</v>
      </c>
      <c r="AF23" s="86" t="b">
        <v>0</v>
      </c>
      <c r="AG23" s="86" t="s">
        <v>305</v>
      </c>
      <c r="AH23" s="86"/>
      <c r="AI23" s="92" t="s">
        <v>302</v>
      </c>
      <c r="AJ23" s="86" t="b">
        <v>0</v>
      </c>
      <c r="AK23" s="86">
        <v>0</v>
      </c>
      <c r="AL23" s="92" t="s">
        <v>302</v>
      </c>
      <c r="AM23" s="86" t="s">
        <v>307</v>
      </c>
      <c r="AN23" s="86" t="b">
        <v>0</v>
      </c>
      <c r="AO23" s="92" t="s">
        <v>301</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45">
      <c r="A24" s="84" t="s">
        <v>213</v>
      </c>
      <c r="B24" s="84" t="s">
        <v>231</v>
      </c>
      <c r="C24" s="53" t="s">
        <v>791</v>
      </c>
      <c r="D24" s="54">
        <v>3</v>
      </c>
      <c r="E24" s="65" t="s">
        <v>136</v>
      </c>
      <c r="F24" s="55">
        <v>35</v>
      </c>
      <c r="G24" s="53"/>
      <c r="H24" s="57"/>
      <c r="I24" s="56"/>
      <c r="J24" s="56"/>
      <c r="K24" s="36" t="s">
        <v>65</v>
      </c>
      <c r="L24" s="83">
        <v>24</v>
      </c>
      <c r="M24" s="83"/>
      <c r="N24" s="63"/>
      <c r="O24" s="86" t="s">
        <v>240</v>
      </c>
      <c r="P24" s="88">
        <v>43528.848969907405</v>
      </c>
      <c r="Q24" s="86" t="s">
        <v>243</v>
      </c>
      <c r="R24" s="90" t="s">
        <v>254</v>
      </c>
      <c r="S24" s="86" t="s">
        <v>262</v>
      </c>
      <c r="T24" s="86"/>
      <c r="U24" s="86"/>
      <c r="V24" s="90" t="s">
        <v>271</v>
      </c>
      <c r="W24" s="88">
        <v>43528.848969907405</v>
      </c>
      <c r="X24" s="90" t="s">
        <v>276</v>
      </c>
      <c r="Y24" s="86"/>
      <c r="Z24" s="86"/>
      <c r="AA24" s="92" t="s">
        <v>289</v>
      </c>
      <c r="AB24" s="92" t="s">
        <v>290</v>
      </c>
      <c r="AC24" s="86" t="b">
        <v>0</v>
      </c>
      <c r="AD24" s="86">
        <v>3</v>
      </c>
      <c r="AE24" s="92" t="s">
        <v>303</v>
      </c>
      <c r="AF24" s="86" t="b">
        <v>0</v>
      </c>
      <c r="AG24" s="86" t="s">
        <v>304</v>
      </c>
      <c r="AH24" s="86"/>
      <c r="AI24" s="92" t="s">
        <v>302</v>
      </c>
      <c r="AJ24" s="86" t="b">
        <v>0</v>
      </c>
      <c r="AK24" s="86">
        <v>0</v>
      </c>
      <c r="AL24" s="92" t="s">
        <v>302</v>
      </c>
      <c r="AM24" s="86" t="s">
        <v>307</v>
      </c>
      <c r="AN24" s="86" t="b">
        <v>0</v>
      </c>
      <c r="AO24" s="92" t="s">
        <v>290</v>
      </c>
      <c r="AP24" s="86" t="s">
        <v>176</v>
      </c>
      <c r="AQ24" s="86">
        <v>0</v>
      </c>
      <c r="AR24" s="86">
        <v>0</v>
      </c>
      <c r="AS24" s="86"/>
      <c r="AT24" s="86"/>
      <c r="AU24" s="86"/>
      <c r="AV24" s="86"/>
      <c r="AW24" s="86"/>
      <c r="AX24" s="86"/>
      <c r="AY24" s="86"/>
      <c r="AZ24" s="86"/>
      <c r="BA24">
        <v>2</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213</v>
      </c>
      <c r="B25" s="84" t="s">
        <v>232</v>
      </c>
      <c r="C25" s="53" t="s">
        <v>791</v>
      </c>
      <c r="D25" s="54">
        <v>3</v>
      </c>
      <c r="E25" s="65" t="s">
        <v>136</v>
      </c>
      <c r="F25" s="55">
        <v>35</v>
      </c>
      <c r="G25" s="53"/>
      <c r="H25" s="57"/>
      <c r="I25" s="56"/>
      <c r="J25" s="56"/>
      <c r="K25" s="36" t="s">
        <v>65</v>
      </c>
      <c r="L25" s="83">
        <v>25</v>
      </c>
      <c r="M25" s="83"/>
      <c r="N25" s="63"/>
      <c r="O25" s="86" t="s">
        <v>240</v>
      </c>
      <c r="P25" s="88">
        <v>43528.847719907404</v>
      </c>
      <c r="Q25" s="86" t="s">
        <v>244</v>
      </c>
      <c r="R25" s="90" t="s">
        <v>254</v>
      </c>
      <c r="S25" s="86" t="s">
        <v>262</v>
      </c>
      <c r="T25" s="86"/>
      <c r="U25" s="86"/>
      <c r="V25" s="90" t="s">
        <v>271</v>
      </c>
      <c r="W25" s="88">
        <v>43528.847719907404</v>
      </c>
      <c r="X25" s="90" t="s">
        <v>277</v>
      </c>
      <c r="Y25" s="86"/>
      <c r="Z25" s="86"/>
      <c r="AA25" s="92" t="s">
        <v>290</v>
      </c>
      <c r="AB25" s="92" t="s">
        <v>301</v>
      </c>
      <c r="AC25" s="86" t="b">
        <v>0</v>
      </c>
      <c r="AD25" s="86">
        <v>3</v>
      </c>
      <c r="AE25" s="92" t="s">
        <v>303</v>
      </c>
      <c r="AF25" s="86" t="b">
        <v>0</v>
      </c>
      <c r="AG25" s="86" t="s">
        <v>305</v>
      </c>
      <c r="AH25" s="86"/>
      <c r="AI25" s="92" t="s">
        <v>302</v>
      </c>
      <c r="AJ25" s="86" t="b">
        <v>0</v>
      </c>
      <c r="AK25" s="86">
        <v>0</v>
      </c>
      <c r="AL25" s="92" t="s">
        <v>302</v>
      </c>
      <c r="AM25" s="86" t="s">
        <v>307</v>
      </c>
      <c r="AN25" s="86" t="b">
        <v>0</v>
      </c>
      <c r="AO25" s="92" t="s">
        <v>301</v>
      </c>
      <c r="AP25" s="86" t="s">
        <v>176</v>
      </c>
      <c r="AQ25" s="86">
        <v>0</v>
      </c>
      <c r="AR25" s="86">
        <v>0</v>
      </c>
      <c r="AS25" s="86"/>
      <c r="AT25" s="86"/>
      <c r="AU25" s="86"/>
      <c r="AV25" s="86"/>
      <c r="AW25" s="86"/>
      <c r="AX25" s="86"/>
      <c r="AY25" s="86"/>
      <c r="AZ25" s="86"/>
      <c r="BA25">
        <v>2</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213</v>
      </c>
      <c r="B26" s="84" t="s">
        <v>232</v>
      </c>
      <c r="C26" s="53" t="s">
        <v>791</v>
      </c>
      <c r="D26" s="54">
        <v>3</v>
      </c>
      <c r="E26" s="65" t="s">
        <v>136</v>
      </c>
      <c r="F26" s="55">
        <v>35</v>
      </c>
      <c r="G26" s="53"/>
      <c r="H26" s="57"/>
      <c r="I26" s="56"/>
      <c r="J26" s="56"/>
      <c r="K26" s="36" t="s">
        <v>65</v>
      </c>
      <c r="L26" s="83">
        <v>26</v>
      </c>
      <c r="M26" s="83"/>
      <c r="N26" s="63"/>
      <c r="O26" s="86" t="s">
        <v>240</v>
      </c>
      <c r="P26" s="88">
        <v>43528.848969907405</v>
      </c>
      <c r="Q26" s="86" t="s">
        <v>243</v>
      </c>
      <c r="R26" s="90" t="s">
        <v>254</v>
      </c>
      <c r="S26" s="86" t="s">
        <v>262</v>
      </c>
      <c r="T26" s="86"/>
      <c r="U26" s="86"/>
      <c r="V26" s="90" t="s">
        <v>271</v>
      </c>
      <c r="W26" s="88">
        <v>43528.848969907405</v>
      </c>
      <c r="X26" s="90" t="s">
        <v>276</v>
      </c>
      <c r="Y26" s="86"/>
      <c r="Z26" s="86"/>
      <c r="AA26" s="92" t="s">
        <v>289</v>
      </c>
      <c r="AB26" s="92" t="s">
        <v>290</v>
      </c>
      <c r="AC26" s="86" t="b">
        <v>0</v>
      </c>
      <c r="AD26" s="86">
        <v>3</v>
      </c>
      <c r="AE26" s="92" t="s">
        <v>303</v>
      </c>
      <c r="AF26" s="86" t="b">
        <v>0</v>
      </c>
      <c r="AG26" s="86" t="s">
        <v>304</v>
      </c>
      <c r="AH26" s="86"/>
      <c r="AI26" s="92" t="s">
        <v>302</v>
      </c>
      <c r="AJ26" s="86" t="b">
        <v>0</v>
      </c>
      <c r="AK26" s="86">
        <v>0</v>
      </c>
      <c r="AL26" s="92" t="s">
        <v>302</v>
      </c>
      <c r="AM26" s="86" t="s">
        <v>307</v>
      </c>
      <c r="AN26" s="86" t="b">
        <v>0</v>
      </c>
      <c r="AO26" s="92" t="s">
        <v>290</v>
      </c>
      <c r="AP26" s="86" t="s">
        <v>176</v>
      </c>
      <c r="AQ26" s="86">
        <v>0</v>
      </c>
      <c r="AR26" s="86">
        <v>0</v>
      </c>
      <c r="AS26" s="86"/>
      <c r="AT26" s="86"/>
      <c r="AU26" s="86"/>
      <c r="AV26" s="86"/>
      <c r="AW26" s="86"/>
      <c r="AX26" s="86"/>
      <c r="AY26" s="86"/>
      <c r="AZ26" s="86"/>
      <c r="BA26">
        <v>2</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45">
      <c r="A27" s="84" t="s">
        <v>213</v>
      </c>
      <c r="B27" s="84" t="s">
        <v>233</v>
      </c>
      <c r="C27" s="53" t="s">
        <v>791</v>
      </c>
      <c r="D27" s="54">
        <v>3</v>
      </c>
      <c r="E27" s="65" t="s">
        <v>136</v>
      </c>
      <c r="F27" s="55">
        <v>35</v>
      </c>
      <c r="G27" s="53"/>
      <c r="H27" s="57"/>
      <c r="I27" s="56"/>
      <c r="J27" s="56"/>
      <c r="K27" s="36" t="s">
        <v>65</v>
      </c>
      <c r="L27" s="83">
        <v>27</v>
      </c>
      <c r="M27" s="83"/>
      <c r="N27" s="63"/>
      <c r="O27" s="86" t="s">
        <v>240</v>
      </c>
      <c r="P27" s="88">
        <v>43528.847719907404</v>
      </c>
      <c r="Q27" s="86" t="s">
        <v>244</v>
      </c>
      <c r="R27" s="90" t="s">
        <v>254</v>
      </c>
      <c r="S27" s="86" t="s">
        <v>262</v>
      </c>
      <c r="T27" s="86"/>
      <c r="U27" s="86"/>
      <c r="V27" s="90" t="s">
        <v>271</v>
      </c>
      <c r="W27" s="88">
        <v>43528.847719907404</v>
      </c>
      <c r="X27" s="90" t="s">
        <v>277</v>
      </c>
      <c r="Y27" s="86"/>
      <c r="Z27" s="86"/>
      <c r="AA27" s="92" t="s">
        <v>290</v>
      </c>
      <c r="AB27" s="92" t="s">
        <v>301</v>
      </c>
      <c r="AC27" s="86" t="b">
        <v>0</v>
      </c>
      <c r="AD27" s="86">
        <v>3</v>
      </c>
      <c r="AE27" s="92" t="s">
        <v>303</v>
      </c>
      <c r="AF27" s="86" t="b">
        <v>0</v>
      </c>
      <c r="AG27" s="86" t="s">
        <v>305</v>
      </c>
      <c r="AH27" s="86"/>
      <c r="AI27" s="92" t="s">
        <v>302</v>
      </c>
      <c r="AJ27" s="86" t="b">
        <v>0</v>
      </c>
      <c r="AK27" s="86">
        <v>0</v>
      </c>
      <c r="AL27" s="92" t="s">
        <v>302</v>
      </c>
      <c r="AM27" s="86" t="s">
        <v>307</v>
      </c>
      <c r="AN27" s="86" t="b">
        <v>0</v>
      </c>
      <c r="AO27" s="92" t="s">
        <v>301</v>
      </c>
      <c r="AP27" s="86" t="s">
        <v>176</v>
      </c>
      <c r="AQ27" s="86">
        <v>0</v>
      </c>
      <c r="AR27" s="86">
        <v>0</v>
      </c>
      <c r="AS27" s="86"/>
      <c r="AT27" s="86"/>
      <c r="AU27" s="86"/>
      <c r="AV27" s="86"/>
      <c r="AW27" s="86"/>
      <c r="AX27" s="86"/>
      <c r="AY27" s="86"/>
      <c r="AZ27" s="86"/>
      <c r="BA27">
        <v>2</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213</v>
      </c>
      <c r="B28" s="84" t="s">
        <v>233</v>
      </c>
      <c r="C28" s="53" t="s">
        <v>791</v>
      </c>
      <c r="D28" s="54">
        <v>3</v>
      </c>
      <c r="E28" s="65" t="s">
        <v>136</v>
      </c>
      <c r="F28" s="55">
        <v>35</v>
      </c>
      <c r="G28" s="53"/>
      <c r="H28" s="57"/>
      <c r="I28" s="56"/>
      <c r="J28" s="56"/>
      <c r="K28" s="36" t="s">
        <v>65</v>
      </c>
      <c r="L28" s="83">
        <v>28</v>
      </c>
      <c r="M28" s="83"/>
      <c r="N28" s="63"/>
      <c r="O28" s="86" t="s">
        <v>240</v>
      </c>
      <c r="P28" s="88">
        <v>43528.848969907405</v>
      </c>
      <c r="Q28" s="86" t="s">
        <v>243</v>
      </c>
      <c r="R28" s="90" t="s">
        <v>254</v>
      </c>
      <c r="S28" s="86" t="s">
        <v>262</v>
      </c>
      <c r="T28" s="86"/>
      <c r="U28" s="86"/>
      <c r="V28" s="90" t="s">
        <v>271</v>
      </c>
      <c r="W28" s="88">
        <v>43528.848969907405</v>
      </c>
      <c r="X28" s="90" t="s">
        <v>276</v>
      </c>
      <c r="Y28" s="86"/>
      <c r="Z28" s="86"/>
      <c r="AA28" s="92" t="s">
        <v>289</v>
      </c>
      <c r="AB28" s="92" t="s">
        <v>290</v>
      </c>
      <c r="AC28" s="86" t="b">
        <v>0</v>
      </c>
      <c r="AD28" s="86">
        <v>3</v>
      </c>
      <c r="AE28" s="92" t="s">
        <v>303</v>
      </c>
      <c r="AF28" s="86" t="b">
        <v>0</v>
      </c>
      <c r="AG28" s="86" t="s">
        <v>304</v>
      </c>
      <c r="AH28" s="86"/>
      <c r="AI28" s="92" t="s">
        <v>302</v>
      </c>
      <c r="AJ28" s="86" t="b">
        <v>0</v>
      </c>
      <c r="AK28" s="86">
        <v>0</v>
      </c>
      <c r="AL28" s="92" t="s">
        <v>302</v>
      </c>
      <c r="AM28" s="86" t="s">
        <v>307</v>
      </c>
      <c r="AN28" s="86" t="b">
        <v>0</v>
      </c>
      <c r="AO28" s="92" t="s">
        <v>290</v>
      </c>
      <c r="AP28" s="86" t="s">
        <v>176</v>
      </c>
      <c r="AQ28" s="86">
        <v>0</v>
      </c>
      <c r="AR28" s="86">
        <v>0</v>
      </c>
      <c r="AS28" s="86"/>
      <c r="AT28" s="86"/>
      <c r="AU28" s="86"/>
      <c r="AV28" s="86"/>
      <c r="AW28" s="86"/>
      <c r="AX28" s="86"/>
      <c r="AY28" s="86"/>
      <c r="AZ28" s="86"/>
      <c r="BA28">
        <v>2</v>
      </c>
      <c r="BB28" s="85" t="str">
        <f>REPLACE(INDEX(GroupVertices[Group],MATCH(Edges[[#This Row],[Vertex 1]],GroupVertices[Vertex],0)),1,1,"")</f>
        <v>1</v>
      </c>
      <c r="BC28" s="85" t="str">
        <f>REPLACE(INDEX(GroupVertices[Group],MATCH(Edges[[#This Row],[Vertex 2]],GroupVertices[Vertex],0)),1,1,"")</f>
        <v>1</v>
      </c>
      <c r="BD28" s="51"/>
      <c r="BE28" s="52"/>
      <c r="BF28" s="51"/>
      <c r="BG28" s="52"/>
      <c r="BH28" s="51"/>
      <c r="BI28" s="52"/>
      <c r="BJ28" s="51"/>
      <c r="BK28" s="52"/>
      <c r="BL28" s="51"/>
    </row>
    <row r="29" spans="1:64" ht="45">
      <c r="A29" s="84" t="s">
        <v>213</v>
      </c>
      <c r="B29" s="84" t="s">
        <v>234</v>
      </c>
      <c r="C29" s="53" t="s">
        <v>791</v>
      </c>
      <c r="D29" s="54">
        <v>3</v>
      </c>
      <c r="E29" s="65" t="s">
        <v>136</v>
      </c>
      <c r="F29" s="55">
        <v>35</v>
      </c>
      <c r="G29" s="53"/>
      <c r="H29" s="57"/>
      <c r="I29" s="56"/>
      <c r="J29" s="56"/>
      <c r="K29" s="36" t="s">
        <v>65</v>
      </c>
      <c r="L29" s="83">
        <v>29</v>
      </c>
      <c r="M29" s="83"/>
      <c r="N29" s="63"/>
      <c r="O29" s="86" t="s">
        <v>240</v>
      </c>
      <c r="P29" s="88">
        <v>43528.847719907404</v>
      </c>
      <c r="Q29" s="86" t="s">
        <v>244</v>
      </c>
      <c r="R29" s="90" t="s">
        <v>254</v>
      </c>
      <c r="S29" s="86" t="s">
        <v>262</v>
      </c>
      <c r="T29" s="86"/>
      <c r="U29" s="86"/>
      <c r="V29" s="90" t="s">
        <v>271</v>
      </c>
      <c r="W29" s="88">
        <v>43528.847719907404</v>
      </c>
      <c r="X29" s="90" t="s">
        <v>277</v>
      </c>
      <c r="Y29" s="86"/>
      <c r="Z29" s="86"/>
      <c r="AA29" s="92" t="s">
        <v>290</v>
      </c>
      <c r="AB29" s="92" t="s">
        <v>301</v>
      </c>
      <c r="AC29" s="86" t="b">
        <v>0</v>
      </c>
      <c r="AD29" s="86">
        <v>3</v>
      </c>
      <c r="AE29" s="92" t="s">
        <v>303</v>
      </c>
      <c r="AF29" s="86" t="b">
        <v>0</v>
      </c>
      <c r="AG29" s="86" t="s">
        <v>305</v>
      </c>
      <c r="AH29" s="86"/>
      <c r="AI29" s="92" t="s">
        <v>302</v>
      </c>
      <c r="AJ29" s="86" t="b">
        <v>0</v>
      </c>
      <c r="AK29" s="86">
        <v>0</v>
      </c>
      <c r="AL29" s="92" t="s">
        <v>302</v>
      </c>
      <c r="AM29" s="86" t="s">
        <v>307</v>
      </c>
      <c r="AN29" s="86" t="b">
        <v>0</v>
      </c>
      <c r="AO29" s="92" t="s">
        <v>301</v>
      </c>
      <c r="AP29" s="86" t="s">
        <v>176</v>
      </c>
      <c r="AQ29" s="86">
        <v>0</v>
      </c>
      <c r="AR29" s="86">
        <v>0</v>
      </c>
      <c r="AS29" s="86"/>
      <c r="AT29" s="86"/>
      <c r="AU29" s="86"/>
      <c r="AV29" s="86"/>
      <c r="AW29" s="86"/>
      <c r="AX29" s="86"/>
      <c r="AY29" s="86"/>
      <c r="AZ29" s="86"/>
      <c r="BA29">
        <v>2</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45">
      <c r="A30" s="84" t="s">
        <v>213</v>
      </c>
      <c r="B30" s="84" t="s">
        <v>234</v>
      </c>
      <c r="C30" s="53" t="s">
        <v>791</v>
      </c>
      <c r="D30" s="54">
        <v>3</v>
      </c>
      <c r="E30" s="65" t="s">
        <v>136</v>
      </c>
      <c r="F30" s="55">
        <v>35</v>
      </c>
      <c r="G30" s="53"/>
      <c r="H30" s="57"/>
      <c r="I30" s="56"/>
      <c r="J30" s="56"/>
      <c r="K30" s="36" t="s">
        <v>65</v>
      </c>
      <c r="L30" s="83">
        <v>30</v>
      </c>
      <c r="M30" s="83"/>
      <c r="N30" s="63"/>
      <c r="O30" s="86" t="s">
        <v>240</v>
      </c>
      <c r="P30" s="88">
        <v>43528.848969907405</v>
      </c>
      <c r="Q30" s="86" t="s">
        <v>243</v>
      </c>
      <c r="R30" s="90" t="s">
        <v>254</v>
      </c>
      <c r="S30" s="86" t="s">
        <v>262</v>
      </c>
      <c r="T30" s="86"/>
      <c r="U30" s="86"/>
      <c r="V30" s="90" t="s">
        <v>271</v>
      </c>
      <c r="W30" s="88">
        <v>43528.848969907405</v>
      </c>
      <c r="X30" s="90" t="s">
        <v>276</v>
      </c>
      <c r="Y30" s="86"/>
      <c r="Z30" s="86"/>
      <c r="AA30" s="92" t="s">
        <v>289</v>
      </c>
      <c r="AB30" s="92" t="s">
        <v>290</v>
      </c>
      <c r="AC30" s="86" t="b">
        <v>0</v>
      </c>
      <c r="AD30" s="86">
        <v>3</v>
      </c>
      <c r="AE30" s="92" t="s">
        <v>303</v>
      </c>
      <c r="AF30" s="86" t="b">
        <v>0</v>
      </c>
      <c r="AG30" s="86" t="s">
        <v>304</v>
      </c>
      <c r="AH30" s="86"/>
      <c r="AI30" s="92" t="s">
        <v>302</v>
      </c>
      <c r="AJ30" s="86" t="b">
        <v>0</v>
      </c>
      <c r="AK30" s="86">
        <v>0</v>
      </c>
      <c r="AL30" s="92" t="s">
        <v>302</v>
      </c>
      <c r="AM30" s="86" t="s">
        <v>307</v>
      </c>
      <c r="AN30" s="86" t="b">
        <v>0</v>
      </c>
      <c r="AO30" s="92" t="s">
        <v>290</v>
      </c>
      <c r="AP30" s="86" t="s">
        <v>176</v>
      </c>
      <c r="AQ30" s="86">
        <v>0</v>
      </c>
      <c r="AR30" s="86">
        <v>0</v>
      </c>
      <c r="AS30" s="86"/>
      <c r="AT30" s="86"/>
      <c r="AU30" s="86"/>
      <c r="AV30" s="86"/>
      <c r="AW30" s="86"/>
      <c r="AX30" s="86"/>
      <c r="AY30" s="86"/>
      <c r="AZ30" s="86"/>
      <c r="BA30">
        <v>2</v>
      </c>
      <c r="BB30" s="85" t="str">
        <f>REPLACE(INDEX(GroupVertices[Group],MATCH(Edges[[#This Row],[Vertex 1]],GroupVertices[Vertex],0)),1,1,"")</f>
        <v>1</v>
      </c>
      <c r="BC30" s="85" t="str">
        <f>REPLACE(INDEX(GroupVertices[Group],MATCH(Edges[[#This Row],[Vertex 2]],GroupVertices[Vertex],0)),1,1,"")</f>
        <v>1</v>
      </c>
      <c r="BD30" s="51"/>
      <c r="BE30" s="52"/>
      <c r="BF30" s="51"/>
      <c r="BG30" s="52"/>
      <c r="BH30" s="51"/>
      <c r="BI30" s="52"/>
      <c r="BJ30" s="51"/>
      <c r="BK30" s="52"/>
      <c r="BL30" s="51"/>
    </row>
    <row r="31" spans="1:64" ht="45">
      <c r="A31" s="84" t="s">
        <v>213</v>
      </c>
      <c r="B31" s="84" t="s">
        <v>235</v>
      </c>
      <c r="C31" s="53" t="s">
        <v>791</v>
      </c>
      <c r="D31" s="54">
        <v>3</v>
      </c>
      <c r="E31" s="65" t="s">
        <v>132</v>
      </c>
      <c r="F31" s="55">
        <v>35</v>
      </c>
      <c r="G31" s="53"/>
      <c r="H31" s="57"/>
      <c r="I31" s="56"/>
      <c r="J31" s="56"/>
      <c r="K31" s="36" t="s">
        <v>65</v>
      </c>
      <c r="L31" s="83">
        <v>31</v>
      </c>
      <c r="M31" s="83"/>
      <c r="N31" s="63"/>
      <c r="O31" s="86" t="s">
        <v>240</v>
      </c>
      <c r="P31" s="88">
        <v>43528.847719907404</v>
      </c>
      <c r="Q31" s="86" t="s">
        <v>244</v>
      </c>
      <c r="R31" s="90" t="s">
        <v>254</v>
      </c>
      <c r="S31" s="86" t="s">
        <v>262</v>
      </c>
      <c r="T31" s="86"/>
      <c r="U31" s="86"/>
      <c r="V31" s="90" t="s">
        <v>271</v>
      </c>
      <c r="W31" s="88">
        <v>43528.847719907404</v>
      </c>
      <c r="X31" s="90" t="s">
        <v>277</v>
      </c>
      <c r="Y31" s="86"/>
      <c r="Z31" s="86"/>
      <c r="AA31" s="92" t="s">
        <v>290</v>
      </c>
      <c r="AB31" s="92" t="s">
        <v>301</v>
      </c>
      <c r="AC31" s="86" t="b">
        <v>0</v>
      </c>
      <c r="AD31" s="86">
        <v>3</v>
      </c>
      <c r="AE31" s="92" t="s">
        <v>303</v>
      </c>
      <c r="AF31" s="86" t="b">
        <v>0</v>
      </c>
      <c r="AG31" s="86" t="s">
        <v>305</v>
      </c>
      <c r="AH31" s="86"/>
      <c r="AI31" s="92" t="s">
        <v>302</v>
      </c>
      <c r="AJ31" s="86" t="b">
        <v>0</v>
      </c>
      <c r="AK31" s="86">
        <v>0</v>
      </c>
      <c r="AL31" s="92" t="s">
        <v>302</v>
      </c>
      <c r="AM31" s="86" t="s">
        <v>307</v>
      </c>
      <c r="AN31" s="86" t="b">
        <v>0</v>
      </c>
      <c r="AO31" s="92" t="s">
        <v>301</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45">
      <c r="A32" s="84" t="s">
        <v>213</v>
      </c>
      <c r="B32" s="84" t="s">
        <v>235</v>
      </c>
      <c r="C32" s="53" t="s">
        <v>791</v>
      </c>
      <c r="D32" s="54">
        <v>3</v>
      </c>
      <c r="E32" s="65" t="s">
        <v>132</v>
      </c>
      <c r="F32" s="55">
        <v>35</v>
      </c>
      <c r="G32" s="53"/>
      <c r="H32" s="57"/>
      <c r="I32" s="56"/>
      <c r="J32" s="56"/>
      <c r="K32" s="36" t="s">
        <v>65</v>
      </c>
      <c r="L32" s="83">
        <v>32</v>
      </c>
      <c r="M32" s="83"/>
      <c r="N32" s="63"/>
      <c r="O32" s="86" t="s">
        <v>241</v>
      </c>
      <c r="P32" s="88">
        <v>43528.848969907405</v>
      </c>
      <c r="Q32" s="86" t="s">
        <v>243</v>
      </c>
      <c r="R32" s="90" t="s">
        <v>254</v>
      </c>
      <c r="S32" s="86" t="s">
        <v>262</v>
      </c>
      <c r="T32" s="86"/>
      <c r="U32" s="86"/>
      <c r="V32" s="90" t="s">
        <v>271</v>
      </c>
      <c r="W32" s="88">
        <v>43528.848969907405</v>
      </c>
      <c r="X32" s="90" t="s">
        <v>276</v>
      </c>
      <c r="Y32" s="86"/>
      <c r="Z32" s="86"/>
      <c r="AA32" s="92" t="s">
        <v>289</v>
      </c>
      <c r="AB32" s="92" t="s">
        <v>290</v>
      </c>
      <c r="AC32" s="86" t="b">
        <v>0</v>
      </c>
      <c r="AD32" s="86">
        <v>3</v>
      </c>
      <c r="AE32" s="92" t="s">
        <v>303</v>
      </c>
      <c r="AF32" s="86" t="b">
        <v>0</v>
      </c>
      <c r="AG32" s="86" t="s">
        <v>304</v>
      </c>
      <c r="AH32" s="86"/>
      <c r="AI32" s="92" t="s">
        <v>302</v>
      </c>
      <c r="AJ32" s="86" t="b">
        <v>0</v>
      </c>
      <c r="AK32" s="86">
        <v>0</v>
      </c>
      <c r="AL32" s="92" t="s">
        <v>302</v>
      </c>
      <c r="AM32" s="86" t="s">
        <v>307</v>
      </c>
      <c r="AN32" s="86" t="b">
        <v>0</v>
      </c>
      <c r="AO32" s="92" t="s">
        <v>290</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c r="BE32" s="52"/>
      <c r="BF32" s="51"/>
      <c r="BG32" s="52"/>
      <c r="BH32" s="51"/>
      <c r="BI32" s="52"/>
      <c r="BJ32" s="51"/>
      <c r="BK32" s="52"/>
      <c r="BL32" s="51"/>
    </row>
    <row r="33" spans="1:64" ht="45">
      <c r="A33" s="84" t="s">
        <v>213</v>
      </c>
      <c r="B33" s="84" t="s">
        <v>236</v>
      </c>
      <c r="C33" s="53" t="s">
        <v>791</v>
      </c>
      <c r="D33" s="54">
        <v>3</v>
      </c>
      <c r="E33" s="65" t="s">
        <v>136</v>
      </c>
      <c r="F33" s="55">
        <v>35</v>
      </c>
      <c r="G33" s="53"/>
      <c r="H33" s="57"/>
      <c r="I33" s="56"/>
      <c r="J33" s="56"/>
      <c r="K33" s="36" t="s">
        <v>65</v>
      </c>
      <c r="L33" s="83">
        <v>33</v>
      </c>
      <c r="M33" s="83"/>
      <c r="N33" s="63"/>
      <c r="O33" s="86" t="s">
        <v>240</v>
      </c>
      <c r="P33" s="88">
        <v>43528.847719907404</v>
      </c>
      <c r="Q33" s="86" t="s">
        <v>244</v>
      </c>
      <c r="R33" s="90" t="s">
        <v>254</v>
      </c>
      <c r="S33" s="86" t="s">
        <v>262</v>
      </c>
      <c r="T33" s="86"/>
      <c r="U33" s="86"/>
      <c r="V33" s="90" t="s">
        <v>271</v>
      </c>
      <c r="W33" s="88">
        <v>43528.847719907404</v>
      </c>
      <c r="X33" s="90" t="s">
        <v>277</v>
      </c>
      <c r="Y33" s="86"/>
      <c r="Z33" s="86"/>
      <c r="AA33" s="92" t="s">
        <v>290</v>
      </c>
      <c r="AB33" s="92" t="s">
        <v>301</v>
      </c>
      <c r="AC33" s="86" t="b">
        <v>0</v>
      </c>
      <c r="AD33" s="86">
        <v>3</v>
      </c>
      <c r="AE33" s="92" t="s">
        <v>303</v>
      </c>
      <c r="AF33" s="86" t="b">
        <v>0</v>
      </c>
      <c r="AG33" s="86" t="s">
        <v>305</v>
      </c>
      <c r="AH33" s="86"/>
      <c r="AI33" s="92" t="s">
        <v>302</v>
      </c>
      <c r="AJ33" s="86" t="b">
        <v>0</v>
      </c>
      <c r="AK33" s="86">
        <v>0</v>
      </c>
      <c r="AL33" s="92" t="s">
        <v>302</v>
      </c>
      <c r="AM33" s="86" t="s">
        <v>307</v>
      </c>
      <c r="AN33" s="86" t="b">
        <v>0</v>
      </c>
      <c r="AO33" s="92" t="s">
        <v>301</v>
      </c>
      <c r="AP33" s="86" t="s">
        <v>176</v>
      </c>
      <c r="AQ33" s="86">
        <v>0</v>
      </c>
      <c r="AR33" s="86">
        <v>0</v>
      </c>
      <c r="AS33" s="86"/>
      <c r="AT33" s="86"/>
      <c r="AU33" s="86"/>
      <c r="AV33" s="86"/>
      <c r="AW33" s="86"/>
      <c r="AX33" s="86"/>
      <c r="AY33" s="86"/>
      <c r="AZ33" s="86"/>
      <c r="BA33">
        <v>2</v>
      </c>
      <c r="BB33" s="85" t="str">
        <f>REPLACE(INDEX(GroupVertices[Group],MATCH(Edges[[#This Row],[Vertex 1]],GroupVertices[Vertex],0)),1,1,"")</f>
        <v>1</v>
      </c>
      <c r="BC33" s="85" t="str">
        <f>REPLACE(INDEX(GroupVertices[Group],MATCH(Edges[[#This Row],[Vertex 2]],GroupVertices[Vertex],0)),1,1,"")</f>
        <v>2</v>
      </c>
      <c r="BD33" s="51">
        <v>0</v>
      </c>
      <c r="BE33" s="52">
        <v>0</v>
      </c>
      <c r="BF33" s="51">
        <v>0</v>
      </c>
      <c r="BG33" s="52">
        <v>0</v>
      </c>
      <c r="BH33" s="51">
        <v>0</v>
      </c>
      <c r="BI33" s="52">
        <v>0</v>
      </c>
      <c r="BJ33" s="51">
        <v>19</v>
      </c>
      <c r="BK33" s="52">
        <v>100</v>
      </c>
      <c r="BL33" s="51">
        <v>19</v>
      </c>
    </row>
    <row r="34" spans="1:64" ht="45">
      <c r="A34" s="84" t="s">
        <v>213</v>
      </c>
      <c r="B34" s="84" t="s">
        <v>236</v>
      </c>
      <c r="C34" s="53" t="s">
        <v>791</v>
      </c>
      <c r="D34" s="54">
        <v>3</v>
      </c>
      <c r="E34" s="65" t="s">
        <v>136</v>
      </c>
      <c r="F34" s="55">
        <v>35</v>
      </c>
      <c r="G34" s="53"/>
      <c r="H34" s="57"/>
      <c r="I34" s="56"/>
      <c r="J34" s="56"/>
      <c r="K34" s="36" t="s">
        <v>65</v>
      </c>
      <c r="L34" s="83">
        <v>34</v>
      </c>
      <c r="M34" s="83"/>
      <c r="N34" s="63"/>
      <c r="O34" s="86" t="s">
        <v>240</v>
      </c>
      <c r="P34" s="88">
        <v>43528.848969907405</v>
      </c>
      <c r="Q34" s="86" t="s">
        <v>243</v>
      </c>
      <c r="R34" s="90" t="s">
        <v>254</v>
      </c>
      <c r="S34" s="86" t="s">
        <v>262</v>
      </c>
      <c r="T34" s="86"/>
      <c r="U34" s="86"/>
      <c r="V34" s="90" t="s">
        <v>271</v>
      </c>
      <c r="W34" s="88">
        <v>43528.848969907405</v>
      </c>
      <c r="X34" s="90" t="s">
        <v>276</v>
      </c>
      <c r="Y34" s="86"/>
      <c r="Z34" s="86"/>
      <c r="AA34" s="92" t="s">
        <v>289</v>
      </c>
      <c r="AB34" s="92" t="s">
        <v>290</v>
      </c>
      <c r="AC34" s="86" t="b">
        <v>0</v>
      </c>
      <c r="AD34" s="86">
        <v>3</v>
      </c>
      <c r="AE34" s="92" t="s">
        <v>303</v>
      </c>
      <c r="AF34" s="86" t="b">
        <v>0</v>
      </c>
      <c r="AG34" s="86" t="s">
        <v>304</v>
      </c>
      <c r="AH34" s="86"/>
      <c r="AI34" s="92" t="s">
        <v>302</v>
      </c>
      <c r="AJ34" s="86" t="b">
        <v>0</v>
      </c>
      <c r="AK34" s="86">
        <v>0</v>
      </c>
      <c r="AL34" s="92" t="s">
        <v>302</v>
      </c>
      <c r="AM34" s="86" t="s">
        <v>307</v>
      </c>
      <c r="AN34" s="86" t="b">
        <v>0</v>
      </c>
      <c r="AO34" s="92" t="s">
        <v>290</v>
      </c>
      <c r="AP34" s="86" t="s">
        <v>176</v>
      </c>
      <c r="AQ34" s="86">
        <v>0</v>
      </c>
      <c r="AR34" s="86">
        <v>0</v>
      </c>
      <c r="AS34" s="86"/>
      <c r="AT34" s="86"/>
      <c r="AU34" s="86"/>
      <c r="AV34" s="86"/>
      <c r="AW34" s="86"/>
      <c r="AX34" s="86"/>
      <c r="AY34" s="86"/>
      <c r="AZ34" s="86"/>
      <c r="BA34">
        <v>2</v>
      </c>
      <c r="BB34" s="85" t="str">
        <f>REPLACE(INDEX(GroupVertices[Group],MATCH(Edges[[#This Row],[Vertex 1]],GroupVertices[Vertex],0)),1,1,"")</f>
        <v>1</v>
      </c>
      <c r="BC34" s="85" t="str">
        <f>REPLACE(INDEX(GroupVertices[Group],MATCH(Edges[[#This Row],[Vertex 2]],GroupVertices[Vertex],0)),1,1,"")</f>
        <v>2</v>
      </c>
      <c r="BD34" s="51">
        <v>0</v>
      </c>
      <c r="BE34" s="52">
        <v>0</v>
      </c>
      <c r="BF34" s="51">
        <v>2</v>
      </c>
      <c r="BG34" s="52">
        <v>6.666666666666667</v>
      </c>
      <c r="BH34" s="51">
        <v>0</v>
      </c>
      <c r="BI34" s="52">
        <v>0</v>
      </c>
      <c r="BJ34" s="51">
        <v>28</v>
      </c>
      <c r="BK34" s="52">
        <v>93.33333333333333</v>
      </c>
      <c r="BL34" s="51">
        <v>30</v>
      </c>
    </row>
    <row r="35" spans="1:64" ht="30">
      <c r="A35" s="84" t="s">
        <v>214</v>
      </c>
      <c r="B35" s="84" t="s">
        <v>237</v>
      </c>
      <c r="C35" s="53" t="s">
        <v>792</v>
      </c>
      <c r="D35" s="54">
        <v>10</v>
      </c>
      <c r="E35" s="65" t="s">
        <v>136</v>
      </c>
      <c r="F35" s="55">
        <v>12</v>
      </c>
      <c r="G35" s="53"/>
      <c r="H35" s="57"/>
      <c r="I35" s="56"/>
      <c r="J35" s="56"/>
      <c r="K35" s="36" t="s">
        <v>65</v>
      </c>
      <c r="L35" s="83">
        <v>35</v>
      </c>
      <c r="M35" s="83"/>
      <c r="N35" s="63"/>
      <c r="O35" s="86" t="s">
        <v>240</v>
      </c>
      <c r="P35" s="88">
        <v>43513.64664351852</v>
      </c>
      <c r="Q35" s="86" t="s">
        <v>245</v>
      </c>
      <c r="R35" s="90" t="s">
        <v>255</v>
      </c>
      <c r="S35" s="86" t="s">
        <v>263</v>
      </c>
      <c r="T35" s="86"/>
      <c r="U35" s="86"/>
      <c r="V35" s="90" t="s">
        <v>272</v>
      </c>
      <c r="W35" s="88">
        <v>43513.64664351852</v>
      </c>
      <c r="X35" s="90" t="s">
        <v>278</v>
      </c>
      <c r="Y35" s="86"/>
      <c r="Z35" s="86"/>
      <c r="AA35" s="92" t="s">
        <v>291</v>
      </c>
      <c r="AB35" s="86"/>
      <c r="AC35" s="86" t="b">
        <v>0</v>
      </c>
      <c r="AD35" s="86">
        <v>2</v>
      </c>
      <c r="AE35" s="92" t="s">
        <v>302</v>
      </c>
      <c r="AF35" s="86" t="b">
        <v>0</v>
      </c>
      <c r="AG35" s="86" t="s">
        <v>304</v>
      </c>
      <c r="AH35" s="86"/>
      <c r="AI35" s="92" t="s">
        <v>302</v>
      </c>
      <c r="AJ35" s="86" t="b">
        <v>0</v>
      </c>
      <c r="AK35" s="86">
        <v>1</v>
      </c>
      <c r="AL35" s="92" t="s">
        <v>302</v>
      </c>
      <c r="AM35" s="86" t="s">
        <v>306</v>
      </c>
      <c r="AN35" s="86" t="b">
        <v>0</v>
      </c>
      <c r="AO35" s="92" t="s">
        <v>291</v>
      </c>
      <c r="AP35" s="86" t="s">
        <v>309</v>
      </c>
      <c r="AQ35" s="86">
        <v>0</v>
      </c>
      <c r="AR35" s="86">
        <v>0</v>
      </c>
      <c r="AS35" s="86"/>
      <c r="AT35" s="86"/>
      <c r="AU35" s="86"/>
      <c r="AV35" s="86"/>
      <c r="AW35" s="86"/>
      <c r="AX35" s="86"/>
      <c r="AY35" s="86"/>
      <c r="AZ35" s="86"/>
      <c r="BA35">
        <v>3</v>
      </c>
      <c r="BB35" s="85" t="str">
        <f>REPLACE(INDEX(GroupVertices[Group],MATCH(Edges[[#This Row],[Vertex 1]],GroupVertices[Vertex],0)),1,1,"")</f>
        <v>2</v>
      </c>
      <c r="BC35" s="85" t="str">
        <f>REPLACE(INDEX(GroupVertices[Group],MATCH(Edges[[#This Row],[Vertex 2]],GroupVertices[Vertex],0)),1,1,"")</f>
        <v>2</v>
      </c>
      <c r="BD35" s="51"/>
      <c r="BE35" s="52"/>
      <c r="BF35" s="51"/>
      <c r="BG35" s="52"/>
      <c r="BH35" s="51"/>
      <c r="BI35" s="52"/>
      <c r="BJ35" s="51"/>
      <c r="BK35" s="52"/>
      <c r="BL35" s="51"/>
    </row>
    <row r="36" spans="1:64" ht="30">
      <c r="A36" s="84" t="s">
        <v>214</v>
      </c>
      <c r="B36" s="84" t="s">
        <v>237</v>
      </c>
      <c r="C36" s="53" t="s">
        <v>792</v>
      </c>
      <c r="D36" s="54">
        <v>10</v>
      </c>
      <c r="E36" s="65" t="s">
        <v>136</v>
      </c>
      <c r="F36" s="55">
        <v>12</v>
      </c>
      <c r="G36" s="53"/>
      <c r="H36" s="57"/>
      <c r="I36" s="56"/>
      <c r="J36" s="56"/>
      <c r="K36" s="36" t="s">
        <v>65</v>
      </c>
      <c r="L36" s="83">
        <v>36</v>
      </c>
      <c r="M36" s="83"/>
      <c r="N36" s="63"/>
      <c r="O36" s="86" t="s">
        <v>240</v>
      </c>
      <c r="P36" s="88">
        <v>43527.666446759256</v>
      </c>
      <c r="Q36" s="86" t="s">
        <v>246</v>
      </c>
      <c r="R36" s="86"/>
      <c r="S36" s="86"/>
      <c r="T36" s="86"/>
      <c r="U36" s="86"/>
      <c r="V36" s="90" t="s">
        <v>272</v>
      </c>
      <c r="W36" s="88">
        <v>43527.666446759256</v>
      </c>
      <c r="X36" s="90" t="s">
        <v>279</v>
      </c>
      <c r="Y36" s="86"/>
      <c r="Z36" s="86"/>
      <c r="AA36" s="92" t="s">
        <v>292</v>
      </c>
      <c r="AB36" s="86"/>
      <c r="AC36" s="86" t="b">
        <v>0</v>
      </c>
      <c r="AD36" s="86">
        <v>0</v>
      </c>
      <c r="AE36" s="92" t="s">
        <v>302</v>
      </c>
      <c r="AF36" s="86" t="b">
        <v>0</v>
      </c>
      <c r="AG36" s="86" t="s">
        <v>304</v>
      </c>
      <c r="AH36" s="86"/>
      <c r="AI36" s="92" t="s">
        <v>302</v>
      </c>
      <c r="AJ36" s="86" t="b">
        <v>0</v>
      </c>
      <c r="AK36" s="86">
        <v>1</v>
      </c>
      <c r="AL36" s="92" t="s">
        <v>291</v>
      </c>
      <c r="AM36" s="86" t="s">
        <v>308</v>
      </c>
      <c r="AN36" s="86" t="b">
        <v>0</v>
      </c>
      <c r="AO36" s="92" t="s">
        <v>291</v>
      </c>
      <c r="AP36" s="86" t="s">
        <v>176</v>
      </c>
      <c r="AQ36" s="86">
        <v>0</v>
      </c>
      <c r="AR36" s="86">
        <v>0</v>
      </c>
      <c r="AS36" s="86"/>
      <c r="AT36" s="86"/>
      <c r="AU36" s="86"/>
      <c r="AV36" s="86"/>
      <c r="AW36" s="86"/>
      <c r="AX36" s="86"/>
      <c r="AY36" s="86"/>
      <c r="AZ36" s="86"/>
      <c r="BA36">
        <v>3</v>
      </c>
      <c r="BB36" s="85" t="str">
        <f>REPLACE(INDEX(GroupVertices[Group],MATCH(Edges[[#This Row],[Vertex 1]],GroupVertices[Vertex],0)),1,1,"")</f>
        <v>2</v>
      </c>
      <c r="BC36" s="85" t="str">
        <f>REPLACE(INDEX(GroupVertices[Group],MATCH(Edges[[#This Row],[Vertex 2]],GroupVertices[Vertex],0)),1,1,"")</f>
        <v>2</v>
      </c>
      <c r="BD36" s="51"/>
      <c r="BE36" s="52"/>
      <c r="BF36" s="51"/>
      <c r="BG36" s="52"/>
      <c r="BH36" s="51"/>
      <c r="BI36" s="52"/>
      <c r="BJ36" s="51"/>
      <c r="BK36" s="52"/>
      <c r="BL36" s="51"/>
    </row>
    <row r="37" spans="1:64" ht="30">
      <c r="A37" s="84" t="s">
        <v>214</v>
      </c>
      <c r="B37" s="84" t="s">
        <v>237</v>
      </c>
      <c r="C37" s="53" t="s">
        <v>792</v>
      </c>
      <c r="D37" s="54">
        <v>10</v>
      </c>
      <c r="E37" s="65" t="s">
        <v>136</v>
      </c>
      <c r="F37" s="55">
        <v>12</v>
      </c>
      <c r="G37" s="53"/>
      <c r="H37" s="57"/>
      <c r="I37" s="56"/>
      <c r="J37" s="56"/>
      <c r="K37" s="36" t="s">
        <v>65</v>
      </c>
      <c r="L37" s="83">
        <v>37</v>
      </c>
      <c r="M37" s="83"/>
      <c r="N37" s="63"/>
      <c r="O37" s="86" t="s">
        <v>240</v>
      </c>
      <c r="P37" s="88">
        <v>43534.62987268518</v>
      </c>
      <c r="Q37" s="86" t="s">
        <v>246</v>
      </c>
      <c r="R37" s="86"/>
      <c r="S37" s="86"/>
      <c r="T37" s="86"/>
      <c r="U37" s="86"/>
      <c r="V37" s="90" t="s">
        <v>272</v>
      </c>
      <c r="W37" s="88">
        <v>43534.62987268518</v>
      </c>
      <c r="X37" s="90" t="s">
        <v>280</v>
      </c>
      <c r="Y37" s="86"/>
      <c r="Z37" s="86"/>
      <c r="AA37" s="92" t="s">
        <v>293</v>
      </c>
      <c r="AB37" s="86"/>
      <c r="AC37" s="86" t="b">
        <v>0</v>
      </c>
      <c r="AD37" s="86">
        <v>0</v>
      </c>
      <c r="AE37" s="92" t="s">
        <v>302</v>
      </c>
      <c r="AF37" s="86" t="b">
        <v>0</v>
      </c>
      <c r="AG37" s="86" t="s">
        <v>304</v>
      </c>
      <c r="AH37" s="86"/>
      <c r="AI37" s="92" t="s">
        <v>302</v>
      </c>
      <c r="AJ37" s="86" t="b">
        <v>0</v>
      </c>
      <c r="AK37" s="86">
        <v>1</v>
      </c>
      <c r="AL37" s="92" t="s">
        <v>291</v>
      </c>
      <c r="AM37" s="86" t="s">
        <v>308</v>
      </c>
      <c r="AN37" s="86" t="b">
        <v>0</v>
      </c>
      <c r="AO37" s="92" t="s">
        <v>291</v>
      </c>
      <c r="AP37" s="86" t="s">
        <v>176</v>
      </c>
      <c r="AQ37" s="86">
        <v>0</v>
      </c>
      <c r="AR37" s="86">
        <v>0</v>
      </c>
      <c r="AS37" s="86"/>
      <c r="AT37" s="86"/>
      <c r="AU37" s="86"/>
      <c r="AV37" s="86"/>
      <c r="AW37" s="86"/>
      <c r="AX37" s="86"/>
      <c r="AY37" s="86"/>
      <c r="AZ37" s="86"/>
      <c r="BA37">
        <v>3</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30">
      <c r="A38" s="84" t="s">
        <v>214</v>
      </c>
      <c r="B38" s="84" t="s">
        <v>238</v>
      </c>
      <c r="C38" s="53" t="s">
        <v>792</v>
      </c>
      <c r="D38" s="54">
        <v>10</v>
      </c>
      <c r="E38" s="65" t="s">
        <v>136</v>
      </c>
      <c r="F38" s="55">
        <v>12</v>
      </c>
      <c r="G38" s="53"/>
      <c r="H38" s="57"/>
      <c r="I38" s="56"/>
      <c r="J38" s="56"/>
      <c r="K38" s="36" t="s">
        <v>65</v>
      </c>
      <c r="L38" s="83">
        <v>38</v>
      </c>
      <c r="M38" s="83"/>
      <c r="N38" s="63"/>
      <c r="O38" s="86" t="s">
        <v>240</v>
      </c>
      <c r="P38" s="88">
        <v>43513.64664351852</v>
      </c>
      <c r="Q38" s="86" t="s">
        <v>245</v>
      </c>
      <c r="R38" s="90" t="s">
        <v>255</v>
      </c>
      <c r="S38" s="86" t="s">
        <v>263</v>
      </c>
      <c r="T38" s="86"/>
      <c r="U38" s="86"/>
      <c r="V38" s="90" t="s">
        <v>272</v>
      </c>
      <c r="W38" s="88">
        <v>43513.64664351852</v>
      </c>
      <c r="X38" s="90" t="s">
        <v>278</v>
      </c>
      <c r="Y38" s="86"/>
      <c r="Z38" s="86"/>
      <c r="AA38" s="92" t="s">
        <v>291</v>
      </c>
      <c r="AB38" s="86"/>
      <c r="AC38" s="86" t="b">
        <v>0</v>
      </c>
      <c r="AD38" s="86">
        <v>2</v>
      </c>
      <c r="AE38" s="92" t="s">
        <v>302</v>
      </c>
      <c r="AF38" s="86" t="b">
        <v>0</v>
      </c>
      <c r="AG38" s="86" t="s">
        <v>304</v>
      </c>
      <c r="AH38" s="86"/>
      <c r="AI38" s="92" t="s">
        <v>302</v>
      </c>
      <c r="AJ38" s="86" t="b">
        <v>0</v>
      </c>
      <c r="AK38" s="86">
        <v>1</v>
      </c>
      <c r="AL38" s="92" t="s">
        <v>302</v>
      </c>
      <c r="AM38" s="86" t="s">
        <v>306</v>
      </c>
      <c r="AN38" s="86" t="b">
        <v>0</v>
      </c>
      <c r="AO38" s="92" t="s">
        <v>291</v>
      </c>
      <c r="AP38" s="86" t="s">
        <v>309</v>
      </c>
      <c r="AQ38" s="86">
        <v>0</v>
      </c>
      <c r="AR38" s="86">
        <v>0</v>
      </c>
      <c r="AS38" s="86"/>
      <c r="AT38" s="86"/>
      <c r="AU38" s="86"/>
      <c r="AV38" s="86"/>
      <c r="AW38" s="86"/>
      <c r="AX38" s="86"/>
      <c r="AY38" s="86"/>
      <c r="AZ38" s="86"/>
      <c r="BA38">
        <v>5</v>
      </c>
      <c r="BB38" s="85" t="str">
        <f>REPLACE(INDEX(GroupVertices[Group],MATCH(Edges[[#This Row],[Vertex 1]],GroupVertices[Vertex],0)),1,1,"")</f>
        <v>2</v>
      </c>
      <c r="BC38" s="85" t="str">
        <f>REPLACE(INDEX(GroupVertices[Group],MATCH(Edges[[#This Row],[Vertex 2]],GroupVertices[Vertex],0)),1,1,"")</f>
        <v>2</v>
      </c>
      <c r="BD38" s="51"/>
      <c r="BE38" s="52"/>
      <c r="BF38" s="51"/>
      <c r="BG38" s="52"/>
      <c r="BH38" s="51"/>
      <c r="BI38" s="52"/>
      <c r="BJ38" s="51"/>
      <c r="BK38" s="52"/>
      <c r="BL38" s="51"/>
    </row>
    <row r="39" spans="1:64" ht="30">
      <c r="A39" s="84" t="s">
        <v>214</v>
      </c>
      <c r="B39" s="84" t="s">
        <v>238</v>
      </c>
      <c r="C39" s="53" t="s">
        <v>792</v>
      </c>
      <c r="D39" s="54">
        <v>10</v>
      </c>
      <c r="E39" s="65" t="s">
        <v>136</v>
      </c>
      <c r="F39" s="55">
        <v>12</v>
      </c>
      <c r="G39" s="53"/>
      <c r="H39" s="57"/>
      <c r="I39" s="56"/>
      <c r="J39" s="56"/>
      <c r="K39" s="36" t="s">
        <v>65</v>
      </c>
      <c r="L39" s="83">
        <v>39</v>
      </c>
      <c r="M39" s="83"/>
      <c r="N39" s="63"/>
      <c r="O39" s="86" t="s">
        <v>240</v>
      </c>
      <c r="P39" s="88">
        <v>43527.666446759256</v>
      </c>
      <c r="Q39" s="86" t="s">
        <v>246</v>
      </c>
      <c r="R39" s="86"/>
      <c r="S39" s="86"/>
      <c r="T39" s="86"/>
      <c r="U39" s="86"/>
      <c r="V39" s="90" t="s">
        <v>272</v>
      </c>
      <c r="W39" s="88">
        <v>43527.666446759256</v>
      </c>
      <c r="X39" s="90" t="s">
        <v>279</v>
      </c>
      <c r="Y39" s="86"/>
      <c r="Z39" s="86"/>
      <c r="AA39" s="92" t="s">
        <v>292</v>
      </c>
      <c r="AB39" s="86"/>
      <c r="AC39" s="86" t="b">
        <v>0</v>
      </c>
      <c r="AD39" s="86">
        <v>0</v>
      </c>
      <c r="AE39" s="92" t="s">
        <v>302</v>
      </c>
      <c r="AF39" s="86" t="b">
        <v>0</v>
      </c>
      <c r="AG39" s="86" t="s">
        <v>304</v>
      </c>
      <c r="AH39" s="86"/>
      <c r="AI39" s="92" t="s">
        <v>302</v>
      </c>
      <c r="AJ39" s="86" t="b">
        <v>0</v>
      </c>
      <c r="AK39" s="86">
        <v>1</v>
      </c>
      <c r="AL39" s="92" t="s">
        <v>291</v>
      </c>
      <c r="AM39" s="86" t="s">
        <v>308</v>
      </c>
      <c r="AN39" s="86" t="b">
        <v>0</v>
      </c>
      <c r="AO39" s="92" t="s">
        <v>291</v>
      </c>
      <c r="AP39" s="86" t="s">
        <v>176</v>
      </c>
      <c r="AQ39" s="86">
        <v>0</v>
      </c>
      <c r="AR39" s="86">
        <v>0</v>
      </c>
      <c r="AS39" s="86"/>
      <c r="AT39" s="86"/>
      <c r="AU39" s="86"/>
      <c r="AV39" s="86"/>
      <c r="AW39" s="86"/>
      <c r="AX39" s="86"/>
      <c r="AY39" s="86"/>
      <c r="AZ39" s="86"/>
      <c r="BA39">
        <v>5</v>
      </c>
      <c r="BB39" s="85" t="str">
        <f>REPLACE(INDEX(GroupVertices[Group],MATCH(Edges[[#This Row],[Vertex 1]],GroupVertices[Vertex],0)),1,1,"")</f>
        <v>2</v>
      </c>
      <c r="BC39" s="85" t="str">
        <f>REPLACE(INDEX(GroupVertices[Group],MATCH(Edges[[#This Row],[Vertex 2]],GroupVertices[Vertex],0)),1,1,"")</f>
        <v>2</v>
      </c>
      <c r="BD39" s="51"/>
      <c r="BE39" s="52"/>
      <c r="BF39" s="51"/>
      <c r="BG39" s="52"/>
      <c r="BH39" s="51"/>
      <c r="BI39" s="52"/>
      <c r="BJ39" s="51"/>
      <c r="BK39" s="52"/>
      <c r="BL39" s="51"/>
    </row>
    <row r="40" spans="1:64" ht="30">
      <c r="A40" s="84" t="s">
        <v>214</v>
      </c>
      <c r="B40" s="84" t="s">
        <v>238</v>
      </c>
      <c r="C40" s="53" t="s">
        <v>792</v>
      </c>
      <c r="D40" s="54">
        <v>10</v>
      </c>
      <c r="E40" s="65" t="s">
        <v>136</v>
      </c>
      <c r="F40" s="55">
        <v>12</v>
      </c>
      <c r="G40" s="53"/>
      <c r="H40" s="57"/>
      <c r="I40" s="56"/>
      <c r="J40" s="56"/>
      <c r="K40" s="36" t="s">
        <v>65</v>
      </c>
      <c r="L40" s="83">
        <v>40</v>
      </c>
      <c r="M40" s="83"/>
      <c r="N40" s="63"/>
      <c r="O40" s="86" t="s">
        <v>240</v>
      </c>
      <c r="P40" s="88">
        <v>43534.613541666666</v>
      </c>
      <c r="Q40" s="86" t="s">
        <v>247</v>
      </c>
      <c r="R40" s="90" t="s">
        <v>256</v>
      </c>
      <c r="S40" s="86" t="s">
        <v>261</v>
      </c>
      <c r="T40" s="86"/>
      <c r="U40" s="86"/>
      <c r="V40" s="90" t="s">
        <v>272</v>
      </c>
      <c r="W40" s="88">
        <v>43534.613541666666</v>
      </c>
      <c r="X40" s="90" t="s">
        <v>281</v>
      </c>
      <c r="Y40" s="86"/>
      <c r="Z40" s="86"/>
      <c r="AA40" s="92" t="s">
        <v>294</v>
      </c>
      <c r="AB40" s="86"/>
      <c r="AC40" s="86" t="b">
        <v>0</v>
      </c>
      <c r="AD40" s="86">
        <v>0</v>
      </c>
      <c r="AE40" s="92" t="s">
        <v>302</v>
      </c>
      <c r="AF40" s="86" t="b">
        <v>0</v>
      </c>
      <c r="AG40" s="86" t="s">
        <v>304</v>
      </c>
      <c r="AH40" s="86"/>
      <c r="AI40" s="92" t="s">
        <v>302</v>
      </c>
      <c r="AJ40" s="86" t="b">
        <v>0</v>
      </c>
      <c r="AK40" s="86">
        <v>0</v>
      </c>
      <c r="AL40" s="92" t="s">
        <v>302</v>
      </c>
      <c r="AM40" s="86" t="s">
        <v>306</v>
      </c>
      <c r="AN40" s="86" t="b">
        <v>1</v>
      </c>
      <c r="AO40" s="92" t="s">
        <v>294</v>
      </c>
      <c r="AP40" s="86" t="s">
        <v>176</v>
      </c>
      <c r="AQ40" s="86">
        <v>0</v>
      </c>
      <c r="AR40" s="86">
        <v>0</v>
      </c>
      <c r="AS40" s="86"/>
      <c r="AT40" s="86"/>
      <c r="AU40" s="86"/>
      <c r="AV40" s="86"/>
      <c r="AW40" s="86"/>
      <c r="AX40" s="86"/>
      <c r="AY40" s="86"/>
      <c r="AZ40" s="86"/>
      <c r="BA40">
        <v>5</v>
      </c>
      <c r="BB40" s="85" t="str">
        <f>REPLACE(INDEX(GroupVertices[Group],MATCH(Edges[[#This Row],[Vertex 1]],GroupVertices[Vertex],0)),1,1,"")</f>
        <v>2</v>
      </c>
      <c r="BC40" s="85" t="str">
        <f>REPLACE(INDEX(GroupVertices[Group],MATCH(Edges[[#This Row],[Vertex 2]],GroupVertices[Vertex],0)),1,1,"")</f>
        <v>2</v>
      </c>
      <c r="BD40" s="51"/>
      <c r="BE40" s="52"/>
      <c r="BF40" s="51"/>
      <c r="BG40" s="52"/>
      <c r="BH40" s="51"/>
      <c r="BI40" s="52"/>
      <c r="BJ40" s="51"/>
      <c r="BK40" s="52"/>
      <c r="BL40" s="51"/>
    </row>
    <row r="41" spans="1:64" ht="30">
      <c r="A41" s="84" t="s">
        <v>214</v>
      </c>
      <c r="B41" s="84" t="s">
        <v>238</v>
      </c>
      <c r="C41" s="53" t="s">
        <v>792</v>
      </c>
      <c r="D41" s="54">
        <v>10</v>
      </c>
      <c r="E41" s="65" t="s">
        <v>136</v>
      </c>
      <c r="F41" s="55">
        <v>12</v>
      </c>
      <c r="G41" s="53"/>
      <c r="H41" s="57"/>
      <c r="I41" s="56"/>
      <c r="J41" s="56"/>
      <c r="K41" s="36" t="s">
        <v>65</v>
      </c>
      <c r="L41" s="83">
        <v>41</v>
      </c>
      <c r="M41" s="83"/>
      <c r="N41" s="63"/>
      <c r="O41" s="86" t="s">
        <v>240</v>
      </c>
      <c r="P41" s="88">
        <v>43534.62886574074</v>
      </c>
      <c r="Q41" s="86" t="s">
        <v>248</v>
      </c>
      <c r="R41" s="86"/>
      <c r="S41" s="86"/>
      <c r="T41" s="86" t="s">
        <v>267</v>
      </c>
      <c r="U41" s="86"/>
      <c r="V41" s="90" t="s">
        <v>272</v>
      </c>
      <c r="W41" s="88">
        <v>43534.62886574074</v>
      </c>
      <c r="X41" s="90" t="s">
        <v>282</v>
      </c>
      <c r="Y41" s="86"/>
      <c r="Z41" s="86"/>
      <c r="AA41" s="92" t="s">
        <v>295</v>
      </c>
      <c r="AB41" s="86"/>
      <c r="AC41" s="86" t="b">
        <v>0</v>
      </c>
      <c r="AD41" s="86">
        <v>0</v>
      </c>
      <c r="AE41" s="92" t="s">
        <v>302</v>
      </c>
      <c r="AF41" s="86" t="b">
        <v>0</v>
      </c>
      <c r="AG41" s="86" t="s">
        <v>304</v>
      </c>
      <c r="AH41" s="86"/>
      <c r="AI41" s="92" t="s">
        <v>302</v>
      </c>
      <c r="AJ41" s="86" t="b">
        <v>0</v>
      </c>
      <c r="AK41" s="86">
        <v>1</v>
      </c>
      <c r="AL41" s="92" t="s">
        <v>294</v>
      </c>
      <c r="AM41" s="86" t="s">
        <v>308</v>
      </c>
      <c r="AN41" s="86" t="b">
        <v>0</v>
      </c>
      <c r="AO41" s="92" t="s">
        <v>294</v>
      </c>
      <c r="AP41" s="86" t="s">
        <v>176</v>
      </c>
      <c r="AQ41" s="86">
        <v>0</v>
      </c>
      <c r="AR41" s="86">
        <v>0</v>
      </c>
      <c r="AS41" s="86"/>
      <c r="AT41" s="86"/>
      <c r="AU41" s="86"/>
      <c r="AV41" s="86"/>
      <c r="AW41" s="86"/>
      <c r="AX41" s="86"/>
      <c r="AY41" s="86"/>
      <c r="AZ41" s="86"/>
      <c r="BA41">
        <v>5</v>
      </c>
      <c r="BB41" s="85" t="str">
        <f>REPLACE(INDEX(GroupVertices[Group],MATCH(Edges[[#This Row],[Vertex 1]],GroupVertices[Vertex],0)),1,1,"")</f>
        <v>2</v>
      </c>
      <c r="BC41" s="85" t="str">
        <f>REPLACE(INDEX(GroupVertices[Group],MATCH(Edges[[#This Row],[Vertex 2]],GroupVertices[Vertex],0)),1,1,"")</f>
        <v>2</v>
      </c>
      <c r="BD41" s="51"/>
      <c r="BE41" s="52"/>
      <c r="BF41" s="51"/>
      <c r="BG41" s="52"/>
      <c r="BH41" s="51"/>
      <c r="BI41" s="52"/>
      <c r="BJ41" s="51"/>
      <c r="BK41" s="52"/>
      <c r="BL41" s="51"/>
    </row>
    <row r="42" spans="1:64" ht="30">
      <c r="A42" s="84" t="s">
        <v>214</v>
      </c>
      <c r="B42" s="84" t="s">
        <v>238</v>
      </c>
      <c r="C42" s="53" t="s">
        <v>792</v>
      </c>
      <c r="D42" s="54">
        <v>10</v>
      </c>
      <c r="E42" s="65" t="s">
        <v>136</v>
      </c>
      <c r="F42" s="55">
        <v>12</v>
      </c>
      <c r="G42" s="53"/>
      <c r="H42" s="57"/>
      <c r="I42" s="56"/>
      <c r="J42" s="56"/>
      <c r="K42" s="36" t="s">
        <v>65</v>
      </c>
      <c r="L42" s="83">
        <v>42</v>
      </c>
      <c r="M42" s="83"/>
      <c r="N42" s="63"/>
      <c r="O42" s="86" t="s">
        <v>240</v>
      </c>
      <c r="P42" s="88">
        <v>43534.62987268518</v>
      </c>
      <c r="Q42" s="86" t="s">
        <v>246</v>
      </c>
      <c r="R42" s="86"/>
      <c r="S42" s="86"/>
      <c r="T42" s="86"/>
      <c r="U42" s="86"/>
      <c r="V42" s="90" t="s">
        <v>272</v>
      </c>
      <c r="W42" s="88">
        <v>43534.62987268518</v>
      </c>
      <c r="X42" s="90" t="s">
        <v>280</v>
      </c>
      <c r="Y42" s="86"/>
      <c r="Z42" s="86"/>
      <c r="AA42" s="92" t="s">
        <v>293</v>
      </c>
      <c r="AB42" s="86"/>
      <c r="AC42" s="86" t="b">
        <v>0</v>
      </c>
      <c r="AD42" s="86">
        <v>0</v>
      </c>
      <c r="AE42" s="92" t="s">
        <v>302</v>
      </c>
      <c r="AF42" s="86" t="b">
        <v>0</v>
      </c>
      <c r="AG42" s="86" t="s">
        <v>304</v>
      </c>
      <c r="AH42" s="86"/>
      <c r="AI42" s="92" t="s">
        <v>302</v>
      </c>
      <c r="AJ42" s="86" t="b">
        <v>0</v>
      </c>
      <c r="AK42" s="86">
        <v>1</v>
      </c>
      <c r="AL42" s="92" t="s">
        <v>291</v>
      </c>
      <c r="AM42" s="86" t="s">
        <v>308</v>
      </c>
      <c r="AN42" s="86" t="b">
        <v>0</v>
      </c>
      <c r="AO42" s="92" t="s">
        <v>291</v>
      </c>
      <c r="AP42" s="86" t="s">
        <v>176</v>
      </c>
      <c r="AQ42" s="86">
        <v>0</v>
      </c>
      <c r="AR42" s="86">
        <v>0</v>
      </c>
      <c r="AS42" s="86"/>
      <c r="AT42" s="86"/>
      <c r="AU42" s="86"/>
      <c r="AV42" s="86"/>
      <c r="AW42" s="86"/>
      <c r="AX42" s="86"/>
      <c r="AY42" s="86"/>
      <c r="AZ42" s="86"/>
      <c r="BA42">
        <v>5</v>
      </c>
      <c r="BB42" s="85" t="str">
        <f>REPLACE(INDEX(GroupVertices[Group],MATCH(Edges[[#This Row],[Vertex 1]],GroupVertices[Vertex],0)),1,1,"")</f>
        <v>2</v>
      </c>
      <c r="BC42" s="85" t="str">
        <f>REPLACE(INDEX(GroupVertices[Group],MATCH(Edges[[#This Row],[Vertex 2]],GroupVertices[Vertex],0)),1,1,"")</f>
        <v>2</v>
      </c>
      <c r="BD42" s="51"/>
      <c r="BE42" s="52"/>
      <c r="BF42" s="51"/>
      <c r="BG42" s="52"/>
      <c r="BH42" s="51"/>
      <c r="BI42" s="52"/>
      <c r="BJ42" s="51"/>
      <c r="BK42" s="52"/>
      <c r="BL42" s="51"/>
    </row>
    <row r="43" spans="1:64" ht="30">
      <c r="A43" s="84" t="s">
        <v>214</v>
      </c>
      <c r="B43" s="84" t="s">
        <v>239</v>
      </c>
      <c r="C43" s="53" t="s">
        <v>792</v>
      </c>
      <c r="D43" s="54">
        <v>10</v>
      </c>
      <c r="E43" s="65" t="s">
        <v>136</v>
      </c>
      <c r="F43" s="55">
        <v>12</v>
      </c>
      <c r="G43" s="53"/>
      <c r="H43" s="57"/>
      <c r="I43" s="56"/>
      <c r="J43" s="56"/>
      <c r="K43" s="36" t="s">
        <v>65</v>
      </c>
      <c r="L43" s="83">
        <v>43</v>
      </c>
      <c r="M43" s="83"/>
      <c r="N43" s="63"/>
      <c r="O43" s="86" t="s">
        <v>240</v>
      </c>
      <c r="P43" s="88">
        <v>43513.64664351852</v>
      </c>
      <c r="Q43" s="86" t="s">
        <v>245</v>
      </c>
      <c r="R43" s="90" t="s">
        <v>255</v>
      </c>
      <c r="S43" s="86" t="s">
        <v>263</v>
      </c>
      <c r="T43" s="86"/>
      <c r="U43" s="86"/>
      <c r="V43" s="90" t="s">
        <v>272</v>
      </c>
      <c r="W43" s="88">
        <v>43513.64664351852</v>
      </c>
      <c r="X43" s="90" t="s">
        <v>278</v>
      </c>
      <c r="Y43" s="86"/>
      <c r="Z43" s="86"/>
      <c r="AA43" s="92" t="s">
        <v>291</v>
      </c>
      <c r="AB43" s="86"/>
      <c r="AC43" s="86" t="b">
        <v>0</v>
      </c>
      <c r="AD43" s="86">
        <v>2</v>
      </c>
      <c r="AE43" s="92" t="s">
        <v>302</v>
      </c>
      <c r="AF43" s="86" t="b">
        <v>0</v>
      </c>
      <c r="AG43" s="86" t="s">
        <v>304</v>
      </c>
      <c r="AH43" s="86"/>
      <c r="AI43" s="92" t="s">
        <v>302</v>
      </c>
      <c r="AJ43" s="86" t="b">
        <v>0</v>
      </c>
      <c r="AK43" s="86">
        <v>1</v>
      </c>
      <c r="AL43" s="92" t="s">
        <v>302</v>
      </c>
      <c r="AM43" s="86" t="s">
        <v>306</v>
      </c>
      <c r="AN43" s="86" t="b">
        <v>0</v>
      </c>
      <c r="AO43" s="92" t="s">
        <v>291</v>
      </c>
      <c r="AP43" s="86" t="s">
        <v>309</v>
      </c>
      <c r="AQ43" s="86">
        <v>0</v>
      </c>
      <c r="AR43" s="86">
        <v>0</v>
      </c>
      <c r="AS43" s="86"/>
      <c r="AT43" s="86"/>
      <c r="AU43" s="86"/>
      <c r="AV43" s="86"/>
      <c r="AW43" s="86"/>
      <c r="AX43" s="86"/>
      <c r="AY43" s="86"/>
      <c r="AZ43" s="86"/>
      <c r="BA43">
        <v>5</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14</v>
      </c>
      <c r="BK43" s="52">
        <v>100</v>
      </c>
      <c r="BL43" s="51">
        <v>14</v>
      </c>
    </row>
    <row r="44" spans="1:64" ht="30">
      <c r="A44" s="84" t="s">
        <v>214</v>
      </c>
      <c r="B44" s="84" t="s">
        <v>239</v>
      </c>
      <c r="C44" s="53" t="s">
        <v>792</v>
      </c>
      <c r="D44" s="54">
        <v>10</v>
      </c>
      <c r="E44" s="65" t="s">
        <v>136</v>
      </c>
      <c r="F44" s="55">
        <v>12</v>
      </c>
      <c r="G44" s="53"/>
      <c r="H44" s="57"/>
      <c r="I44" s="56"/>
      <c r="J44" s="56"/>
      <c r="K44" s="36" t="s">
        <v>65</v>
      </c>
      <c r="L44" s="83">
        <v>44</v>
      </c>
      <c r="M44" s="83"/>
      <c r="N44" s="63"/>
      <c r="O44" s="86" t="s">
        <v>240</v>
      </c>
      <c r="P44" s="88">
        <v>43527.666446759256</v>
      </c>
      <c r="Q44" s="86" t="s">
        <v>246</v>
      </c>
      <c r="R44" s="86"/>
      <c r="S44" s="86"/>
      <c r="T44" s="86"/>
      <c r="U44" s="86"/>
      <c r="V44" s="90" t="s">
        <v>272</v>
      </c>
      <c r="W44" s="88">
        <v>43527.666446759256</v>
      </c>
      <c r="X44" s="90" t="s">
        <v>279</v>
      </c>
      <c r="Y44" s="86"/>
      <c r="Z44" s="86"/>
      <c r="AA44" s="92" t="s">
        <v>292</v>
      </c>
      <c r="AB44" s="86"/>
      <c r="AC44" s="86" t="b">
        <v>0</v>
      </c>
      <c r="AD44" s="86">
        <v>0</v>
      </c>
      <c r="AE44" s="92" t="s">
        <v>302</v>
      </c>
      <c r="AF44" s="86" t="b">
        <v>0</v>
      </c>
      <c r="AG44" s="86" t="s">
        <v>304</v>
      </c>
      <c r="AH44" s="86"/>
      <c r="AI44" s="92" t="s">
        <v>302</v>
      </c>
      <c r="AJ44" s="86" t="b">
        <v>0</v>
      </c>
      <c r="AK44" s="86">
        <v>1</v>
      </c>
      <c r="AL44" s="92" t="s">
        <v>291</v>
      </c>
      <c r="AM44" s="86" t="s">
        <v>308</v>
      </c>
      <c r="AN44" s="86" t="b">
        <v>0</v>
      </c>
      <c r="AO44" s="92" t="s">
        <v>291</v>
      </c>
      <c r="AP44" s="86" t="s">
        <v>176</v>
      </c>
      <c r="AQ44" s="86">
        <v>0</v>
      </c>
      <c r="AR44" s="86">
        <v>0</v>
      </c>
      <c r="AS44" s="86"/>
      <c r="AT44" s="86"/>
      <c r="AU44" s="86"/>
      <c r="AV44" s="86"/>
      <c r="AW44" s="86"/>
      <c r="AX44" s="86"/>
      <c r="AY44" s="86"/>
      <c r="AZ44" s="86"/>
      <c r="BA44">
        <v>5</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16</v>
      </c>
      <c r="BK44" s="52">
        <v>100</v>
      </c>
      <c r="BL44" s="51">
        <v>16</v>
      </c>
    </row>
    <row r="45" spans="1:64" ht="30">
      <c r="A45" s="84" t="s">
        <v>214</v>
      </c>
      <c r="B45" s="84" t="s">
        <v>239</v>
      </c>
      <c r="C45" s="53" t="s">
        <v>792</v>
      </c>
      <c r="D45" s="54">
        <v>10</v>
      </c>
      <c r="E45" s="65" t="s">
        <v>136</v>
      </c>
      <c r="F45" s="55">
        <v>12</v>
      </c>
      <c r="G45" s="53"/>
      <c r="H45" s="57"/>
      <c r="I45" s="56"/>
      <c r="J45" s="56"/>
      <c r="K45" s="36" t="s">
        <v>65</v>
      </c>
      <c r="L45" s="83">
        <v>45</v>
      </c>
      <c r="M45" s="83"/>
      <c r="N45" s="63"/>
      <c r="O45" s="86" t="s">
        <v>240</v>
      </c>
      <c r="P45" s="88">
        <v>43534.613541666666</v>
      </c>
      <c r="Q45" s="86" t="s">
        <v>247</v>
      </c>
      <c r="R45" s="90" t="s">
        <v>256</v>
      </c>
      <c r="S45" s="86" t="s">
        <v>261</v>
      </c>
      <c r="T45" s="86"/>
      <c r="U45" s="86"/>
      <c r="V45" s="90" t="s">
        <v>272</v>
      </c>
      <c r="W45" s="88">
        <v>43534.613541666666</v>
      </c>
      <c r="X45" s="90" t="s">
        <v>281</v>
      </c>
      <c r="Y45" s="86"/>
      <c r="Z45" s="86"/>
      <c r="AA45" s="92" t="s">
        <v>294</v>
      </c>
      <c r="AB45" s="86"/>
      <c r="AC45" s="86" t="b">
        <v>0</v>
      </c>
      <c r="AD45" s="86">
        <v>0</v>
      </c>
      <c r="AE45" s="92" t="s">
        <v>302</v>
      </c>
      <c r="AF45" s="86" t="b">
        <v>0</v>
      </c>
      <c r="AG45" s="86" t="s">
        <v>304</v>
      </c>
      <c r="AH45" s="86"/>
      <c r="AI45" s="92" t="s">
        <v>302</v>
      </c>
      <c r="AJ45" s="86" t="b">
        <v>0</v>
      </c>
      <c r="AK45" s="86">
        <v>0</v>
      </c>
      <c r="AL45" s="92" t="s">
        <v>302</v>
      </c>
      <c r="AM45" s="86" t="s">
        <v>306</v>
      </c>
      <c r="AN45" s="86" t="b">
        <v>1</v>
      </c>
      <c r="AO45" s="92" t="s">
        <v>294</v>
      </c>
      <c r="AP45" s="86" t="s">
        <v>176</v>
      </c>
      <c r="AQ45" s="86">
        <v>0</v>
      </c>
      <c r="AR45" s="86">
        <v>0</v>
      </c>
      <c r="AS45" s="86"/>
      <c r="AT45" s="86"/>
      <c r="AU45" s="86"/>
      <c r="AV45" s="86"/>
      <c r="AW45" s="86"/>
      <c r="AX45" s="86"/>
      <c r="AY45" s="86"/>
      <c r="AZ45" s="86"/>
      <c r="BA45">
        <v>5</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20</v>
      </c>
      <c r="BK45" s="52">
        <v>100</v>
      </c>
      <c r="BL45" s="51">
        <v>20</v>
      </c>
    </row>
    <row r="46" spans="1:64" ht="30">
      <c r="A46" s="84" t="s">
        <v>214</v>
      </c>
      <c r="B46" s="84" t="s">
        <v>239</v>
      </c>
      <c r="C46" s="53" t="s">
        <v>792</v>
      </c>
      <c r="D46" s="54">
        <v>10</v>
      </c>
      <c r="E46" s="65" t="s">
        <v>136</v>
      </c>
      <c r="F46" s="55">
        <v>12</v>
      </c>
      <c r="G46" s="53"/>
      <c r="H46" s="57"/>
      <c r="I46" s="56"/>
      <c r="J46" s="56"/>
      <c r="K46" s="36" t="s">
        <v>65</v>
      </c>
      <c r="L46" s="83">
        <v>46</v>
      </c>
      <c r="M46" s="83"/>
      <c r="N46" s="63"/>
      <c r="O46" s="86" t="s">
        <v>240</v>
      </c>
      <c r="P46" s="88">
        <v>43534.62886574074</v>
      </c>
      <c r="Q46" s="86" t="s">
        <v>248</v>
      </c>
      <c r="R46" s="86"/>
      <c r="S46" s="86"/>
      <c r="T46" s="86" t="s">
        <v>267</v>
      </c>
      <c r="U46" s="86"/>
      <c r="V46" s="90" t="s">
        <v>272</v>
      </c>
      <c r="W46" s="88">
        <v>43534.62886574074</v>
      </c>
      <c r="X46" s="90" t="s">
        <v>282</v>
      </c>
      <c r="Y46" s="86"/>
      <c r="Z46" s="86"/>
      <c r="AA46" s="92" t="s">
        <v>295</v>
      </c>
      <c r="AB46" s="86"/>
      <c r="AC46" s="86" t="b">
        <v>0</v>
      </c>
      <c r="AD46" s="86">
        <v>0</v>
      </c>
      <c r="AE46" s="92" t="s">
        <v>302</v>
      </c>
      <c r="AF46" s="86" t="b">
        <v>0</v>
      </c>
      <c r="AG46" s="86" t="s">
        <v>304</v>
      </c>
      <c r="AH46" s="86"/>
      <c r="AI46" s="92" t="s">
        <v>302</v>
      </c>
      <c r="AJ46" s="86" t="b">
        <v>0</v>
      </c>
      <c r="AK46" s="86">
        <v>1</v>
      </c>
      <c r="AL46" s="92" t="s">
        <v>294</v>
      </c>
      <c r="AM46" s="86" t="s">
        <v>308</v>
      </c>
      <c r="AN46" s="86" t="b">
        <v>0</v>
      </c>
      <c r="AO46" s="92" t="s">
        <v>294</v>
      </c>
      <c r="AP46" s="86" t="s">
        <v>176</v>
      </c>
      <c r="AQ46" s="86">
        <v>0</v>
      </c>
      <c r="AR46" s="86">
        <v>0</v>
      </c>
      <c r="AS46" s="86"/>
      <c r="AT46" s="86"/>
      <c r="AU46" s="86"/>
      <c r="AV46" s="86"/>
      <c r="AW46" s="86"/>
      <c r="AX46" s="86"/>
      <c r="AY46" s="86"/>
      <c r="AZ46" s="86"/>
      <c r="BA46">
        <v>5</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23</v>
      </c>
      <c r="BK46" s="52">
        <v>100</v>
      </c>
      <c r="BL46" s="51">
        <v>23</v>
      </c>
    </row>
    <row r="47" spans="1:64" ht="30">
      <c r="A47" s="84" t="s">
        <v>214</v>
      </c>
      <c r="B47" s="84" t="s">
        <v>239</v>
      </c>
      <c r="C47" s="53" t="s">
        <v>792</v>
      </c>
      <c r="D47" s="54">
        <v>10</v>
      </c>
      <c r="E47" s="65" t="s">
        <v>136</v>
      </c>
      <c r="F47" s="55">
        <v>12</v>
      </c>
      <c r="G47" s="53"/>
      <c r="H47" s="57"/>
      <c r="I47" s="56"/>
      <c r="J47" s="56"/>
      <c r="K47" s="36" t="s">
        <v>65</v>
      </c>
      <c r="L47" s="83">
        <v>47</v>
      </c>
      <c r="M47" s="83"/>
      <c r="N47" s="63"/>
      <c r="O47" s="86" t="s">
        <v>240</v>
      </c>
      <c r="P47" s="88">
        <v>43534.62987268518</v>
      </c>
      <c r="Q47" s="86" t="s">
        <v>246</v>
      </c>
      <c r="R47" s="86"/>
      <c r="S47" s="86"/>
      <c r="T47" s="86"/>
      <c r="U47" s="86"/>
      <c r="V47" s="90" t="s">
        <v>272</v>
      </c>
      <c r="W47" s="88">
        <v>43534.62987268518</v>
      </c>
      <c r="X47" s="90" t="s">
        <v>280</v>
      </c>
      <c r="Y47" s="86"/>
      <c r="Z47" s="86"/>
      <c r="AA47" s="92" t="s">
        <v>293</v>
      </c>
      <c r="AB47" s="86"/>
      <c r="AC47" s="86" t="b">
        <v>0</v>
      </c>
      <c r="AD47" s="86">
        <v>0</v>
      </c>
      <c r="AE47" s="92" t="s">
        <v>302</v>
      </c>
      <c r="AF47" s="86" t="b">
        <v>0</v>
      </c>
      <c r="AG47" s="86" t="s">
        <v>304</v>
      </c>
      <c r="AH47" s="86"/>
      <c r="AI47" s="92" t="s">
        <v>302</v>
      </c>
      <c r="AJ47" s="86" t="b">
        <v>0</v>
      </c>
      <c r="AK47" s="86">
        <v>1</v>
      </c>
      <c r="AL47" s="92" t="s">
        <v>291</v>
      </c>
      <c r="AM47" s="86" t="s">
        <v>308</v>
      </c>
      <c r="AN47" s="86" t="b">
        <v>0</v>
      </c>
      <c r="AO47" s="92" t="s">
        <v>291</v>
      </c>
      <c r="AP47" s="86" t="s">
        <v>176</v>
      </c>
      <c r="AQ47" s="86">
        <v>0</v>
      </c>
      <c r="AR47" s="86">
        <v>0</v>
      </c>
      <c r="AS47" s="86"/>
      <c r="AT47" s="86"/>
      <c r="AU47" s="86"/>
      <c r="AV47" s="86"/>
      <c r="AW47" s="86"/>
      <c r="AX47" s="86"/>
      <c r="AY47" s="86"/>
      <c r="AZ47" s="86"/>
      <c r="BA47">
        <v>5</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16</v>
      </c>
      <c r="BK47" s="52">
        <v>100</v>
      </c>
      <c r="BL47" s="51">
        <v>16</v>
      </c>
    </row>
    <row r="48" spans="1:64" ht="30">
      <c r="A48" s="84" t="s">
        <v>214</v>
      </c>
      <c r="B48" s="84" t="s">
        <v>236</v>
      </c>
      <c r="C48" s="53" t="s">
        <v>792</v>
      </c>
      <c r="D48" s="54">
        <v>10</v>
      </c>
      <c r="E48" s="65" t="s">
        <v>136</v>
      </c>
      <c r="F48" s="55">
        <v>12</v>
      </c>
      <c r="G48" s="53"/>
      <c r="H48" s="57"/>
      <c r="I48" s="56"/>
      <c r="J48" s="56"/>
      <c r="K48" s="36" t="s">
        <v>65</v>
      </c>
      <c r="L48" s="83">
        <v>48</v>
      </c>
      <c r="M48" s="83"/>
      <c r="N48" s="63"/>
      <c r="O48" s="86" t="s">
        <v>240</v>
      </c>
      <c r="P48" s="88">
        <v>43513.64664351852</v>
      </c>
      <c r="Q48" s="86" t="s">
        <v>245</v>
      </c>
      <c r="R48" s="90" t="s">
        <v>255</v>
      </c>
      <c r="S48" s="86" t="s">
        <v>263</v>
      </c>
      <c r="T48" s="86"/>
      <c r="U48" s="86"/>
      <c r="V48" s="90" t="s">
        <v>272</v>
      </c>
      <c r="W48" s="88">
        <v>43513.64664351852</v>
      </c>
      <c r="X48" s="90" t="s">
        <v>278</v>
      </c>
      <c r="Y48" s="86"/>
      <c r="Z48" s="86"/>
      <c r="AA48" s="92" t="s">
        <v>291</v>
      </c>
      <c r="AB48" s="86"/>
      <c r="AC48" s="86" t="b">
        <v>0</v>
      </c>
      <c r="AD48" s="86">
        <v>2</v>
      </c>
      <c r="AE48" s="92" t="s">
        <v>302</v>
      </c>
      <c r="AF48" s="86" t="b">
        <v>0</v>
      </c>
      <c r="AG48" s="86" t="s">
        <v>304</v>
      </c>
      <c r="AH48" s="86"/>
      <c r="AI48" s="92" t="s">
        <v>302</v>
      </c>
      <c r="AJ48" s="86" t="b">
        <v>0</v>
      </c>
      <c r="AK48" s="86">
        <v>1</v>
      </c>
      <c r="AL48" s="92" t="s">
        <v>302</v>
      </c>
      <c r="AM48" s="86" t="s">
        <v>306</v>
      </c>
      <c r="AN48" s="86" t="b">
        <v>0</v>
      </c>
      <c r="AO48" s="92" t="s">
        <v>291</v>
      </c>
      <c r="AP48" s="86" t="s">
        <v>309</v>
      </c>
      <c r="AQ48" s="86">
        <v>0</v>
      </c>
      <c r="AR48" s="86">
        <v>0</v>
      </c>
      <c r="AS48" s="86"/>
      <c r="AT48" s="86"/>
      <c r="AU48" s="86"/>
      <c r="AV48" s="86"/>
      <c r="AW48" s="86"/>
      <c r="AX48" s="86"/>
      <c r="AY48" s="86"/>
      <c r="AZ48" s="86"/>
      <c r="BA48">
        <v>3</v>
      </c>
      <c r="BB48" s="85" t="str">
        <f>REPLACE(INDEX(GroupVertices[Group],MATCH(Edges[[#This Row],[Vertex 1]],GroupVertices[Vertex],0)),1,1,"")</f>
        <v>2</v>
      </c>
      <c r="BC48" s="85" t="str">
        <f>REPLACE(INDEX(GroupVertices[Group],MATCH(Edges[[#This Row],[Vertex 2]],GroupVertices[Vertex],0)),1,1,"")</f>
        <v>2</v>
      </c>
      <c r="BD48" s="51"/>
      <c r="BE48" s="52"/>
      <c r="BF48" s="51"/>
      <c r="BG48" s="52"/>
      <c r="BH48" s="51"/>
      <c r="BI48" s="52"/>
      <c r="BJ48" s="51"/>
      <c r="BK48" s="52"/>
      <c r="BL48" s="51"/>
    </row>
    <row r="49" spans="1:64" ht="30">
      <c r="A49" s="84" t="s">
        <v>214</v>
      </c>
      <c r="B49" s="84" t="s">
        <v>236</v>
      </c>
      <c r="C49" s="53" t="s">
        <v>792</v>
      </c>
      <c r="D49" s="54">
        <v>10</v>
      </c>
      <c r="E49" s="65" t="s">
        <v>136</v>
      </c>
      <c r="F49" s="55">
        <v>12</v>
      </c>
      <c r="G49" s="53"/>
      <c r="H49" s="57"/>
      <c r="I49" s="56"/>
      <c r="J49" s="56"/>
      <c r="K49" s="36" t="s">
        <v>65</v>
      </c>
      <c r="L49" s="83">
        <v>49</v>
      </c>
      <c r="M49" s="83"/>
      <c r="N49" s="63"/>
      <c r="O49" s="86" t="s">
        <v>240</v>
      </c>
      <c r="P49" s="88">
        <v>43527.666446759256</v>
      </c>
      <c r="Q49" s="86" t="s">
        <v>246</v>
      </c>
      <c r="R49" s="86"/>
      <c r="S49" s="86"/>
      <c r="T49" s="86"/>
      <c r="U49" s="86"/>
      <c r="V49" s="90" t="s">
        <v>272</v>
      </c>
      <c r="W49" s="88">
        <v>43527.666446759256</v>
      </c>
      <c r="X49" s="90" t="s">
        <v>279</v>
      </c>
      <c r="Y49" s="86"/>
      <c r="Z49" s="86"/>
      <c r="AA49" s="92" t="s">
        <v>292</v>
      </c>
      <c r="AB49" s="86"/>
      <c r="AC49" s="86" t="b">
        <v>0</v>
      </c>
      <c r="AD49" s="86">
        <v>0</v>
      </c>
      <c r="AE49" s="92" t="s">
        <v>302</v>
      </c>
      <c r="AF49" s="86" t="b">
        <v>0</v>
      </c>
      <c r="AG49" s="86" t="s">
        <v>304</v>
      </c>
      <c r="AH49" s="86"/>
      <c r="AI49" s="92" t="s">
        <v>302</v>
      </c>
      <c r="AJ49" s="86" t="b">
        <v>0</v>
      </c>
      <c r="AK49" s="86">
        <v>1</v>
      </c>
      <c r="AL49" s="92" t="s">
        <v>291</v>
      </c>
      <c r="AM49" s="86" t="s">
        <v>308</v>
      </c>
      <c r="AN49" s="86" t="b">
        <v>0</v>
      </c>
      <c r="AO49" s="92" t="s">
        <v>291</v>
      </c>
      <c r="AP49" s="86" t="s">
        <v>176</v>
      </c>
      <c r="AQ49" s="86">
        <v>0</v>
      </c>
      <c r="AR49" s="86">
        <v>0</v>
      </c>
      <c r="AS49" s="86"/>
      <c r="AT49" s="86"/>
      <c r="AU49" s="86"/>
      <c r="AV49" s="86"/>
      <c r="AW49" s="86"/>
      <c r="AX49" s="86"/>
      <c r="AY49" s="86"/>
      <c r="AZ49" s="86"/>
      <c r="BA49">
        <v>3</v>
      </c>
      <c r="BB49" s="85" t="str">
        <f>REPLACE(INDEX(GroupVertices[Group],MATCH(Edges[[#This Row],[Vertex 1]],GroupVertices[Vertex],0)),1,1,"")</f>
        <v>2</v>
      </c>
      <c r="BC49" s="85" t="str">
        <f>REPLACE(INDEX(GroupVertices[Group],MATCH(Edges[[#This Row],[Vertex 2]],GroupVertices[Vertex],0)),1,1,"")</f>
        <v>2</v>
      </c>
      <c r="BD49" s="51"/>
      <c r="BE49" s="52"/>
      <c r="BF49" s="51"/>
      <c r="BG49" s="52"/>
      <c r="BH49" s="51"/>
      <c r="BI49" s="52"/>
      <c r="BJ49" s="51"/>
      <c r="BK49" s="52"/>
      <c r="BL49" s="51"/>
    </row>
    <row r="50" spans="1:64" ht="30">
      <c r="A50" s="84" t="s">
        <v>214</v>
      </c>
      <c r="B50" s="84" t="s">
        <v>236</v>
      </c>
      <c r="C50" s="53" t="s">
        <v>792</v>
      </c>
      <c r="D50" s="54">
        <v>10</v>
      </c>
      <c r="E50" s="65" t="s">
        <v>136</v>
      </c>
      <c r="F50" s="55">
        <v>12</v>
      </c>
      <c r="G50" s="53"/>
      <c r="H50" s="57"/>
      <c r="I50" s="56"/>
      <c r="J50" s="56"/>
      <c r="K50" s="36" t="s">
        <v>65</v>
      </c>
      <c r="L50" s="83">
        <v>50</v>
      </c>
      <c r="M50" s="83"/>
      <c r="N50" s="63"/>
      <c r="O50" s="86" t="s">
        <v>240</v>
      </c>
      <c r="P50" s="88">
        <v>43534.62987268518</v>
      </c>
      <c r="Q50" s="86" t="s">
        <v>246</v>
      </c>
      <c r="R50" s="86"/>
      <c r="S50" s="86"/>
      <c r="T50" s="86"/>
      <c r="U50" s="86"/>
      <c r="V50" s="90" t="s">
        <v>272</v>
      </c>
      <c r="W50" s="88">
        <v>43534.62987268518</v>
      </c>
      <c r="X50" s="90" t="s">
        <v>280</v>
      </c>
      <c r="Y50" s="86"/>
      <c r="Z50" s="86"/>
      <c r="AA50" s="92" t="s">
        <v>293</v>
      </c>
      <c r="AB50" s="86"/>
      <c r="AC50" s="86" t="b">
        <v>0</v>
      </c>
      <c r="AD50" s="86">
        <v>0</v>
      </c>
      <c r="AE50" s="92" t="s">
        <v>302</v>
      </c>
      <c r="AF50" s="86" t="b">
        <v>0</v>
      </c>
      <c r="AG50" s="86" t="s">
        <v>304</v>
      </c>
      <c r="AH50" s="86"/>
      <c r="AI50" s="92" t="s">
        <v>302</v>
      </c>
      <c r="AJ50" s="86" t="b">
        <v>0</v>
      </c>
      <c r="AK50" s="86">
        <v>1</v>
      </c>
      <c r="AL50" s="92" t="s">
        <v>291</v>
      </c>
      <c r="AM50" s="86" t="s">
        <v>308</v>
      </c>
      <c r="AN50" s="86" t="b">
        <v>0</v>
      </c>
      <c r="AO50" s="92" t="s">
        <v>291</v>
      </c>
      <c r="AP50" s="86" t="s">
        <v>176</v>
      </c>
      <c r="AQ50" s="86">
        <v>0</v>
      </c>
      <c r="AR50" s="86">
        <v>0</v>
      </c>
      <c r="AS50" s="86"/>
      <c r="AT50" s="86"/>
      <c r="AU50" s="86"/>
      <c r="AV50" s="86"/>
      <c r="AW50" s="86"/>
      <c r="AX50" s="86"/>
      <c r="AY50" s="86"/>
      <c r="AZ50" s="86"/>
      <c r="BA50">
        <v>3</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215</v>
      </c>
      <c r="B51" s="84" t="s">
        <v>236</v>
      </c>
      <c r="C51" s="53" t="s">
        <v>791</v>
      </c>
      <c r="D51" s="54">
        <v>3</v>
      </c>
      <c r="E51" s="65" t="s">
        <v>136</v>
      </c>
      <c r="F51" s="55">
        <v>35</v>
      </c>
      <c r="G51" s="53"/>
      <c r="H51" s="57"/>
      <c r="I51" s="56"/>
      <c r="J51" s="56"/>
      <c r="K51" s="36" t="s">
        <v>65</v>
      </c>
      <c r="L51" s="83">
        <v>51</v>
      </c>
      <c r="M51" s="83"/>
      <c r="N51" s="63"/>
      <c r="O51" s="86" t="s">
        <v>240</v>
      </c>
      <c r="P51" s="88">
        <v>43527.125</v>
      </c>
      <c r="Q51" s="86" t="s">
        <v>249</v>
      </c>
      <c r="R51" s="90" t="s">
        <v>257</v>
      </c>
      <c r="S51" s="86" t="s">
        <v>264</v>
      </c>
      <c r="T51" s="86" t="s">
        <v>268</v>
      </c>
      <c r="U51" s="86"/>
      <c r="V51" s="90" t="s">
        <v>273</v>
      </c>
      <c r="W51" s="88">
        <v>43527.125</v>
      </c>
      <c r="X51" s="90" t="s">
        <v>283</v>
      </c>
      <c r="Y51" s="86"/>
      <c r="Z51" s="86"/>
      <c r="AA51" s="92" t="s">
        <v>296</v>
      </c>
      <c r="AB51" s="86"/>
      <c r="AC51" s="86" t="b">
        <v>0</v>
      </c>
      <c r="AD51" s="86">
        <v>0</v>
      </c>
      <c r="AE51" s="92" t="s">
        <v>302</v>
      </c>
      <c r="AF51" s="86" t="b">
        <v>0</v>
      </c>
      <c r="AG51" s="86" t="s">
        <v>304</v>
      </c>
      <c r="AH51" s="86"/>
      <c r="AI51" s="92" t="s">
        <v>302</v>
      </c>
      <c r="AJ51" s="86" t="b">
        <v>0</v>
      </c>
      <c r="AK51" s="86">
        <v>0</v>
      </c>
      <c r="AL51" s="92" t="s">
        <v>302</v>
      </c>
      <c r="AM51" s="86" t="s">
        <v>307</v>
      </c>
      <c r="AN51" s="86" t="b">
        <v>0</v>
      </c>
      <c r="AO51" s="92" t="s">
        <v>296</v>
      </c>
      <c r="AP51" s="86" t="s">
        <v>176</v>
      </c>
      <c r="AQ51" s="86">
        <v>0</v>
      </c>
      <c r="AR51" s="86">
        <v>0</v>
      </c>
      <c r="AS51" s="86"/>
      <c r="AT51" s="86"/>
      <c r="AU51" s="86"/>
      <c r="AV51" s="86"/>
      <c r="AW51" s="86"/>
      <c r="AX51" s="86"/>
      <c r="AY51" s="86"/>
      <c r="AZ51" s="86"/>
      <c r="BA51">
        <v>2</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22</v>
      </c>
      <c r="BK51" s="52">
        <v>100</v>
      </c>
      <c r="BL51" s="51">
        <v>22</v>
      </c>
    </row>
    <row r="52" spans="1:64" ht="45">
      <c r="A52" s="84" t="s">
        <v>215</v>
      </c>
      <c r="B52" s="84" t="s">
        <v>236</v>
      </c>
      <c r="C52" s="53" t="s">
        <v>791</v>
      </c>
      <c r="D52" s="54">
        <v>3</v>
      </c>
      <c r="E52" s="65" t="s">
        <v>136</v>
      </c>
      <c r="F52" s="55">
        <v>35</v>
      </c>
      <c r="G52" s="53"/>
      <c r="H52" s="57"/>
      <c r="I52" s="56"/>
      <c r="J52" s="56"/>
      <c r="K52" s="36" t="s">
        <v>65</v>
      </c>
      <c r="L52" s="83">
        <v>52</v>
      </c>
      <c r="M52" s="83"/>
      <c r="N52" s="63"/>
      <c r="O52" s="86" t="s">
        <v>240</v>
      </c>
      <c r="P52" s="88">
        <v>43528.916666666664</v>
      </c>
      <c r="Q52" s="86" t="s">
        <v>249</v>
      </c>
      <c r="R52" s="90" t="s">
        <v>257</v>
      </c>
      <c r="S52" s="86" t="s">
        <v>264</v>
      </c>
      <c r="T52" s="86" t="s">
        <v>268</v>
      </c>
      <c r="U52" s="86"/>
      <c r="V52" s="90" t="s">
        <v>273</v>
      </c>
      <c r="W52" s="88">
        <v>43528.916666666664</v>
      </c>
      <c r="X52" s="90" t="s">
        <v>284</v>
      </c>
      <c r="Y52" s="86"/>
      <c r="Z52" s="86"/>
      <c r="AA52" s="92" t="s">
        <v>297</v>
      </c>
      <c r="AB52" s="86"/>
      <c r="AC52" s="86" t="b">
        <v>0</v>
      </c>
      <c r="AD52" s="86">
        <v>0</v>
      </c>
      <c r="AE52" s="92" t="s">
        <v>302</v>
      </c>
      <c r="AF52" s="86" t="b">
        <v>0</v>
      </c>
      <c r="AG52" s="86" t="s">
        <v>304</v>
      </c>
      <c r="AH52" s="86"/>
      <c r="AI52" s="92" t="s">
        <v>302</v>
      </c>
      <c r="AJ52" s="86" t="b">
        <v>0</v>
      </c>
      <c r="AK52" s="86">
        <v>0</v>
      </c>
      <c r="AL52" s="92" t="s">
        <v>302</v>
      </c>
      <c r="AM52" s="86" t="s">
        <v>307</v>
      </c>
      <c r="AN52" s="86" t="b">
        <v>0</v>
      </c>
      <c r="AO52" s="92" t="s">
        <v>297</v>
      </c>
      <c r="AP52" s="86" t="s">
        <v>176</v>
      </c>
      <c r="AQ52" s="86">
        <v>0</v>
      </c>
      <c r="AR52" s="86">
        <v>0</v>
      </c>
      <c r="AS52" s="86"/>
      <c r="AT52" s="86"/>
      <c r="AU52" s="86"/>
      <c r="AV52" s="86"/>
      <c r="AW52" s="86"/>
      <c r="AX52" s="86"/>
      <c r="AY52" s="86"/>
      <c r="AZ52" s="86"/>
      <c r="BA52">
        <v>2</v>
      </c>
      <c r="BB52" s="85" t="str">
        <f>REPLACE(INDEX(GroupVertices[Group],MATCH(Edges[[#This Row],[Vertex 1]],GroupVertices[Vertex],0)),1,1,"")</f>
        <v>2</v>
      </c>
      <c r="BC52" s="85" t="str">
        <f>REPLACE(INDEX(GroupVertices[Group],MATCH(Edges[[#This Row],[Vertex 2]],GroupVertices[Vertex],0)),1,1,"")</f>
        <v>2</v>
      </c>
      <c r="BD52" s="51">
        <v>0</v>
      </c>
      <c r="BE52" s="52">
        <v>0</v>
      </c>
      <c r="BF52" s="51">
        <v>0</v>
      </c>
      <c r="BG52" s="52">
        <v>0</v>
      </c>
      <c r="BH52" s="51">
        <v>0</v>
      </c>
      <c r="BI52" s="52">
        <v>0</v>
      </c>
      <c r="BJ52" s="51">
        <v>22</v>
      </c>
      <c r="BK52" s="52">
        <v>100</v>
      </c>
      <c r="BL52" s="51">
        <v>22</v>
      </c>
    </row>
    <row r="53" spans="1:64" ht="45">
      <c r="A53" s="84" t="s">
        <v>215</v>
      </c>
      <c r="B53" s="84" t="s">
        <v>215</v>
      </c>
      <c r="C53" s="53" t="s">
        <v>791</v>
      </c>
      <c r="D53" s="54">
        <v>3</v>
      </c>
      <c r="E53" s="65" t="s">
        <v>136</v>
      </c>
      <c r="F53" s="55">
        <v>35</v>
      </c>
      <c r="G53" s="53"/>
      <c r="H53" s="57"/>
      <c r="I53" s="56"/>
      <c r="J53" s="56"/>
      <c r="K53" s="36" t="s">
        <v>65</v>
      </c>
      <c r="L53" s="83">
        <v>53</v>
      </c>
      <c r="M53" s="83"/>
      <c r="N53" s="63"/>
      <c r="O53" s="86" t="s">
        <v>176</v>
      </c>
      <c r="P53" s="88">
        <v>43534</v>
      </c>
      <c r="Q53" s="86" t="s">
        <v>250</v>
      </c>
      <c r="R53" s="86" t="s">
        <v>258</v>
      </c>
      <c r="S53" s="86" t="s">
        <v>265</v>
      </c>
      <c r="T53" s="86"/>
      <c r="U53" s="86"/>
      <c r="V53" s="90" t="s">
        <v>273</v>
      </c>
      <c r="W53" s="88">
        <v>43534</v>
      </c>
      <c r="X53" s="90" t="s">
        <v>285</v>
      </c>
      <c r="Y53" s="86"/>
      <c r="Z53" s="86"/>
      <c r="AA53" s="92" t="s">
        <v>298</v>
      </c>
      <c r="AB53" s="86"/>
      <c r="AC53" s="86" t="b">
        <v>0</v>
      </c>
      <c r="AD53" s="86">
        <v>0</v>
      </c>
      <c r="AE53" s="92" t="s">
        <v>302</v>
      </c>
      <c r="AF53" s="86" t="b">
        <v>0</v>
      </c>
      <c r="AG53" s="86" t="s">
        <v>304</v>
      </c>
      <c r="AH53" s="86"/>
      <c r="AI53" s="92" t="s">
        <v>302</v>
      </c>
      <c r="AJ53" s="86" t="b">
        <v>0</v>
      </c>
      <c r="AK53" s="86">
        <v>0</v>
      </c>
      <c r="AL53" s="92" t="s">
        <v>302</v>
      </c>
      <c r="AM53" s="86" t="s">
        <v>307</v>
      </c>
      <c r="AN53" s="86" t="b">
        <v>1</v>
      </c>
      <c r="AO53" s="92" t="s">
        <v>298</v>
      </c>
      <c r="AP53" s="86" t="s">
        <v>176</v>
      </c>
      <c r="AQ53" s="86">
        <v>0</v>
      </c>
      <c r="AR53" s="86">
        <v>0</v>
      </c>
      <c r="AS53" s="86"/>
      <c r="AT53" s="86"/>
      <c r="AU53" s="86"/>
      <c r="AV53" s="86"/>
      <c r="AW53" s="86"/>
      <c r="AX53" s="86"/>
      <c r="AY53" s="86"/>
      <c r="AZ53" s="86"/>
      <c r="BA53">
        <v>2</v>
      </c>
      <c r="BB53" s="85" t="str">
        <f>REPLACE(INDEX(GroupVertices[Group],MATCH(Edges[[#This Row],[Vertex 1]],GroupVertices[Vertex],0)),1,1,"")</f>
        <v>2</v>
      </c>
      <c r="BC53" s="85" t="str">
        <f>REPLACE(INDEX(GroupVertices[Group],MATCH(Edges[[#This Row],[Vertex 2]],GroupVertices[Vertex],0)),1,1,"")</f>
        <v>2</v>
      </c>
      <c r="BD53" s="51">
        <v>0</v>
      </c>
      <c r="BE53" s="52">
        <v>0</v>
      </c>
      <c r="BF53" s="51">
        <v>0</v>
      </c>
      <c r="BG53" s="52">
        <v>0</v>
      </c>
      <c r="BH53" s="51">
        <v>0</v>
      </c>
      <c r="BI53" s="52">
        <v>0</v>
      </c>
      <c r="BJ53" s="51">
        <v>18</v>
      </c>
      <c r="BK53" s="52">
        <v>100</v>
      </c>
      <c r="BL53" s="51">
        <v>18</v>
      </c>
    </row>
    <row r="54" spans="1:64" ht="45">
      <c r="A54" s="84" t="s">
        <v>215</v>
      </c>
      <c r="B54" s="84" t="s">
        <v>215</v>
      </c>
      <c r="C54" s="53" t="s">
        <v>791</v>
      </c>
      <c r="D54" s="54">
        <v>3</v>
      </c>
      <c r="E54" s="65" t="s">
        <v>136</v>
      </c>
      <c r="F54" s="55">
        <v>35</v>
      </c>
      <c r="G54" s="53"/>
      <c r="H54" s="57"/>
      <c r="I54" s="56"/>
      <c r="J54" s="56"/>
      <c r="K54" s="36" t="s">
        <v>65</v>
      </c>
      <c r="L54" s="83">
        <v>54</v>
      </c>
      <c r="M54" s="83"/>
      <c r="N54" s="63"/>
      <c r="O54" s="86" t="s">
        <v>176</v>
      </c>
      <c r="P54" s="88">
        <v>43538.041666666664</v>
      </c>
      <c r="Q54" s="86" t="s">
        <v>251</v>
      </c>
      <c r="R54" s="86" t="s">
        <v>259</v>
      </c>
      <c r="S54" s="86" t="s">
        <v>265</v>
      </c>
      <c r="T54" s="86"/>
      <c r="U54" s="86"/>
      <c r="V54" s="90" t="s">
        <v>273</v>
      </c>
      <c r="W54" s="88">
        <v>43538.041666666664</v>
      </c>
      <c r="X54" s="90" t="s">
        <v>286</v>
      </c>
      <c r="Y54" s="86"/>
      <c r="Z54" s="86"/>
      <c r="AA54" s="92" t="s">
        <v>299</v>
      </c>
      <c r="AB54" s="86"/>
      <c r="AC54" s="86" t="b">
        <v>0</v>
      </c>
      <c r="AD54" s="86">
        <v>0</v>
      </c>
      <c r="AE54" s="92" t="s">
        <v>302</v>
      </c>
      <c r="AF54" s="86" t="b">
        <v>0</v>
      </c>
      <c r="AG54" s="86" t="s">
        <v>304</v>
      </c>
      <c r="AH54" s="86"/>
      <c r="AI54" s="92" t="s">
        <v>302</v>
      </c>
      <c r="AJ54" s="86" t="b">
        <v>0</v>
      </c>
      <c r="AK54" s="86">
        <v>0</v>
      </c>
      <c r="AL54" s="92" t="s">
        <v>302</v>
      </c>
      <c r="AM54" s="86" t="s">
        <v>307</v>
      </c>
      <c r="AN54" s="86" t="b">
        <v>1</v>
      </c>
      <c r="AO54" s="92" t="s">
        <v>299</v>
      </c>
      <c r="AP54" s="86" t="s">
        <v>176</v>
      </c>
      <c r="AQ54" s="86">
        <v>0</v>
      </c>
      <c r="AR54" s="86">
        <v>0</v>
      </c>
      <c r="AS54" s="86"/>
      <c r="AT54" s="86"/>
      <c r="AU54" s="86"/>
      <c r="AV54" s="86"/>
      <c r="AW54" s="86"/>
      <c r="AX54" s="86"/>
      <c r="AY54" s="86"/>
      <c r="AZ54" s="86"/>
      <c r="BA54">
        <v>2</v>
      </c>
      <c r="BB54" s="85" t="str">
        <f>REPLACE(INDEX(GroupVertices[Group],MATCH(Edges[[#This Row],[Vertex 1]],GroupVertices[Vertex],0)),1,1,"")</f>
        <v>2</v>
      </c>
      <c r="BC54" s="85" t="str">
        <f>REPLACE(INDEX(GroupVertices[Group],MATCH(Edges[[#This Row],[Vertex 2]],GroupVertices[Vertex],0)),1,1,"")</f>
        <v>2</v>
      </c>
      <c r="BD54" s="51">
        <v>0</v>
      </c>
      <c r="BE54" s="52">
        <v>0</v>
      </c>
      <c r="BF54" s="51">
        <v>0</v>
      </c>
      <c r="BG54" s="52">
        <v>0</v>
      </c>
      <c r="BH54" s="51">
        <v>0</v>
      </c>
      <c r="BI54" s="52">
        <v>0</v>
      </c>
      <c r="BJ54" s="51">
        <v>18</v>
      </c>
      <c r="BK54" s="52">
        <v>100</v>
      </c>
      <c r="BL54" s="51">
        <v>18</v>
      </c>
    </row>
    <row r="55" spans="1:64" ht="45">
      <c r="A55" s="84" t="s">
        <v>216</v>
      </c>
      <c r="B55" s="84" t="s">
        <v>216</v>
      </c>
      <c r="C55" s="53" t="s">
        <v>791</v>
      </c>
      <c r="D55" s="54">
        <v>3</v>
      </c>
      <c r="E55" s="65" t="s">
        <v>132</v>
      </c>
      <c r="F55" s="55">
        <v>35</v>
      </c>
      <c r="G55" s="53"/>
      <c r="H55" s="57"/>
      <c r="I55" s="56"/>
      <c r="J55" s="56"/>
      <c r="K55" s="36" t="s">
        <v>65</v>
      </c>
      <c r="L55" s="83">
        <v>55</v>
      </c>
      <c r="M55" s="83"/>
      <c r="N55" s="63"/>
      <c r="O55" s="86" t="s">
        <v>176</v>
      </c>
      <c r="P55" s="88">
        <v>43538.59113425926</v>
      </c>
      <c r="Q55" s="86" t="s">
        <v>252</v>
      </c>
      <c r="R55" s="90" t="s">
        <v>260</v>
      </c>
      <c r="S55" s="86" t="s">
        <v>261</v>
      </c>
      <c r="T55" s="86" t="s">
        <v>269</v>
      </c>
      <c r="U55" s="86"/>
      <c r="V55" s="90" t="s">
        <v>274</v>
      </c>
      <c r="W55" s="88">
        <v>43538.59113425926</v>
      </c>
      <c r="X55" s="90" t="s">
        <v>287</v>
      </c>
      <c r="Y55" s="86"/>
      <c r="Z55" s="86"/>
      <c r="AA55" s="92" t="s">
        <v>300</v>
      </c>
      <c r="AB55" s="86"/>
      <c r="AC55" s="86" t="b">
        <v>0</v>
      </c>
      <c r="AD55" s="86">
        <v>0</v>
      </c>
      <c r="AE55" s="92" t="s">
        <v>302</v>
      </c>
      <c r="AF55" s="86" t="b">
        <v>0</v>
      </c>
      <c r="AG55" s="86" t="s">
        <v>304</v>
      </c>
      <c r="AH55" s="86"/>
      <c r="AI55" s="92" t="s">
        <v>302</v>
      </c>
      <c r="AJ55" s="86" t="b">
        <v>0</v>
      </c>
      <c r="AK55" s="86">
        <v>0</v>
      </c>
      <c r="AL55" s="92" t="s">
        <v>302</v>
      </c>
      <c r="AM55" s="86" t="s">
        <v>306</v>
      </c>
      <c r="AN55" s="86" t="b">
        <v>1</v>
      </c>
      <c r="AO55" s="92" t="s">
        <v>300</v>
      </c>
      <c r="AP55" s="86" t="s">
        <v>176</v>
      </c>
      <c r="AQ55" s="86">
        <v>0</v>
      </c>
      <c r="AR55" s="86">
        <v>0</v>
      </c>
      <c r="AS55" s="86"/>
      <c r="AT55" s="86"/>
      <c r="AU55" s="86"/>
      <c r="AV55" s="86"/>
      <c r="AW55" s="86"/>
      <c r="AX55" s="86"/>
      <c r="AY55" s="86"/>
      <c r="AZ55" s="86"/>
      <c r="BA55">
        <v>1</v>
      </c>
      <c r="BB55" s="85" t="str">
        <f>REPLACE(INDEX(GroupVertices[Group],MATCH(Edges[[#This Row],[Vertex 1]],GroupVertices[Vertex],0)),1,1,"")</f>
        <v>3</v>
      </c>
      <c r="BC55" s="85" t="str">
        <f>REPLACE(INDEX(GroupVertices[Group],MATCH(Edges[[#This Row],[Vertex 2]],GroupVertices[Vertex],0)),1,1,"")</f>
        <v>3</v>
      </c>
      <c r="BD55" s="51">
        <v>1</v>
      </c>
      <c r="BE55" s="52">
        <v>6.25</v>
      </c>
      <c r="BF55" s="51">
        <v>0</v>
      </c>
      <c r="BG55" s="52">
        <v>0</v>
      </c>
      <c r="BH55" s="51">
        <v>0</v>
      </c>
      <c r="BI55" s="52">
        <v>0</v>
      </c>
      <c r="BJ55" s="51">
        <v>15</v>
      </c>
      <c r="BK55" s="52">
        <v>93.75</v>
      </c>
      <c r="BL55"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hyperlinks>
    <hyperlink ref="R3" r:id="rId1" display="https://twitter.com/i/web/status/1101810102540083200"/>
    <hyperlink ref="R4" r:id="rId2" display="https://www.10best.com/awards/travel/best-beer-festival-2019/"/>
    <hyperlink ref="R5" r:id="rId3" display="https://www.10best.com/awards/travel/best-beer-festival-2019/"/>
    <hyperlink ref="R6" r:id="rId4" display="https://www.10best.com/awards/travel/best-beer-festival-2019/"/>
    <hyperlink ref="R7" r:id="rId5" display="https://www.10best.com/awards/travel/best-beer-festival-2019/"/>
    <hyperlink ref="R8" r:id="rId6" display="https://www.10best.com/awards/travel/best-beer-festival-2019/"/>
    <hyperlink ref="R9" r:id="rId7" display="https://www.10best.com/awards/travel/best-beer-festival-2019/"/>
    <hyperlink ref="R10" r:id="rId8" display="https://www.10best.com/awards/travel/best-beer-festival-2019/"/>
    <hyperlink ref="R11" r:id="rId9" display="https://www.10best.com/awards/travel/best-beer-festival-2019/"/>
    <hyperlink ref="R12" r:id="rId10" display="https://www.10best.com/awards/travel/best-beer-festival-2019/"/>
    <hyperlink ref="R13" r:id="rId11" display="https://www.10best.com/awards/travel/best-beer-festival-2019/"/>
    <hyperlink ref="R14" r:id="rId12" display="https://www.10best.com/awards/travel/best-beer-festival-2019/"/>
    <hyperlink ref="R15" r:id="rId13" display="https://www.10best.com/awards/travel/best-beer-festival-2019/"/>
    <hyperlink ref="R16" r:id="rId14" display="https://www.10best.com/awards/travel/best-beer-festival-2019/"/>
    <hyperlink ref="R17" r:id="rId15" display="https://www.10best.com/awards/travel/best-beer-festival-2019/"/>
    <hyperlink ref="R18" r:id="rId16" display="https://www.10best.com/awards/travel/best-beer-festival-2019/"/>
    <hyperlink ref="R19" r:id="rId17" display="https://www.10best.com/awards/travel/best-beer-festival-2019/"/>
    <hyperlink ref="R20" r:id="rId18" display="https://www.10best.com/awards/travel/best-beer-festival-2019/"/>
    <hyperlink ref="R21" r:id="rId19" display="https://www.10best.com/awards/travel/best-beer-festival-2019/"/>
    <hyperlink ref="R22" r:id="rId20" display="https://www.10best.com/awards/travel/best-beer-festival-2019/"/>
    <hyperlink ref="R23" r:id="rId21" display="https://www.10best.com/awards/travel/best-beer-festival-2019/"/>
    <hyperlink ref="R24" r:id="rId22" display="https://www.10best.com/awards/travel/best-beer-festival-2019/"/>
    <hyperlink ref="R25" r:id="rId23" display="https://www.10best.com/awards/travel/best-beer-festival-2019/"/>
    <hyperlink ref="R26" r:id="rId24" display="https://www.10best.com/awards/travel/best-beer-festival-2019/"/>
    <hyperlink ref="R27" r:id="rId25" display="https://www.10best.com/awards/travel/best-beer-festival-2019/"/>
    <hyperlink ref="R28" r:id="rId26" display="https://www.10best.com/awards/travel/best-beer-festival-2019/"/>
    <hyperlink ref="R29" r:id="rId27" display="https://www.10best.com/awards/travel/best-beer-festival-2019/"/>
    <hyperlink ref="R30" r:id="rId28" display="https://www.10best.com/awards/travel/best-beer-festival-2019/"/>
    <hyperlink ref="R31" r:id="rId29" display="https://www.10best.com/awards/travel/best-beer-festival-2019/"/>
    <hyperlink ref="R32" r:id="rId30" display="https://www.10best.com/awards/travel/best-beer-festival-2019/"/>
    <hyperlink ref="R33" r:id="rId31" display="https://www.10best.com/awards/travel/best-beer-festival-2019/"/>
    <hyperlink ref="R34" r:id="rId32" display="https://www.10best.com/awards/travel/best-beer-festival-2019/"/>
    <hyperlink ref="R35" r:id="rId33" display="https://www.instagram.com/p/Bt_O4DQAT8o/?utm_source=ig_twitter_share&amp;igshid=s3n2nngsfxll"/>
    <hyperlink ref="R38" r:id="rId34" display="https://www.instagram.com/p/Bt_O4DQAT8o/?utm_source=ig_twitter_share&amp;igshid=s3n2nngsfxll"/>
    <hyperlink ref="R40" r:id="rId35" display="https://twitter.com/i/web/status/1104754657019084808"/>
    <hyperlink ref="R43" r:id="rId36" display="https://www.instagram.com/p/Bt_O4DQAT8o/?utm_source=ig_twitter_share&amp;igshid=s3n2nngsfxll"/>
    <hyperlink ref="R45" r:id="rId37" display="https://twitter.com/i/web/status/1104754657019084808"/>
    <hyperlink ref="R48" r:id="rId38" display="https://www.instagram.com/p/Bt_O4DQAT8o/?utm_source=ig_twitter_share&amp;igshid=s3n2nngsfxll"/>
    <hyperlink ref="R51" r:id="rId39" display="https://ivebeenbit.ca/boston-walking-guide/"/>
    <hyperlink ref="R52" r:id="rId40" display="https://ivebeenbit.ca/boston-walking-guide/"/>
    <hyperlink ref="R55" r:id="rId41" display="https://twitter.com/i/web/status/1106196089747566593"/>
    <hyperlink ref="V3" r:id="rId42" display="http://pbs.twimg.com/profile_images/3434386736/22b4202815d6f13bbbebca9e171507dc_normal.jpeg"/>
    <hyperlink ref="V4" r:id="rId43" display="http://pbs.twimg.com/profile_images/534358166134222849/tRDEw_6V_normal.jpeg"/>
    <hyperlink ref="V5" r:id="rId44" display="http://pbs.twimg.com/profile_images/534358166134222849/tRDEw_6V_normal.jpeg"/>
    <hyperlink ref="V6" r:id="rId45" display="http://pbs.twimg.com/profile_images/534358166134222849/tRDEw_6V_normal.jpeg"/>
    <hyperlink ref="V7" r:id="rId46" display="http://pbs.twimg.com/profile_images/534358166134222849/tRDEw_6V_normal.jpeg"/>
    <hyperlink ref="V8" r:id="rId47" display="http://pbs.twimg.com/profile_images/534358166134222849/tRDEw_6V_normal.jpeg"/>
    <hyperlink ref="V9" r:id="rId48" display="http://pbs.twimg.com/profile_images/534358166134222849/tRDEw_6V_normal.jpeg"/>
    <hyperlink ref="V10" r:id="rId49" display="http://pbs.twimg.com/profile_images/534358166134222849/tRDEw_6V_normal.jpeg"/>
    <hyperlink ref="V11" r:id="rId50" display="http://pbs.twimg.com/profile_images/534358166134222849/tRDEw_6V_normal.jpeg"/>
    <hyperlink ref="V12" r:id="rId51" display="http://pbs.twimg.com/profile_images/534358166134222849/tRDEw_6V_normal.jpeg"/>
    <hyperlink ref="V13" r:id="rId52" display="http://pbs.twimg.com/profile_images/534358166134222849/tRDEw_6V_normal.jpeg"/>
    <hyperlink ref="V14" r:id="rId53" display="http://pbs.twimg.com/profile_images/534358166134222849/tRDEw_6V_normal.jpeg"/>
    <hyperlink ref="V15" r:id="rId54" display="http://pbs.twimg.com/profile_images/534358166134222849/tRDEw_6V_normal.jpeg"/>
    <hyperlink ref="V16" r:id="rId55" display="http://pbs.twimg.com/profile_images/534358166134222849/tRDEw_6V_normal.jpeg"/>
    <hyperlink ref="V17" r:id="rId56" display="http://pbs.twimg.com/profile_images/534358166134222849/tRDEw_6V_normal.jpeg"/>
    <hyperlink ref="V18" r:id="rId57" display="http://pbs.twimg.com/profile_images/534358166134222849/tRDEw_6V_normal.jpeg"/>
    <hyperlink ref="V19" r:id="rId58" display="http://pbs.twimg.com/profile_images/534358166134222849/tRDEw_6V_normal.jpeg"/>
    <hyperlink ref="V20" r:id="rId59" display="http://pbs.twimg.com/profile_images/534358166134222849/tRDEw_6V_normal.jpeg"/>
    <hyperlink ref="V21" r:id="rId60" display="http://pbs.twimg.com/profile_images/534358166134222849/tRDEw_6V_normal.jpeg"/>
    <hyperlink ref="V22" r:id="rId61" display="http://pbs.twimg.com/profile_images/534358166134222849/tRDEw_6V_normal.jpeg"/>
    <hyperlink ref="V23" r:id="rId62" display="http://pbs.twimg.com/profile_images/534358166134222849/tRDEw_6V_normal.jpeg"/>
    <hyperlink ref="V24" r:id="rId63" display="http://pbs.twimg.com/profile_images/534358166134222849/tRDEw_6V_normal.jpeg"/>
    <hyperlink ref="V25" r:id="rId64" display="http://pbs.twimg.com/profile_images/534358166134222849/tRDEw_6V_normal.jpeg"/>
    <hyperlink ref="V26" r:id="rId65" display="http://pbs.twimg.com/profile_images/534358166134222849/tRDEw_6V_normal.jpeg"/>
    <hyperlink ref="V27" r:id="rId66" display="http://pbs.twimg.com/profile_images/534358166134222849/tRDEw_6V_normal.jpeg"/>
    <hyperlink ref="V28" r:id="rId67" display="http://pbs.twimg.com/profile_images/534358166134222849/tRDEw_6V_normal.jpeg"/>
    <hyperlink ref="V29" r:id="rId68" display="http://pbs.twimg.com/profile_images/534358166134222849/tRDEw_6V_normal.jpeg"/>
    <hyperlink ref="V30" r:id="rId69" display="http://pbs.twimg.com/profile_images/534358166134222849/tRDEw_6V_normal.jpeg"/>
    <hyperlink ref="V31" r:id="rId70" display="http://pbs.twimg.com/profile_images/534358166134222849/tRDEw_6V_normal.jpeg"/>
    <hyperlink ref="V32" r:id="rId71" display="http://pbs.twimg.com/profile_images/534358166134222849/tRDEw_6V_normal.jpeg"/>
    <hyperlink ref="V33" r:id="rId72" display="http://pbs.twimg.com/profile_images/534358166134222849/tRDEw_6V_normal.jpeg"/>
    <hyperlink ref="V34" r:id="rId73" display="http://pbs.twimg.com/profile_images/534358166134222849/tRDEw_6V_normal.jpeg"/>
    <hyperlink ref="V35" r:id="rId74" display="http://pbs.twimg.com/profile_images/303048483/q_s_nuts_logo_normal.jpg"/>
    <hyperlink ref="V36" r:id="rId75" display="http://pbs.twimg.com/profile_images/303048483/q_s_nuts_logo_normal.jpg"/>
    <hyperlink ref="V37" r:id="rId76" display="http://pbs.twimg.com/profile_images/303048483/q_s_nuts_logo_normal.jpg"/>
    <hyperlink ref="V38" r:id="rId77" display="http://pbs.twimg.com/profile_images/303048483/q_s_nuts_logo_normal.jpg"/>
    <hyperlink ref="V39" r:id="rId78" display="http://pbs.twimg.com/profile_images/303048483/q_s_nuts_logo_normal.jpg"/>
    <hyperlink ref="V40" r:id="rId79" display="http://pbs.twimg.com/profile_images/303048483/q_s_nuts_logo_normal.jpg"/>
    <hyperlink ref="V41" r:id="rId80" display="http://pbs.twimg.com/profile_images/303048483/q_s_nuts_logo_normal.jpg"/>
    <hyperlink ref="V42" r:id="rId81" display="http://pbs.twimg.com/profile_images/303048483/q_s_nuts_logo_normal.jpg"/>
    <hyperlink ref="V43" r:id="rId82" display="http://pbs.twimg.com/profile_images/303048483/q_s_nuts_logo_normal.jpg"/>
    <hyperlink ref="V44" r:id="rId83" display="http://pbs.twimg.com/profile_images/303048483/q_s_nuts_logo_normal.jpg"/>
    <hyperlink ref="V45" r:id="rId84" display="http://pbs.twimg.com/profile_images/303048483/q_s_nuts_logo_normal.jpg"/>
    <hyperlink ref="V46" r:id="rId85" display="http://pbs.twimg.com/profile_images/303048483/q_s_nuts_logo_normal.jpg"/>
    <hyperlink ref="V47" r:id="rId86" display="http://pbs.twimg.com/profile_images/303048483/q_s_nuts_logo_normal.jpg"/>
    <hyperlink ref="V48" r:id="rId87" display="http://pbs.twimg.com/profile_images/303048483/q_s_nuts_logo_normal.jpg"/>
    <hyperlink ref="V49" r:id="rId88" display="http://pbs.twimg.com/profile_images/303048483/q_s_nuts_logo_normal.jpg"/>
    <hyperlink ref="V50" r:id="rId89" display="http://pbs.twimg.com/profile_images/303048483/q_s_nuts_logo_normal.jpg"/>
    <hyperlink ref="V51" r:id="rId90" display="http://pbs.twimg.com/profile_images/692809797104603136/HLNsI6zZ_normal.jpg"/>
    <hyperlink ref="V52" r:id="rId91" display="http://pbs.twimg.com/profile_images/692809797104603136/HLNsI6zZ_normal.jpg"/>
    <hyperlink ref="V53" r:id="rId92" display="http://pbs.twimg.com/profile_images/692809797104603136/HLNsI6zZ_normal.jpg"/>
    <hyperlink ref="V54" r:id="rId93" display="http://pbs.twimg.com/profile_images/692809797104603136/HLNsI6zZ_normal.jpg"/>
    <hyperlink ref="V55" r:id="rId94" display="http://pbs.twimg.com/profile_images/675505466357784576/SVUtP67s_normal.png"/>
    <hyperlink ref="X3" r:id="rId95" display="https://twitter.com/#!/barbaratibbetts/status/1101810102540083200"/>
    <hyperlink ref="X4" r:id="rId96" display="https://twitter.com/#!/10best/status/1102665648910548993"/>
    <hyperlink ref="X5" r:id="rId97" display="https://twitter.com/#!/10best/status/1102665648910548993"/>
    <hyperlink ref="X6" r:id="rId98" display="https://twitter.com/#!/10best/status/1102665648910548993"/>
    <hyperlink ref="X7" r:id="rId99" display="https://twitter.com/#!/10best/status/1102665648910548993"/>
    <hyperlink ref="X8" r:id="rId100" display="https://twitter.com/#!/10best/status/1102665648910548993"/>
    <hyperlink ref="X9" r:id="rId101" display="https://twitter.com/#!/10best/status/1102665648910548993"/>
    <hyperlink ref="X10" r:id="rId102" display="https://twitter.com/#!/10best/status/1102665648910548993"/>
    <hyperlink ref="X11" r:id="rId103" display="https://twitter.com/#!/10best/status/1102665648910548993"/>
    <hyperlink ref="X12" r:id="rId104" display="https://twitter.com/#!/10best/status/1102665648910548993"/>
    <hyperlink ref="X13" r:id="rId105" display="https://twitter.com/#!/10best/status/1102665194885529601"/>
    <hyperlink ref="X14" r:id="rId106" display="https://twitter.com/#!/10best/status/1102665648910548993"/>
    <hyperlink ref="X15" r:id="rId107" display="https://twitter.com/#!/10best/status/1102665194885529601"/>
    <hyperlink ref="X16" r:id="rId108" display="https://twitter.com/#!/10best/status/1102665648910548993"/>
    <hyperlink ref="X17" r:id="rId109" display="https://twitter.com/#!/10best/status/1102665194885529601"/>
    <hyperlink ref="X18" r:id="rId110" display="https://twitter.com/#!/10best/status/1102665648910548993"/>
    <hyperlink ref="X19" r:id="rId111" display="https://twitter.com/#!/10best/status/1102665194885529601"/>
    <hyperlink ref="X20" r:id="rId112" display="https://twitter.com/#!/10best/status/1102665648910548993"/>
    <hyperlink ref="X21" r:id="rId113" display="https://twitter.com/#!/10best/status/1102665194885529601"/>
    <hyperlink ref="X22" r:id="rId114" display="https://twitter.com/#!/10best/status/1102665648910548993"/>
    <hyperlink ref="X23" r:id="rId115" display="https://twitter.com/#!/10best/status/1102665194885529601"/>
    <hyperlink ref="X24" r:id="rId116" display="https://twitter.com/#!/10best/status/1102665648910548993"/>
    <hyperlink ref="X25" r:id="rId117" display="https://twitter.com/#!/10best/status/1102665194885529601"/>
    <hyperlink ref="X26" r:id="rId118" display="https://twitter.com/#!/10best/status/1102665648910548993"/>
    <hyperlink ref="X27" r:id="rId119" display="https://twitter.com/#!/10best/status/1102665194885529601"/>
    <hyperlink ref="X28" r:id="rId120" display="https://twitter.com/#!/10best/status/1102665648910548993"/>
    <hyperlink ref="X29" r:id="rId121" display="https://twitter.com/#!/10best/status/1102665194885529601"/>
    <hyperlink ref="X30" r:id="rId122" display="https://twitter.com/#!/10best/status/1102665648910548993"/>
    <hyperlink ref="X31" r:id="rId123" display="https://twitter.com/#!/10best/status/1102665194885529601"/>
    <hyperlink ref="X32" r:id="rId124" display="https://twitter.com/#!/10best/status/1102665648910548993"/>
    <hyperlink ref="X33" r:id="rId125" display="https://twitter.com/#!/10best/status/1102665194885529601"/>
    <hyperlink ref="X34" r:id="rId126" display="https://twitter.com/#!/10best/status/1102665648910548993"/>
    <hyperlink ref="X35" r:id="rId127" display="https://twitter.com/#!/qsnuts/status/1097156510218620929"/>
    <hyperlink ref="X36" r:id="rId128" display="https://twitter.com/#!/qsnuts/status/1102237116979994624"/>
    <hyperlink ref="X37" r:id="rId129" display="https://twitter.com/#!/qsnuts/status/1104760578265022464"/>
    <hyperlink ref="X38" r:id="rId130" display="https://twitter.com/#!/qsnuts/status/1097156510218620929"/>
    <hyperlink ref="X39" r:id="rId131" display="https://twitter.com/#!/qsnuts/status/1102237116979994624"/>
    <hyperlink ref="X40" r:id="rId132" display="https://twitter.com/#!/qsnuts/status/1104754657019084808"/>
    <hyperlink ref="X41" r:id="rId133" display="https://twitter.com/#!/qsnuts/status/1104760211628310528"/>
    <hyperlink ref="X42" r:id="rId134" display="https://twitter.com/#!/qsnuts/status/1104760578265022464"/>
    <hyperlink ref="X43" r:id="rId135" display="https://twitter.com/#!/qsnuts/status/1097156510218620929"/>
    <hyperlink ref="X44" r:id="rId136" display="https://twitter.com/#!/qsnuts/status/1102237116979994624"/>
    <hyperlink ref="X45" r:id="rId137" display="https://twitter.com/#!/qsnuts/status/1104754657019084808"/>
    <hyperlink ref="X46" r:id="rId138" display="https://twitter.com/#!/qsnuts/status/1104760211628310528"/>
    <hyperlink ref="X47" r:id="rId139" display="https://twitter.com/#!/qsnuts/status/1104760578265022464"/>
    <hyperlink ref="X48" r:id="rId140" display="https://twitter.com/#!/qsnuts/status/1097156510218620929"/>
    <hyperlink ref="X49" r:id="rId141" display="https://twitter.com/#!/qsnuts/status/1102237116979994624"/>
    <hyperlink ref="X50" r:id="rId142" display="https://twitter.com/#!/qsnuts/status/1104760578265022464"/>
    <hyperlink ref="X51" r:id="rId143" display="https://twitter.com/#!/ibbtravel/status/1102040902778929152"/>
    <hyperlink ref="X52" r:id="rId144" display="https://twitter.com/#!/ibbtravel/status/1102690179414925312"/>
    <hyperlink ref="X53" r:id="rId145" display="https://twitter.com/#!/ibbtravel/status/1104532317874184192"/>
    <hyperlink ref="X54" r:id="rId146" display="https://twitter.com/#!/ibbtravel/status/1105996968017313792"/>
    <hyperlink ref="X55" r:id="rId147" display="https://twitter.com/#!/videoterrill/status/1106196089747566593"/>
  </hyperlinks>
  <printOptions/>
  <pageMargins left="0.7" right="0.7" top="0.75" bottom="0.75" header="0.3" footer="0.3"/>
  <pageSetup horizontalDpi="600" verticalDpi="600" orientation="portrait" r:id="rId151"/>
  <legacyDrawing r:id="rId149"/>
  <tableParts>
    <tablePart r:id="rId1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739</v>
      </c>
      <c r="B1" s="13" t="s">
        <v>760</v>
      </c>
      <c r="C1" s="13" t="s">
        <v>761</v>
      </c>
      <c r="D1" s="13" t="s">
        <v>144</v>
      </c>
      <c r="E1" s="13" t="s">
        <v>763</v>
      </c>
      <c r="F1" s="13" t="s">
        <v>764</v>
      </c>
      <c r="G1" s="13" t="s">
        <v>765</v>
      </c>
    </row>
    <row r="2" spans="1:7" ht="15">
      <c r="A2" s="85" t="s">
        <v>646</v>
      </c>
      <c r="B2" s="85">
        <v>2</v>
      </c>
      <c r="C2" s="132">
        <v>0.007936507936507936</v>
      </c>
      <c r="D2" s="85" t="s">
        <v>762</v>
      </c>
      <c r="E2" s="85"/>
      <c r="F2" s="85"/>
      <c r="G2" s="85"/>
    </row>
    <row r="3" spans="1:7" ht="15">
      <c r="A3" s="85" t="s">
        <v>647</v>
      </c>
      <c r="B3" s="85">
        <v>2</v>
      </c>
      <c r="C3" s="132">
        <v>0.007936507936507936</v>
      </c>
      <c r="D3" s="85" t="s">
        <v>762</v>
      </c>
      <c r="E3" s="85"/>
      <c r="F3" s="85"/>
      <c r="G3" s="85"/>
    </row>
    <row r="4" spans="1:7" ht="15">
      <c r="A4" s="85" t="s">
        <v>648</v>
      </c>
      <c r="B4" s="85">
        <v>0</v>
      </c>
      <c r="C4" s="132">
        <v>0</v>
      </c>
      <c r="D4" s="85" t="s">
        <v>762</v>
      </c>
      <c r="E4" s="85"/>
      <c r="F4" s="85"/>
      <c r="G4" s="85"/>
    </row>
    <row r="5" spans="1:7" ht="15">
      <c r="A5" s="85" t="s">
        <v>649</v>
      </c>
      <c r="B5" s="85">
        <v>248</v>
      </c>
      <c r="C5" s="132">
        <v>0.9841269841269842</v>
      </c>
      <c r="D5" s="85" t="s">
        <v>762</v>
      </c>
      <c r="E5" s="85"/>
      <c r="F5" s="85"/>
      <c r="G5" s="85"/>
    </row>
    <row r="6" spans="1:7" ht="15">
      <c r="A6" s="85" t="s">
        <v>650</v>
      </c>
      <c r="B6" s="85">
        <v>252</v>
      </c>
      <c r="C6" s="132">
        <v>1</v>
      </c>
      <c r="D6" s="85" t="s">
        <v>762</v>
      </c>
      <c r="E6" s="85"/>
      <c r="F6" s="85"/>
      <c r="G6" s="85"/>
    </row>
    <row r="7" spans="1:7" ht="15">
      <c r="A7" s="91" t="s">
        <v>651</v>
      </c>
      <c r="B7" s="91">
        <v>8</v>
      </c>
      <c r="C7" s="133">
        <v>0.021217963149383394</v>
      </c>
      <c r="D7" s="91" t="s">
        <v>762</v>
      </c>
      <c r="E7" s="91" t="b">
        <v>0</v>
      </c>
      <c r="F7" s="91" t="b">
        <v>0</v>
      </c>
      <c r="G7" s="91" t="b">
        <v>0</v>
      </c>
    </row>
    <row r="8" spans="1:7" ht="15">
      <c r="A8" s="91" t="s">
        <v>652</v>
      </c>
      <c r="B8" s="91">
        <v>8</v>
      </c>
      <c r="C8" s="133">
        <v>0.021217963149383394</v>
      </c>
      <c r="D8" s="91" t="s">
        <v>762</v>
      </c>
      <c r="E8" s="91" t="b">
        <v>0</v>
      </c>
      <c r="F8" s="91" t="b">
        <v>0</v>
      </c>
      <c r="G8" s="91" t="b">
        <v>0</v>
      </c>
    </row>
    <row r="9" spans="1:7" ht="15">
      <c r="A9" s="91" t="s">
        <v>214</v>
      </c>
      <c r="B9" s="91">
        <v>8</v>
      </c>
      <c r="C9" s="133">
        <v>0.017200967791536497</v>
      </c>
      <c r="D9" s="91" t="s">
        <v>762</v>
      </c>
      <c r="E9" s="91" t="b">
        <v>0</v>
      </c>
      <c r="F9" s="91" t="b">
        <v>0</v>
      </c>
      <c r="G9" s="91" t="b">
        <v>0</v>
      </c>
    </row>
    <row r="10" spans="1:7" ht="15">
      <c r="A10" s="91" t="s">
        <v>236</v>
      </c>
      <c r="B10" s="91">
        <v>7</v>
      </c>
      <c r="C10" s="133">
        <v>0.009750866248953676</v>
      </c>
      <c r="D10" s="91" t="s">
        <v>762</v>
      </c>
      <c r="E10" s="91" t="b">
        <v>0</v>
      </c>
      <c r="F10" s="91" t="b">
        <v>0</v>
      </c>
      <c r="G10" s="91" t="b">
        <v>0</v>
      </c>
    </row>
    <row r="11" spans="1:7" ht="15">
      <c r="A11" s="91" t="s">
        <v>653</v>
      </c>
      <c r="B11" s="91">
        <v>6</v>
      </c>
      <c r="C11" s="133">
        <v>0.010439132702275433</v>
      </c>
      <c r="D11" s="91" t="s">
        <v>762</v>
      </c>
      <c r="E11" s="91" t="b">
        <v>0</v>
      </c>
      <c r="F11" s="91" t="b">
        <v>0</v>
      </c>
      <c r="G11" s="91" t="b">
        <v>0</v>
      </c>
    </row>
    <row r="12" spans="1:7" ht="15">
      <c r="A12" s="91" t="s">
        <v>659</v>
      </c>
      <c r="B12" s="91">
        <v>5</v>
      </c>
      <c r="C12" s="133">
        <v>0.01075060486971031</v>
      </c>
      <c r="D12" s="91" t="s">
        <v>762</v>
      </c>
      <c r="E12" s="91" t="b">
        <v>0</v>
      </c>
      <c r="F12" s="91" t="b">
        <v>0</v>
      </c>
      <c r="G12" s="91" t="b">
        <v>0</v>
      </c>
    </row>
    <row r="13" spans="1:7" ht="15">
      <c r="A13" s="91" t="s">
        <v>237</v>
      </c>
      <c r="B13" s="91">
        <v>5</v>
      </c>
      <c r="C13" s="133">
        <v>0.01075060486971031</v>
      </c>
      <c r="D13" s="91" t="s">
        <v>762</v>
      </c>
      <c r="E13" s="91" t="b">
        <v>0</v>
      </c>
      <c r="F13" s="91" t="b">
        <v>0</v>
      </c>
      <c r="G13" s="91" t="b">
        <v>0</v>
      </c>
    </row>
    <row r="14" spans="1:7" ht="15">
      <c r="A14" s="91" t="s">
        <v>657</v>
      </c>
      <c r="B14" s="91">
        <v>5</v>
      </c>
      <c r="C14" s="133">
        <v>0.01075060486971031</v>
      </c>
      <c r="D14" s="91" t="s">
        <v>762</v>
      </c>
      <c r="E14" s="91" t="b">
        <v>0</v>
      </c>
      <c r="F14" s="91" t="b">
        <v>0</v>
      </c>
      <c r="G14" s="91" t="b">
        <v>0</v>
      </c>
    </row>
    <row r="15" spans="1:7" ht="15">
      <c r="A15" s="91" t="s">
        <v>239</v>
      </c>
      <c r="B15" s="91">
        <v>5</v>
      </c>
      <c r="C15" s="133">
        <v>0.01075060486971031</v>
      </c>
      <c r="D15" s="91" t="s">
        <v>762</v>
      </c>
      <c r="E15" s="91" t="b">
        <v>0</v>
      </c>
      <c r="F15" s="91" t="b">
        <v>0</v>
      </c>
      <c r="G15" s="91" t="b">
        <v>0</v>
      </c>
    </row>
    <row r="16" spans="1:7" ht="15">
      <c r="A16" s="91" t="s">
        <v>238</v>
      </c>
      <c r="B16" s="91">
        <v>5</v>
      </c>
      <c r="C16" s="133">
        <v>0.01075060486971031</v>
      </c>
      <c r="D16" s="91" t="s">
        <v>762</v>
      </c>
      <c r="E16" s="91" t="b">
        <v>0</v>
      </c>
      <c r="F16" s="91" t="b">
        <v>0</v>
      </c>
      <c r="G16" s="91" t="b">
        <v>0</v>
      </c>
    </row>
    <row r="17" spans="1:7" ht="15">
      <c r="A17" s="91" t="s">
        <v>658</v>
      </c>
      <c r="B17" s="91">
        <v>4</v>
      </c>
      <c r="C17" s="133">
        <v>0.010608981574691697</v>
      </c>
      <c r="D17" s="91" t="s">
        <v>762</v>
      </c>
      <c r="E17" s="91" t="b">
        <v>0</v>
      </c>
      <c r="F17" s="91" t="b">
        <v>0</v>
      </c>
      <c r="G17" s="91" t="b">
        <v>0</v>
      </c>
    </row>
    <row r="18" spans="1:7" ht="15">
      <c r="A18" s="91" t="s">
        <v>740</v>
      </c>
      <c r="B18" s="91">
        <v>4</v>
      </c>
      <c r="C18" s="133">
        <v>0.010608981574691697</v>
      </c>
      <c r="D18" s="91" t="s">
        <v>762</v>
      </c>
      <c r="E18" s="91" t="b">
        <v>0</v>
      </c>
      <c r="F18" s="91" t="b">
        <v>0</v>
      </c>
      <c r="G18" s="91" t="b">
        <v>0</v>
      </c>
    </row>
    <row r="19" spans="1:7" ht="15">
      <c r="A19" s="91" t="s">
        <v>741</v>
      </c>
      <c r="B19" s="91">
        <v>4</v>
      </c>
      <c r="C19" s="133">
        <v>0.010608981574691697</v>
      </c>
      <c r="D19" s="91" t="s">
        <v>762</v>
      </c>
      <c r="E19" s="91" t="b">
        <v>0</v>
      </c>
      <c r="F19" s="91" t="b">
        <v>0</v>
      </c>
      <c r="G19" s="91" t="b">
        <v>0</v>
      </c>
    </row>
    <row r="20" spans="1:7" ht="15">
      <c r="A20" s="91" t="s">
        <v>742</v>
      </c>
      <c r="B20" s="91">
        <v>4</v>
      </c>
      <c r="C20" s="133">
        <v>0.010608981574691697</v>
      </c>
      <c r="D20" s="91" t="s">
        <v>762</v>
      </c>
      <c r="E20" s="91" t="b">
        <v>0</v>
      </c>
      <c r="F20" s="91" t="b">
        <v>0</v>
      </c>
      <c r="G20" s="91" t="b">
        <v>0</v>
      </c>
    </row>
    <row r="21" spans="1:7" ht="15">
      <c r="A21" s="91" t="s">
        <v>743</v>
      </c>
      <c r="B21" s="91">
        <v>4</v>
      </c>
      <c r="C21" s="133">
        <v>0.010608981574691697</v>
      </c>
      <c r="D21" s="91" t="s">
        <v>762</v>
      </c>
      <c r="E21" s="91" t="b">
        <v>0</v>
      </c>
      <c r="F21" s="91" t="b">
        <v>0</v>
      </c>
      <c r="G21" s="91" t="b">
        <v>0</v>
      </c>
    </row>
    <row r="22" spans="1:7" ht="15">
      <c r="A22" s="91" t="s">
        <v>744</v>
      </c>
      <c r="B22" s="91">
        <v>4</v>
      </c>
      <c r="C22" s="133">
        <v>0.010608981574691697</v>
      </c>
      <c r="D22" s="91" t="s">
        <v>762</v>
      </c>
      <c r="E22" s="91" t="b">
        <v>0</v>
      </c>
      <c r="F22" s="91" t="b">
        <v>0</v>
      </c>
      <c r="G22" s="91" t="b">
        <v>0</v>
      </c>
    </row>
    <row r="23" spans="1:7" ht="15">
      <c r="A23" s="91" t="s">
        <v>745</v>
      </c>
      <c r="B23" s="91">
        <v>4</v>
      </c>
      <c r="C23" s="133">
        <v>0.010608981574691697</v>
      </c>
      <c r="D23" s="91" t="s">
        <v>762</v>
      </c>
      <c r="E23" s="91" t="b">
        <v>0</v>
      </c>
      <c r="F23" s="91" t="b">
        <v>0</v>
      </c>
      <c r="G23" s="91" t="b">
        <v>0</v>
      </c>
    </row>
    <row r="24" spans="1:7" ht="15">
      <c r="A24" s="91" t="s">
        <v>746</v>
      </c>
      <c r="B24" s="91">
        <v>4</v>
      </c>
      <c r="C24" s="133">
        <v>0.01684794521539597</v>
      </c>
      <c r="D24" s="91" t="s">
        <v>762</v>
      </c>
      <c r="E24" s="91" t="b">
        <v>0</v>
      </c>
      <c r="F24" s="91" t="b">
        <v>0</v>
      </c>
      <c r="G24" s="91" t="b">
        <v>0</v>
      </c>
    </row>
    <row r="25" spans="1:7" ht="15">
      <c r="A25" s="91" t="s">
        <v>747</v>
      </c>
      <c r="B25" s="91">
        <v>4</v>
      </c>
      <c r="C25" s="133">
        <v>0.01684794521539597</v>
      </c>
      <c r="D25" s="91" t="s">
        <v>762</v>
      </c>
      <c r="E25" s="91" t="b">
        <v>0</v>
      </c>
      <c r="F25" s="91" t="b">
        <v>0</v>
      </c>
      <c r="G25" s="91" t="b">
        <v>0</v>
      </c>
    </row>
    <row r="26" spans="1:7" ht="15">
      <c r="A26" s="91" t="s">
        <v>748</v>
      </c>
      <c r="B26" s="91">
        <v>3</v>
      </c>
      <c r="C26" s="133">
        <v>0.009898789081665922</v>
      </c>
      <c r="D26" s="91" t="s">
        <v>762</v>
      </c>
      <c r="E26" s="91" t="b">
        <v>0</v>
      </c>
      <c r="F26" s="91" t="b">
        <v>0</v>
      </c>
      <c r="G26" s="91" t="b">
        <v>0</v>
      </c>
    </row>
    <row r="27" spans="1:7" ht="15">
      <c r="A27" s="91" t="s">
        <v>749</v>
      </c>
      <c r="B27" s="91">
        <v>3</v>
      </c>
      <c r="C27" s="133">
        <v>0.009898789081665922</v>
      </c>
      <c r="D27" s="91" t="s">
        <v>762</v>
      </c>
      <c r="E27" s="91" t="b">
        <v>0</v>
      </c>
      <c r="F27" s="91" t="b">
        <v>0</v>
      </c>
      <c r="G27" s="91" t="b">
        <v>0</v>
      </c>
    </row>
    <row r="28" spans="1:7" ht="15">
      <c r="A28" s="91" t="s">
        <v>750</v>
      </c>
      <c r="B28" s="91">
        <v>3</v>
      </c>
      <c r="C28" s="133">
        <v>0.009898789081665922</v>
      </c>
      <c r="D28" s="91" t="s">
        <v>762</v>
      </c>
      <c r="E28" s="91" t="b">
        <v>0</v>
      </c>
      <c r="F28" s="91" t="b">
        <v>0</v>
      </c>
      <c r="G28" s="91" t="b">
        <v>0</v>
      </c>
    </row>
    <row r="29" spans="1:7" ht="15">
      <c r="A29" s="91" t="s">
        <v>655</v>
      </c>
      <c r="B29" s="91">
        <v>3</v>
      </c>
      <c r="C29" s="133">
        <v>0.012635958911546978</v>
      </c>
      <c r="D29" s="91" t="s">
        <v>762</v>
      </c>
      <c r="E29" s="91" t="b">
        <v>0</v>
      </c>
      <c r="F29" s="91" t="b">
        <v>0</v>
      </c>
      <c r="G29" s="91" t="b">
        <v>0</v>
      </c>
    </row>
    <row r="30" spans="1:7" ht="15">
      <c r="A30" s="91" t="s">
        <v>629</v>
      </c>
      <c r="B30" s="91">
        <v>2</v>
      </c>
      <c r="C30" s="133">
        <v>0.008423972607697986</v>
      </c>
      <c r="D30" s="91" t="s">
        <v>762</v>
      </c>
      <c r="E30" s="91" t="b">
        <v>0</v>
      </c>
      <c r="F30" s="91" t="b">
        <v>0</v>
      </c>
      <c r="G30" s="91" t="b">
        <v>0</v>
      </c>
    </row>
    <row r="31" spans="1:7" ht="15">
      <c r="A31" s="91" t="s">
        <v>630</v>
      </c>
      <c r="B31" s="91">
        <v>2</v>
      </c>
      <c r="C31" s="133">
        <v>0.008423972607697986</v>
      </c>
      <c r="D31" s="91" t="s">
        <v>762</v>
      </c>
      <c r="E31" s="91" t="b">
        <v>0</v>
      </c>
      <c r="F31" s="91" t="b">
        <v>0</v>
      </c>
      <c r="G31" s="91" t="b">
        <v>0</v>
      </c>
    </row>
    <row r="32" spans="1:7" ht="15">
      <c r="A32" s="91" t="s">
        <v>751</v>
      </c>
      <c r="B32" s="91">
        <v>2</v>
      </c>
      <c r="C32" s="133">
        <v>0.008423972607697986</v>
      </c>
      <c r="D32" s="91" t="s">
        <v>762</v>
      </c>
      <c r="E32" s="91" t="b">
        <v>0</v>
      </c>
      <c r="F32" s="91" t="b">
        <v>0</v>
      </c>
      <c r="G32" s="91" t="b">
        <v>0</v>
      </c>
    </row>
    <row r="33" spans="1:7" ht="15">
      <c r="A33" s="91" t="s">
        <v>752</v>
      </c>
      <c r="B33" s="91">
        <v>2</v>
      </c>
      <c r="C33" s="133">
        <v>0.008423972607697986</v>
      </c>
      <c r="D33" s="91" t="s">
        <v>762</v>
      </c>
      <c r="E33" s="91" t="b">
        <v>0</v>
      </c>
      <c r="F33" s="91" t="b">
        <v>0</v>
      </c>
      <c r="G33" s="91" t="b">
        <v>0</v>
      </c>
    </row>
    <row r="34" spans="1:7" ht="15">
      <c r="A34" s="91" t="s">
        <v>753</v>
      </c>
      <c r="B34" s="91">
        <v>2</v>
      </c>
      <c r="C34" s="133">
        <v>0.008423972607697986</v>
      </c>
      <c r="D34" s="91" t="s">
        <v>762</v>
      </c>
      <c r="E34" s="91" t="b">
        <v>0</v>
      </c>
      <c r="F34" s="91" t="b">
        <v>0</v>
      </c>
      <c r="G34" s="91" t="b">
        <v>0</v>
      </c>
    </row>
    <row r="35" spans="1:7" ht="15">
      <c r="A35" s="91" t="s">
        <v>754</v>
      </c>
      <c r="B35" s="91">
        <v>2</v>
      </c>
      <c r="C35" s="133">
        <v>0.008423972607697986</v>
      </c>
      <c r="D35" s="91" t="s">
        <v>762</v>
      </c>
      <c r="E35" s="91" t="b">
        <v>0</v>
      </c>
      <c r="F35" s="91" t="b">
        <v>0</v>
      </c>
      <c r="G35" s="91" t="b">
        <v>0</v>
      </c>
    </row>
    <row r="36" spans="1:7" ht="15">
      <c r="A36" s="91" t="s">
        <v>755</v>
      </c>
      <c r="B36" s="91">
        <v>2</v>
      </c>
      <c r="C36" s="133">
        <v>0.008423972607697986</v>
      </c>
      <c r="D36" s="91" t="s">
        <v>762</v>
      </c>
      <c r="E36" s="91" t="b">
        <v>0</v>
      </c>
      <c r="F36" s="91" t="b">
        <v>0</v>
      </c>
      <c r="G36" s="91" t="b">
        <v>0</v>
      </c>
    </row>
    <row r="37" spans="1:7" ht="15">
      <c r="A37" s="91" t="s">
        <v>756</v>
      </c>
      <c r="B37" s="91">
        <v>2</v>
      </c>
      <c r="C37" s="133">
        <v>0.008423972607697986</v>
      </c>
      <c r="D37" s="91" t="s">
        <v>762</v>
      </c>
      <c r="E37" s="91" t="b">
        <v>0</v>
      </c>
      <c r="F37" s="91" t="b">
        <v>0</v>
      </c>
      <c r="G37" s="91" t="b">
        <v>0</v>
      </c>
    </row>
    <row r="38" spans="1:7" ht="15">
      <c r="A38" s="91" t="s">
        <v>757</v>
      </c>
      <c r="B38" s="91">
        <v>2</v>
      </c>
      <c r="C38" s="133">
        <v>0.008423972607697986</v>
      </c>
      <c r="D38" s="91" t="s">
        <v>762</v>
      </c>
      <c r="E38" s="91" t="b">
        <v>0</v>
      </c>
      <c r="F38" s="91" t="b">
        <v>0</v>
      </c>
      <c r="G38" s="91" t="b">
        <v>0</v>
      </c>
    </row>
    <row r="39" spans="1:7" ht="15">
      <c r="A39" s="91" t="s">
        <v>758</v>
      </c>
      <c r="B39" s="91">
        <v>2</v>
      </c>
      <c r="C39" s="133">
        <v>0.008423972607697986</v>
      </c>
      <c r="D39" s="91" t="s">
        <v>762</v>
      </c>
      <c r="E39" s="91" t="b">
        <v>0</v>
      </c>
      <c r="F39" s="91" t="b">
        <v>0</v>
      </c>
      <c r="G39" s="91" t="b">
        <v>0</v>
      </c>
    </row>
    <row r="40" spans="1:7" ht="15">
      <c r="A40" s="91" t="s">
        <v>235</v>
      </c>
      <c r="B40" s="91">
        <v>2</v>
      </c>
      <c r="C40" s="133">
        <v>0.008423972607697986</v>
      </c>
      <c r="D40" s="91" t="s">
        <v>762</v>
      </c>
      <c r="E40" s="91" t="b">
        <v>0</v>
      </c>
      <c r="F40" s="91" t="b">
        <v>0</v>
      </c>
      <c r="G40" s="91" t="b">
        <v>0</v>
      </c>
    </row>
    <row r="41" spans="1:7" ht="15">
      <c r="A41" s="91" t="s">
        <v>234</v>
      </c>
      <c r="B41" s="91">
        <v>2</v>
      </c>
      <c r="C41" s="133">
        <v>0.008423972607697986</v>
      </c>
      <c r="D41" s="91" t="s">
        <v>762</v>
      </c>
      <c r="E41" s="91" t="b">
        <v>0</v>
      </c>
      <c r="F41" s="91" t="b">
        <v>0</v>
      </c>
      <c r="G41" s="91" t="b">
        <v>0</v>
      </c>
    </row>
    <row r="42" spans="1:7" ht="15">
      <c r="A42" s="91" t="s">
        <v>233</v>
      </c>
      <c r="B42" s="91">
        <v>2</v>
      </c>
      <c r="C42" s="133">
        <v>0.008423972607697986</v>
      </c>
      <c r="D42" s="91" t="s">
        <v>762</v>
      </c>
      <c r="E42" s="91" t="b">
        <v>0</v>
      </c>
      <c r="F42" s="91" t="b">
        <v>0</v>
      </c>
      <c r="G42" s="91" t="b">
        <v>0</v>
      </c>
    </row>
    <row r="43" spans="1:7" ht="15">
      <c r="A43" s="91" t="s">
        <v>232</v>
      </c>
      <c r="B43" s="91">
        <v>2</v>
      </c>
      <c r="C43" s="133">
        <v>0.008423972607697986</v>
      </c>
      <c r="D43" s="91" t="s">
        <v>762</v>
      </c>
      <c r="E43" s="91" t="b">
        <v>0</v>
      </c>
      <c r="F43" s="91" t="b">
        <v>0</v>
      </c>
      <c r="G43" s="91" t="b">
        <v>0</v>
      </c>
    </row>
    <row r="44" spans="1:7" ht="15">
      <c r="A44" s="91" t="s">
        <v>231</v>
      </c>
      <c r="B44" s="91">
        <v>2</v>
      </c>
      <c r="C44" s="133">
        <v>0.008423972607697986</v>
      </c>
      <c r="D44" s="91" t="s">
        <v>762</v>
      </c>
      <c r="E44" s="91" t="b">
        <v>0</v>
      </c>
      <c r="F44" s="91" t="b">
        <v>0</v>
      </c>
      <c r="G44" s="91" t="b">
        <v>0</v>
      </c>
    </row>
    <row r="45" spans="1:7" ht="15">
      <c r="A45" s="91" t="s">
        <v>230</v>
      </c>
      <c r="B45" s="91">
        <v>2</v>
      </c>
      <c r="C45" s="133">
        <v>0.008423972607697986</v>
      </c>
      <c r="D45" s="91" t="s">
        <v>762</v>
      </c>
      <c r="E45" s="91" t="b">
        <v>0</v>
      </c>
      <c r="F45" s="91" t="b">
        <v>0</v>
      </c>
      <c r="G45" s="91" t="b">
        <v>0</v>
      </c>
    </row>
    <row r="46" spans="1:7" ht="15">
      <c r="A46" s="91" t="s">
        <v>229</v>
      </c>
      <c r="B46" s="91">
        <v>2</v>
      </c>
      <c r="C46" s="133">
        <v>0.008423972607697986</v>
      </c>
      <c r="D46" s="91" t="s">
        <v>762</v>
      </c>
      <c r="E46" s="91" t="b">
        <v>0</v>
      </c>
      <c r="F46" s="91" t="b">
        <v>0</v>
      </c>
      <c r="G46" s="91" t="b">
        <v>0</v>
      </c>
    </row>
    <row r="47" spans="1:7" ht="15">
      <c r="A47" s="91" t="s">
        <v>228</v>
      </c>
      <c r="B47" s="91">
        <v>2</v>
      </c>
      <c r="C47" s="133">
        <v>0.008423972607697986</v>
      </c>
      <c r="D47" s="91" t="s">
        <v>762</v>
      </c>
      <c r="E47" s="91" t="b">
        <v>0</v>
      </c>
      <c r="F47" s="91" t="b">
        <v>0</v>
      </c>
      <c r="G47" s="91" t="b">
        <v>0</v>
      </c>
    </row>
    <row r="48" spans="1:7" ht="15">
      <c r="A48" s="91" t="s">
        <v>227</v>
      </c>
      <c r="B48" s="91">
        <v>2</v>
      </c>
      <c r="C48" s="133">
        <v>0.008423972607697986</v>
      </c>
      <c r="D48" s="91" t="s">
        <v>762</v>
      </c>
      <c r="E48" s="91" t="b">
        <v>0</v>
      </c>
      <c r="F48" s="91" t="b">
        <v>0</v>
      </c>
      <c r="G48" s="91" t="b">
        <v>0</v>
      </c>
    </row>
    <row r="49" spans="1:7" ht="15">
      <c r="A49" s="91" t="s">
        <v>226</v>
      </c>
      <c r="B49" s="91">
        <v>2</v>
      </c>
      <c r="C49" s="133">
        <v>0.008423972607697986</v>
      </c>
      <c r="D49" s="91" t="s">
        <v>762</v>
      </c>
      <c r="E49" s="91" t="b">
        <v>0</v>
      </c>
      <c r="F49" s="91" t="b">
        <v>0</v>
      </c>
      <c r="G49" s="91" t="b">
        <v>0</v>
      </c>
    </row>
    <row r="50" spans="1:7" ht="15">
      <c r="A50" s="91" t="s">
        <v>759</v>
      </c>
      <c r="B50" s="91">
        <v>2</v>
      </c>
      <c r="C50" s="133">
        <v>0.008423972607697986</v>
      </c>
      <c r="D50" s="91" t="s">
        <v>762</v>
      </c>
      <c r="E50" s="91" t="b">
        <v>0</v>
      </c>
      <c r="F50" s="91" t="b">
        <v>0</v>
      </c>
      <c r="G50" s="91" t="b">
        <v>0</v>
      </c>
    </row>
    <row r="51" spans="1:7" ht="15">
      <c r="A51" s="91" t="s">
        <v>635</v>
      </c>
      <c r="B51" s="91">
        <v>2</v>
      </c>
      <c r="C51" s="133">
        <v>0.011543454428050121</v>
      </c>
      <c r="D51" s="91" t="s">
        <v>762</v>
      </c>
      <c r="E51" s="91" t="b">
        <v>0</v>
      </c>
      <c r="F51" s="91" t="b">
        <v>0</v>
      </c>
      <c r="G51" s="91" t="b">
        <v>0</v>
      </c>
    </row>
    <row r="52" spans="1:7" ht="15">
      <c r="A52" s="91" t="s">
        <v>634</v>
      </c>
      <c r="B52" s="91">
        <v>2</v>
      </c>
      <c r="C52" s="133">
        <v>0.011543454428050121</v>
      </c>
      <c r="D52" s="91" t="s">
        <v>762</v>
      </c>
      <c r="E52" s="91" t="b">
        <v>0</v>
      </c>
      <c r="F52" s="91" t="b">
        <v>0</v>
      </c>
      <c r="G52" s="91" t="b">
        <v>0</v>
      </c>
    </row>
    <row r="53" spans="1:7" ht="15">
      <c r="A53" s="91" t="s">
        <v>655</v>
      </c>
      <c r="B53" s="91">
        <v>3</v>
      </c>
      <c r="C53" s="133">
        <v>0</v>
      </c>
      <c r="D53" s="91" t="s">
        <v>592</v>
      </c>
      <c r="E53" s="91" t="b">
        <v>0</v>
      </c>
      <c r="F53" s="91" t="b">
        <v>0</v>
      </c>
      <c r="G53" s="91" t="b">
        <v>0</v>
      </c>
    </row>
    <row r="54" spans="1:7" ht="15">
      <c r="A54" s="91" t="s">
        <v>235</v>
      </c>
      <c r="B54" s="91">
        <v>2</v>
      </c>
      <c r="C54" s="133">
        <v>0</v>
      </c>
      <c r="D54" s="91" t="s">
        <v>592</v>
      </c>
      <c r="E54" s="91" t="b">
        <v>0</v>
      </c>
      <c r="F54" s="91" t="b">
        <v>0</v>
      </c>
      <c r="G54" s="91" t="b">
        <v>0</v>
      </c>
    </row>
    <row r="55" spans="1:7" ht="15">
      <c r="A55" s="91" t="s">
        <v>234</v>
      </c>
      <c r="B55" s="91">
        <v>2</v>
      </c>
      <c r="C55" s="133">
        <v>0</v>
      </c>
      <c r="D55" s="91" t="s">
        <v>592</v>
      </c>
      <c r="E55" s="91" t="b">
        <v>0</v>
      </c>
      <c r="F55" s="91" t="b">
        <v>0</v>
      </c>
      <c r="G55" s="91" t="b">
        <v>0</v>
      </c>
    </row>
    <row r="56" spans="1:7" ht="15">
      <c r="A56" s="91" t="s">
        <v>233</v>
      </c>
      <c r="B56" s="91">
        <v>2</v>
      </c>
      <c r="C56" s="133">
        <v>0</v>
      </c>
      <c r="D56" s="91" t="s">
        <v>592</v>
      </c>
      <c r="E56" s="91" t="b">
        <v>0</v>
      </c>
      <c r="F56" s="91" t="b">
        <v>0</v>
      </c>
      <c r="G56" s="91" t="b">
        <v>0</v>
      </c>
    </row>
    <row r="57" spans="1:7" ht="15">
      <c r="A57" s="91" t="s">
        <v>232</v>
      </c>
      <c r="B57" s="91">
        <v>2</v>
      </c>
      <c r="C57" s="133">
        <v>0</v>
      </c>
      <c r="D57" s="91" t="s">
        <v>592</v>
      </c>
      <c r="E57" s="91" t="b">
        <v>0</v>
      </c>
      <c r="F57" s="91" t="b">
        <v>0</v>
      </c>
      <c r="G57" s="91" t="b">
        <v>0</v>
      </c>
    </row>
    <row r="58" spans="1:7" ht="15">
      <c r="A58" s="91" t="s">
        <v>231</v>
      </c>
      <c r="B58" s="91">
        <v>2</v>
      </c>
      <c r="C58" s="133">
        <v>0</v>
      </c>
      <c r="D58" s="91" t="s">
        <v>592</v>
      </c>
      <c r="E58" s="91" t="b">
        <v>0</v>
      </c>
      <c r="F58" s="91" t="b">
        <v>0</v>
      </c>
      <c r="G58" s="91" t="b">
        <v>0</v>
      </c>
    </row>
    <row r="59" spans="1:7" ht="15">
      <c r="A59" s="91" t="s">
        <v>236</v>
      </c>
      <c r="B59" s="91">
        <v>2</v>
      </c>
      <c r="C59" s="133">
        <v>0</v>
      </c>
      <c r="D59" s="91" t="s">
        <v>592</v>
      </c>
      <c r="E59" s="91" t="b">
        <v>0</v>
      </c>
      <c r="F59" s="91" t="b">
        <v>0</v>
      </c>
      <c r="G59" s="91" t="b">
        <v>0</v>
      </c>
    </row>
    <row r="60" spans="1:7" ht="15">
      <c r="A60" s="91" t="s">
        <v>230</v>
      </c>
      <c r="B60" s="91">
        <v>2</v>
      </c>
      <c r="C60" s="133">
        <v>0</v>
      </c>
      <c r="D60" s="91" t="s">
        <v>592</v>
      </c>
      <c r="E60" s="91" t="b">
        <v>0</v>
      </c>
      <c r="F60" s="91" t="b">
        <v>0</v>
      </c>
      <c r="G60" s="91" t="b">
        <v>0</v>
      </c>
    </row>
    <row r="61" spans="1:7" ht="15">
      <c r="A61" s="91" t="s">
        <v>229</v>
      </c>
      <c r="B61" s="91">
        <v>2</v>
      </c>
      <c r="C61" s="133">
        <v>0</v>
      </c>
      <c r="D61" s="91" t="s">
        <v>592</v>
      </c>
      <c r="E61" s="91" t="b">
        <v>0</v>
      </c>
      <c r="F61" s="91" t="b">
        <v>0</v>
      </c>
      <c r="G61" s="91" t="b">
        <v>0</v>
      </c>
    </row>
    <row r="62" spans="1:7" ht="15">
      <c r="A62" s="91" t="s">
        <v>228</v>
      </c>
      <c r="B62" s="91">
        <v>2</v>
      </c>
      <c r="C62" s="133">
        <v>0</v>
      </c>
      <c r="D62" s="91" t="s">
        <v>592</v>
      </c>
      <c r="E62" s="91" t="b">
        <v>0</v>
      </c>
      <c r="F62" s="91" t="b">
        <v>0</v>
      </c>
      <c r="G62" s="91" t="b">
        <v>0</v>
      </c>
    </row>
    <row r="63" spans="1:7" ht="15">
      <c r="A63" s="91" t="s">
        <v>227</v>
      </c>
      <c r="B63" s="91">
        <v>2</v>
      </c>
      <c r="C63" s="133">
        <v>0</v>
      </c>
      <c r="D63" s="91" t="s">
        <v>592</v>
      </c>
      <c r="E63" s="91" t="b">
        <v>0</v>
      </c>
      <c r="F63" s="91" t="b">
        <v>0</v>
      </c>
      <c r="G63" s="91" t="b">
        <v>0</v>
      </c>
    </row>
    <row r="64" spans="1:7" ht="15">
      <c r="A64" s="91" t="s">
        <v>226</v>
      </c>
      <c r="B64" s="91">
        <v>2</v>
      </c>
      <c r="C64" s="133">
        <v>0</v>
      </c>
      <c r="D64" s="91" t="s">
        <v>592</v>
      </c>
      <c r="E64" s="91" t="b">
        <v>0</v>
      </c>
      <c r="F64" s="91" t="b">
        <v>0</v>
      </c>
      <c r="G64" s="91" t="b">
        <v>0</v>
      </c>
    </row>
    <row r="65" spans="1:7" ht="15">
      <c r="A65" s="91" t="s">
        <v>759</v>
      </c>
      <c r="B65" s="91">
        <v>2</v>
      </c>
      <c r="C65" s="133">
        <v>0</v>
      </c>
      <c r="D65" s="91" t="s">
        <v>592</v>
      </c>
      <c r="E65" s="91" t="b">
        <v>0</v>
      </c>
      <c r="F65" s="91" t="b">
        <v>0</v>
      </c>
      <c r="G65" s="91" t="b">
        <v>0</v>
      </c>
    </row>
    <row r="66" spans="1:7" ht="15">
      <c r="A66" s="91" t="s">
        <v>651</v>
      </c>
      <c r="B66" s="91">
        <v>8</v>
      </c>
      <c r="C66" s="133">
        <v>0.022906180039763416</v>
      </c>
      <c r="D66" s="91" t="s">
        <v>593</v>
      </c>
      <c r="E66" s="91" t="b">
        <v>0</v>
      </c>
      <c r="F66" s="91" t="b">
        <v>0</v>
      </c>
      <c r="G66" s="91" t="b">
        <v>0</v>
      </c>
    </row>
    <row r="67" spans="1:7" ht="15">
      <c r="A67" s="91" t="s">
        <v>652</v>
      </c>
      <c r="B67" s="91">
        <v>8</v>
      </c>
      <c r="C67" s="133">
        <v>0.022906180039763416</v>
      </c>
      <c r="D67" s="91" t="s">
        <v>593</v>
      </c>
      <c r="E67" s="91" t="b">
        <v>0</v>
      </c>
      <c r="F67" s="91" t="b">
        <v>0</v>
      </c>
      <c r="G67" s="91" t="b">
        <v>0</v>
      </c>
    </row>
    <row r="68" spans="1:7" ht="15">
      <c r="A68" s="91" t="s">
        <v>214</v>
      </c>
      <c r="B68" s="91">
        <v>8</v>
      </c>
      <c r="C68" s="133">
        <v>0.016603089762816655</v>
      </c>
      <c r="D68" s="91" t="s">
        <v>593</v>
      </c>
      <c r="E68" s="91" t="b">
        <v>0</v>
      </c>
      <c r="F68" s="91" t="b">
        <v>0</v>
      </c>
      <c r="G68" s="91" t="b">
        <v>0</v>
      </c>
    </row>
    <row r="69" spans="1:7" ht="15">
      <c r="A69" s="91" t="s">
        <v>237</v>
      </c>
      <c r="B69" s="91">
        <v>5</v>
      </c>
      <c r="C69" s="133">
        <v>0.01037693110176041</v>
      </c>
      <c r="D69" s="91" t="s">
        <v>593</v>
      </c>
      <c r="E69" s="91" t="b">
        <v>0</v>
      </c>
      <c r="F69" s="91" t="b">
        <v>0</v>
      </c>
      <c r="G69" s="91" t="b">
        <v>0</v>
      </c>
    </row>
    <row r="70" spans="1:7" ht="15">
      <c r="A70" s="91" t="s">
        <v>236</v>
      </c>
      <c r="B70" s="91">
        <v>5</v>
      </c>
      <c r="C70" s="133">
        <v>0.01037693110176041</v>
      </c>
      <c r="D70" s="91" t="s">
        <v>593</v>
      </c>
      <c r="E70" s="91" t="b">
        <v>0</v>
      </c>
      <c r="F70" s="91" t="b">
        <v>0</v>
      </c>
      <c r="G70" s="91" t="b">
        <v>0</v>
      </c>
    </row>
    <row r="71" spans="1:7" ht="15">
      <c r="A71" s="91" t="s">
        <v>657</v>
      </c>
      <c r="B71" s="91">
        <v>5</v>
      </c>
      <c r="C71" s="133">
        <v>0.01037693110176041</v>
      </c>
      <c r="D71" s="91" t="s">
        <v>593</v>
      </c>
      <c r="E71" s="91" t="b">
        <v>0</v>
      </c>
      <c r="F71" s="91" t="b">
        <v>0</v>
      </c>
      <c r="G71" s="91" t="b">
        <v>0</v>
      </c>
    </row>
    <row r="72" spans="1:7" ht="15">
      <c r="A72" s="91" t="s">
        <v>239</v>
      </c>
      <c r="B72" s="91">
        <v>5</v>
      </c>
      <c r="C72" s="133">
        <v>0.01037693110176041</v>
      </c>
      <c r="D72" s="91" t="s">
        <v>593</v>
      </c>
      <c r="E72" s="91" t="b">
        <v>0</v>
      </c>
      <c r="F72" s="91" t="b">
        <v>0</v>
      </c>
      <c r="G72" s="91" t="b">
        <v>0</v>
      </c>
    </row>
    <row r="73" spans="1:7" ht="15">
      <c r="A73" s="91" t="s">
        <v>238</v>
      </c>
      <c r="B73" s="91">
        <v>5</v>
      </c>
      <c r="C73" s="133">
        <v>0.01037693110176041</v>
      </c>
      <c r="D73" s="91" t="s">
        <v>593</v>
      </c>
      <c r="E73" s="91" t="b">
        <v>0</v>
      </c>
      <c r="F73" s="91" t="b">
        <v>0</v>
      </c>
      <c r="G73" s="91" t="b">
        <v>0</v>
      </c>
    </row>
    <row r="74" spans="1:7" ht="15">
      <c r="A74" s="91" t="s">
        <v>658</v>
      </c>
      <c r="B74" s="91">
        <v>4</v>
      </c>
      <c r="C74" s="133">
        <v>0.011453090019881708</v>
      </c>
      <c r="D74" s="91" t="s">
        <v>593</v>
      </c>
      <c r="E74" s="91" t="b">
        <v>0</v>
      </c>
      <c r="F74" s="91" t="b">
        <v>0</v>
      </c>
      <c r="G74" s="91" t="b">
        <v>0</v>
      </c>
    </row>
    <row r="75" spans="1:7" ht="15">
      <c r="A75" s="91" t="s">
        <v>659</v>
      </c>
      <c r="B75" s="91">
        <v>4</v>
      </c>
      <c r="C75" s="133">
        <v>0.011453090019881708</v>
      </c>
      <c r="D75" s="91" t="s">
        <v>593</v>
      </c>
      <c r="E75" s="91" t="b">
        <v>0</v>
      </c>
      <c r="F75" s="91" t="b">
        <v>0</v>
      </c>
      <c r="G75" s="91" t="b">
        <v>0</v>
      </c>
    </row>
    <row r="76" spans="1:7" ht="15">
      <c r="A76" s="91" t="s">
        <v>653</v>
      </c>
      <c r="B76" s="91">
        <v>4</v>
      </c>
      <c r="C76" s="133">
        <v>0.011453090019881708</v>
      </c>
      <c r="D76" s="91" t="s">
        <v>593</v>
      </c>
      <c r="E76" s="91" t="b">
        <v>0</v>
      </c>
      <c r="F76" s="91" t="b">
        <v>0</v>
      </c>
      <c r="G76" s="91" t="b">
        <v>0</v>
      </c>
    </row>
    <row r="77" spans="1:7" ht="15">
      <c r="A77" s="91" t="s">
        <v>740</v>
      </c>
      <c r="B77" s="91">
        <v>4</v>
      </c>
      <c r="C77" s="133">
        <v>0.011453090019881708</v>
      </c>
      <c r="D77" s="91" t="s">
        <v>593</v>
      </c>
      <c r="E77" s="91" t="b">
        <v>0</v>
      </c>
      <c r="F77" s="91" t="b">
        <v>0</v>
      </c>
      <c r="G77" s="91" t="b">
        <v>0</v>
      </c>
    </row>
    <row r="78" spans="1:7" ht="15">
      <c r="A78" s="91" t="s">
        <v>741</v>
      </c>
      <c r="B78" s="91">
        <v>4</v>
      </c>
      <c r="C78" s="133">
        <v>0.011453090019881708</v>
      </c>
      <c r="D78" s="91" t="s">
        <v>593</v>
      </c>
      <c r="E78" s="91" t="b">
        <v>0</v>
      </c>
      <c r="F78" s="91" t="b">
        <v>0</v>
      </c>
      <c r="G78" s="91" t="b">
        <v>0</v>
      </c>
    </row>
    <row r="79" spans="1:7" ht="15">
      <c r="A79" s="91" t="s">
        <v>742</v>
      </c>
      <c r="B79" s="91">
        <v>4</v>
      </c>
      <c r="C79" s="133">
        <v>0.011453090019881708</v>
      </c>
      <c r="D79" s="91" t="s">
        <v>593</v>
      </c>
      <c r="E79" s="91" t="b">
        <v>0</v>
      </c>
      <c r="F79" s="91" t="b">
        <v>0</v>
      </c>
      <c r="G79" s="91" t="b">
        <v>0</v>
      </c>
    </row>
    <row r="80" spans="1:7" ht="15">
      <c r="A80" s="91" t="s">
        <v>743</v>
      </c>
      <c r="B80" s="91">
        <v>4</v>
      </c>
      <c r="C80" s="133">
        <v>0.011453090019881708</v>
      </c>
      <c r="D80" s="91" t="s">
        <v>593</v>
      </c>
      <c r="E80" s="91" t="b">
        <v>0</v>
      </c>
      <c r="F80" s="91" t="b">
        <v>0</v>
      </c>
      <c r="G80" s="91" t="b">
        <v>0</v>
      </c>
    </row>
    <row r="81" spans="1:7" ht="15">
      <c r="A81" s="91" t="s">
        <v>744</v>
      </c>
      <c r="B81" s="91">
        <v>4</v>
      </c>
      <c r="C81" s="133">
        <v>0.011453090019881708</v>
      </c>
      <c r="D81" s="91" t="s">
        <v>593</v>
      </c>
      <c r="E81" s="91" t="b">
        <v>0</v>
      </c>
      <c r="F81" s="91" t="b">
        <v>0</v>
      </c>
      <c r="G81" s="91" t="b">
        <v>0</v>
      </c>
    </row>
    <row r="82" spans="1:7" ht="15">
      <c r="A82" s="91" t="s">
        <v>745</v>
      </c>
      <c r="B82" s="91">
        <v>4</v>
      </c>
      <c r="C82" s="133">
        <v>0.011453090019881708</v>
      </c>
      <c r="D82" s="91" t="s">
        <v>593</v>
      </c>
      <c r="E82" s="91" t="b">
        <v>0</v>
      </c>
      <c r="F82" s="91" t="b">
        <v>0</v>
      </c>
      <c r="G82" s="91" t="b">
        <v>0</v>
      </c>
    </row>
    <row r="83" spans="1:7" ht="15">
      <c r="A83" s="91" t="s">
        <v>746</v>
      </c>
      <c r="B83" s="91">
        <v>4</v>
      </c>
      <c r="C83" s="133">
        <v>0.02124268337480793</v>
      </c>
      <c r="D83" s="91" t="s">
        <v>593</v>
      </c>
      <c r="E83" s="91" t="b">
        <v>0</v>
      </c>
      <c r="F83" s="91" t="b">
        <v>0</v>
      </c>
      <c r="G83" s="91" t="b">
        <v>0</v>
      </c>
    </row>
    <row r="84" spans="1:7" ht="15">
      <c r="A84" s="91" t="s">
        <v>747</v>
      </c>
      <c r="B84" s="91">
        <v>4</v>
      </c>
      <c r="C84" s="133">
        <v>0.02124268337480793</v>
      </c>
      <c r="D84" s="91" t="s">
        <v>593</v>
      </c>
      <c r="E84" s="91" t="b">
        <v>0</v>
      </c>
      <c r="F84" s="91" t="b">
        <v>0</v>
      </c>
      <c r="G84" s="91" t="b">
        <v>0</v>
      </c>
    </row>
    <row r="85" spans="1:7" ht="15">
      <c r="A85" s="91" t="s">
        <v>748</v>
      </c>
      <c r="B85" s="91">
        <v>3</v>
      </c>
      <c r="C85" s="133">
        <v>0.011637103773650303</v>
      </c>
      <c r="D85" s="91" t="s">
        <v>593</v>
      </c>
      <c r="E85" s="91" t="b">
        <v>0</v>
      </c>
      <c r="F85" s="91" t="b">
        <v>0</v>
      </c>
      <c r="G85" s="91" t="b">
        <v>0</v>
      </c>
    </row>
    <row r="86" spans="1:7" ht="15">
      <c r="A86" s="91" t="s">
        <v>749</v>
      </c>
      <c r="B86" s="91">
        <v>3</v>
      </c>
      <c r="C86" s="133">
        <v>0.011637103773650303</v>
      </c>
      <c r="D86" s="91" t="s">
        <v>593</v>
      </c>
      <c r="E86" s="91" t="b">
        <v>0</v>
      </c>
      <c r="F86" s="91" t="b">
        <v>0</v>
      </c>
      <c r="G86" s="91" t="b">
        <v>0</v>
      </c>
    </row>
    <row r="87" spans="1:7" ht="15">
      <c r="A87" s="91" t="s">
        <v>750</v>
      </c>
      <c r="B87" s="91">
        <v>3</v>
      </c>
      <c r="C87" s="133">
        <v>0.011637103773650303</v>
      </c>
      <c r="D87" s="91" t="s">
        <v>593</v>
      </c>
      <c r="E87" s="91" t="b">
        <v>0</v>
      </c>
      <c r="F87" s="91" t="b">
        <v>0</v>
      </c>
      <c r="G87" s="91" t="b">
        <v>0</v>
      </c>
    </row>
    <row r="88" spans="1:7" ht="15">
      <c r="A88" s="91" t="s">
        <v>629</v>
      </c>
      <c r="B88" s="91">
        <v>2</v>
      </c>
      <c r="C88" s="133">
        <v>0.010621341687403965</v>
      </c>
      <c r="D88" s="91" t="s">
        <v>593</v>
      </c>
      <c r="E88" s="91" t="b">
        <v>0</v>
      </c>
      <c r="F88" s="91" t="b">
        <v>0</v>
      </c>
      <c r="G88" s="91" t="b">
        <v>0</v>
      </c>
    </row>
    <row r="89" spans="1:7" ht="15">
      <c r="A89" s="91" t="s">
        <v>630</v>
      </c>
      <c r="B89" s="91">
        <v>2</v>
      </c>
      <c r="C89" s="133">
        <v>0.010621341687403965</v>
      </c>
      <c r="D89" s="91" t="s">
        <v>593</v>
      </c>
      <c r="E89" s="91" t="b">
        <v>0</v>
      </c>
      <c r="F89" s="91" t="b">
        <v>0</v>
      </c>
      <c r="G89" s="91" t="b">
        <v>0</v>
      </c>
    </row>
    <row r="90" spans="1:7" ht="15">
      <c r="A90" s="91" t="s">
        <v>751</v>
      </c>
      <c r="B90" s="91">
        <v>2</v>
      </c>
      <c r="C90" s="133">
        <v>0.010621341687403965</v>
      </c>
      <c r="D90" s="91" t="s">
        <v>593</v>
      </c>
      <c r="E90" s="91" t="b">
        <v>0</v>
      </c>
      <c r="F90" s="91" t="b">
        <v>0</v>
      </c>
      <c r="G90" s="91" t="b">
        <v>0</v>
      </c>
    </row>
    <row r="91" spans="1:7" ht="15">
      <c r="A91" s="91" t="s">
        <v>752</v>
      </c>
      <c r="B91" s="91">
        <v>2</v>
      </c>
      <c r="C91" s="133">
        <v>0.010621341687403965</v>
      </c>
      <c r="D91" s="91" t="s">
        <v>593</v>
      </c>
      <c r="E91" s="91" t="b">
        <v>0</v>
      </c>
      <c r="F91" s="91" t="b">
        <v>0</v>
      </c>
      <c r="G91" s="91" t="b">
        <v>0</v>
      </c>
    </row>
    <row r="92" spans="1:7" ht="15">
      <c r="A92" s="91" t="s">
        <v>753</v>
      </c>
      <c r="B92" s="91">
        <v>2</v>
      </c>
      <c r="C92" s="133">
        <v>0.010621341687403965</v>
      </c>
      <c r="D92" s="91" t="s">
        <v>593</v>
      </c>
      <c r="E92" s="91" t="b">
        <v>0</v>
      </c>
      <c r="F92" s="91" t="b">
        <v>0</v>
      </c>
      <c r="G92" s="91" t="b">
        <v>0</v>
      </c>
    </row>
    <row r="93" spans="1:7" ht="15">
      <c r="A93" s="91" t="s">
        <v>754</v>
      </c>
      <c r="B93" s="91">
        <v>2</v>
      </c>
      <c r="C93" s="133">
        <v>0.010621341687403965</v>
      </c>
      <c r="D93" s="91" t="s">
        <v>593</v>
      </c>
      <c r="E93" s="91" t="b">
        <v>0</v>
      </c>
      <c r="F93" s="91" t="b">
        <v>0</v>
      </c>
      <c r="G93" s="91" t="b">
        <v>0</v>
      </c>
    </row>
    <row r="94" spans="1:7" ht="15">
      <c r="A94" s="91" t="s">
        <v>755</v>
      </c>
      <c r="B94" s="91">
        <v>2</v>
      </c>
      <c r="C94" s="133">
        <v>0.010621341687403965</v>
      </c>
      <c r="D94" s="91" t="s">
        <v>593</v>
      </c>
      <c r="E94" s="91" t="b">
        <v>0</v>
      </c>
      <c r="F94" s="91" t="b">
        <v>0</v>
      </c>
      <c r="G94" s="91" t="b">
        <v>0</v>
      </c>
    </row>
    <row r="95" spans="1:7" ht="15">
      <c r="A95" s="91" t="s">
        <v>756</v>
      </c>
      <c r="B95" s="91">
        <v>2</v>
      </c>
      <c r="C95" s="133">
        <v>0.010621341687403965</v>
      </c>
      <c r="D95" s="91" t="s">
        <v>593</v>
      </c>
      <c r="E95" s="91" t="b">
        <v>0</v>
      </c>
      <c r="F95" s="91" t="b">
        <v>0</v>
      </c>
      <c r="G95" s="91" t="b">
        <v>0</v>
      </c>
    </row>
    <row r="96" spans="1:7" ht="15">
      <c r="A96" s="91" t="s">
        <v>757</v>
      </c>
      <c r="B96" s="91">
        <v>2</v>
      </c>
      <c r="C96" s="133">
        <v>0.010621341687403965</v>
      </c>
      <c r="D96" s="91" t="s">
        <v>593</v>
      </c>
      <c r="E96" s="91" t="b">
        <v>0</v>
      </c>
      <c r="F96" s="91" t="b">
        <v>0</v>
      </c>
      <c r="G96" s="91" t="b">
        <v>0</v>
      </c>
    </row>
    <row r="97" spans="1:7" ht="15">
      <c r="A97" s="91" t="s">
        <v>758</v>
      </c>
      <c r="B97" s="91">
        <v>2</v>
      </c>
      <c r="C97" s="133">
        <v>0.010621341687403965</v>
      </c>
      <c r="D97" s="91" t="s">
        <v>593</v>
      </c>
      <c r="E97" s="91" t="b">
        <v>0</v>
      </c>
      <c r="F97" s="91" t="b">
        <v>0</v>
      </c>
      <c r="G97" s="91" t="b">
        <v>0</v>
      </c>
    </row>
    <row r="98" spans="1:7" ht="15">
      <c r="A98" s="91" t="s">
        <v>635</v>
      </c>
      <c r="B98" s="91">
        <v>2</v>
      </c>
      <c r="C98" s="133">
        <v>0.02617652136208532</v>
      </c>
      <c r="D98" s="91" t="s">
        <v>594</v>
      </c>
      <c r="E98" s="91" t="b">
        <v>0</v>
      </c>
      <c r="F98" s="91" t="b">
        <v>0</v>
      </c>
      <c r="G98" s="91" t="b">
        <v>0</v>
      </c>
    </row>
    <row r="99" spans="1:7" ht="15">
      <c r="A99" s="91" t="s">
        <v>634</v>
      </c>
      <c r="B99" s="91">
        <v>2</v>
      </c>
      <c r="C99" s="133">
        <v>0.02617652136208532</v>
      </c>
      <c r="D99" s="91" t="s">
        <v>594</v>
      </c>
      <c r="E99" s="91" t="b">
        <v>0</v>
      </c>
      <c r="F99" s="91" t="b">
        <v>0</v>
      </c>
      <c r="G9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766</v>
      </c>
      <c r="B1" s="13" t="s">
        <v>767</v>
      </c>
      <c r="C1" s="13" t="s">
        <v>760</v>
      </c>
      <c r="D1" s="13" t="s">
        <v>761</v>
      </c>
      <c r="E1" s="13" t="s">
        <v>768</v>
      </c>
      <c r="F1" s="13" t="s">
        <v>144</v>
      </c>
      <c r="G1" s="13" t="s">
        <v>769</v>
      </c>
      <c r="H1" s="13" t="s">
        <v>770</v>
      </c>
      <c r="I1" s="13" t="s">
        <v>771</v>
      </c>
      <c r="J1" s="13" t="s">
        <v>772</v>
      </c>
      <c r="K1" s="13" t="s">
        <v>773</v>
      </c>
      <c r="L1" s="13" t="s">
        <v>774</v>
      </c>
    </row>
    <row r="2" spans="1:12" ht="15">
      <c r="A2" s="91" t="s">
        <v>658</v>
      </c>
      <c r="B2" s="91" t="s">
        <v>659</v>
      </c>
      <c r="C2" s="91">
        <v>4</v>
      </c>
      <c r="D2" s="133">
        <v>0.010608981574691697</v>
      </c>
      <c r="E2" s="133">
        <v>1.5563025007672873</v>
      </c>
      <c r="F2" s="91" t="s">
        <v>762</v>
      </c>
      <c r="G2" s="91" t="b">
        <v>0</v>
      </c>
      <c r="H2" s="91" t="b">
        <v>0</v>
      </c>
      <c r="I2" s="91" t="b">
        <v>0</v>
      </c>
      <c r="J2" s="91" t="b">
        <v>0</v>
      </c>
      <c r="K2" s="91" t="b">
        <v>0</v>
      </c>
      <c r="L2" s="91" t="b">
        <v>0</v>
      </c>
    </row>
    <row r="3" spans="1:12" ht="15">
      <c r="A3" s="91" t="s">
        <v>659</v>
      </c>
      <c r="B3" s="91" t="s">
        <v>653</v>
      </c>
      <c r="C3" s="91">
        <v>4</v>
      </c>
      <c r="D3" s="133">
        <v>0.010608981574691697</v>
      </c>
      <c r="E3" s="133">
        <v>1.3802112417116061</v>
      </c>
      <c r="F3" s="91" t="s">
        <v>762</v>
      </c>
      <c r="G3" s="91" t="b">
        <v>0</v>
      </c>
      <c r="H3" s="91" t="b">
        <v>0</v>
      </c>
      <c r="I3" s="91" t="b">
        <v>0</v>
      </c>
      <c r="J3" s="91" t="b">
        <v>0</v>
      </c>
      <c r="K3" s="91" t="b">
        <v>0</v>
      </c>
      <c r="L3" s="91" t="b">
        <v>0</v>
      </c>
    </row>
    <row r="4" spans="1:12" ht="15">
      <c r="A4" s="91" t="s">
        <v>653</v>
      </c>
      <c r="B4" s="91" t="s">
        <v>740</v>
      </c>
      <c r="C4" s="91">
        <v>4</v>
      </c>
      <c r="D4" s="133">
        <v>0.010608981574691697</v>
      </c>
      <c r="E4" s="133">
        <v>1.4771212547196624</v>
      </c>
      <c r="F4" s="91" t="s">
        <v>762</v>
      </c>
      <c r="G4" s="91" t="b">
        <v>0</v>
      </c>
      <c r="H4" s="91" t="b">
        <v>0</v>
      </c>
      <c r="I4" s="91" t="b">
        <v>0</v>
      </c>
      <c r="J4" s="91" t="b">
        <v>0</v>
      </c>
      <c r="K4" s="91" t="b">
        <v>0</v>
      </c>
      <c r="L4" s="91" t="b">
        <v>0</v>
      </c>
    </row>
    <row r="5" spans="1:12" ht="15">
      <c r="A5" s="91" t="s">
        <v>740</v>
      </c>
      <c r="B5" s="91" t="s">
        <v>741</v>
      </c>
      <c r="C5" s="91">
        <v>4</v>
      </c>
      <c r="D5" s="133">
        <v>0.010608981574691697</v>
      </c>
      <c r="E5" s="133">
        <v>1.6532125137753437</v>
      </c>
      <c r="F5" s="91" t="s">
        <v>762</v>
      </c>
      <c r="G5" s="91" t="b">
        <v>0</v>
      </c>
      <c r="H5" s="91" t="b">
        <v>0</v>
      </c>
      <c r="I5" s="91" t="b">
        <v>0</v>
      </c>
      <c r="J5" s="91" t="b">
        <v>0</v>
      </c>
      <c r="K5" s="91" t="b">
        <v>0</v>
      </c>
      <c r="L5" s="91" t="b">
        <v>0</v>
      </c>
    </row>
    <row r="6" spans="1:12" ht="15">
      <c r="A6" s="91" t="s">
        <v>741</v>
      </c>
      <c r="B6" s="91" t="s">
        <v>742</v>
      </c>
      <c r="C6" s="91">
        <v>4</v>
      </c>
      <c r="D6" s="133">
        <v>0.010608981574691697</v>
      </c>
      <c r="E6" s="133">
        <v>1.6532125137753437</v>
      </c>
      <c r="F6" s="91" t="s">
        <v>762</v>
      </c>
      <c r="G6" s="91" t="b">
        <v>0</v>
      </c>
      <c r="H6" s="91" t="b">
        <v>0</v>
      </c>
      <c r="I6" s="91" t="b">
        <v>0</v>
      </c>
      <c r="J6" s="91" t="b">
        <v>0</v>
      </c>
      <c r="K6" s="91" t="b">
        <v>0</v>
      </c>
      <c r="L6" s="91" t="b">
        <v>0</v>
      </c>
    </row>
    <row r="7" spans="1:12" ht="15">
      <c r="A7" s="91" t="s">
        <v>742</v>
      </c>
      <c r="B7" s="91" t="s">
        <v>743</v>
      </c>
      <c r="C7" s="91">
        <v>4</v>
      </c>
      <c r="D7" s="133">
        <v>0.010608981574691697</v>
      </c>
      <c r="E7" s="133">
        <v>1.6532125137753437</v>
      </c>
      <c r="F7" s="91" t="s">
        <v>762</v>
      </c>
      <c r="G7" s="91" t="b">
        <v>0</v>
      </c>
      <c r="H7" s="91" t="b">
        <v>0</v>
      </c>
      <c r="I7" s="91" t="b">
        <v>0</v>
      </c>
      <c r="J7" s="91" t="b">
        <v>0</v>
      </c>
      <c r="K7" s="91" t="b">
        <v>0</v>
      </c>
      <c r="L7" s="91" t="b">
        <v>0</v>
      </c>
    </row>
    <row r="8" spans="1:12" ht="15">
      <c r="A8" s="91" t="s">
        <v>743</v>
      </c>
      <c r="B8" s="91" t="s">
        <v>744</v>
      </c>
      <c r="C8" s="91">
        <v>4</v>
      </c>
      <c r="D8" s="133">
        <v>0.010608981574691697</v>
      </c>
      <c r="E8" s="133">
        <v>1.6532125137753437</v>
      </c>
      <c r="F8" s="91" t="s">
        <v>762</v>
      </c>
      <c r="G8" s="91" t="b">
        <v>0</v>
      </c>
      <c r="H8" s="91" t="b">
        <v>0</v>
      </c>
      <c r="I8" s="91" t="b">
        <v>0</v>
      </c>
      <c r="J8" s="91" t="b">
        <v>0</v>
      </c>
      <c r="K8" s="91" t="b">
        <v>0</v>
      </c>
      <c r="L8" s="91" t="b">
        <v>0</v>
      </c>
    </row>
    <row r="9" spans="1:12" ht="15">
      <c r="A9" s="91" t="s">
        <v>744</v>
      </c>
      <c r="B9" s="91" t="s">
        <v>745</v>
      </c>
      <c r="C9" s="91">
        <v>4</v>
      </c>
      <c r="D9" s="133">
        <v>0.010608981574691697</v>
      </c>
      <c r="E9" s="133">
        <v>1.6532125137753437</v>
      </c>
      <c r="F9" s="91" t="s">
        <v>762</v>
      </c>
      <c r="G9" s="91" t="b">
        <v>0</v>
      </c>
      <c r="H9" s="91" t="b">
        <v>0</v>
      </c>
      <c r="I9" s="91" t="b">
        <v>0</v>
      </c>
      <c r="J9" s="91" t="b">
        <v>0</v>
      </c>
      <c r="K9" s="91" t="b">
        <v>0</v>
      </c>
      <c r="L9" s="91" t="b">
        <v>0</v>
      </c>
    </row>
    <row r="10" spans="1:12" ht="15">
      <c r="A10" s="91" t="s">
        <v>745</v>
      </c>
      <c r="B10" s="91" t="s">
        <v>651</v>
      </c>
      <c r="C10" s="91">
        <v>4</v>
      </c>
      <c r="D10" s="133">
        <v>0.010608981574691697</v>
      </c>
      <c r="E10" s="133">
        <v>1.3521825181113625</v>
      </c>
      <c r="F10" s="91" t="s">
        <v>762</v>
      </c>
      <c r="G10" s="91" t="b">
        <v>0</v>
      </c>
      <c r="H10" s="91" t="b">
        <v>0</v>
      </c>
      <c r="I10" s="91" t="b">
        <v>0</v>
      </c>
      <c r="J10" s="91" t="b">
        <v>0</v>
      </c>
      <c r="K10" s="91" t="b">
        <v>0</v>
      </c>
      <c r="L10" s="91" t="b">
        <v>0</v>
      </c>
    </row>
    <row r="11" spans="1:12" ht="15">
      <c r="A11" s="91" t="s">
        <v>651</v>
      </c>
      <c r="B11" s="91" t="s">
        <v>651</v>
      </c>
      <c r="C11" s="91">
        <v>4</v>
      </c>
      <c r="D11" s="133">
        <v>0.010608981574691697</v>
      </c>
      <c r="E11" s="133">
        <v>1.0511525224473812</v>
      </c>
      <c r="F11" s="91" t="s">
        <v>762</v>
      </c>
      <c r="G11" s="91" t="b">
        <v>0</v>
      </c>
      <c r="H11" s="91" t="b">
        <v>0</v>
      </c>
      <c r="I11" s="91" t="b">
        <v>0</v>
      </c>
      <c r="J11" s="91" t="b">
        <v>0</v>
      </c>
      <c r="K11" s="91" t="b">
        <v>0</v>
      </c>
      <c r="L11" s="91" t="b">
        <v>0</v>
      </c>
    </row>
    <row r="12" spans="1:12" ht="15">
      <c r="A12" s="91" t="s">
        <v>651</v>
      </c>
      <c r="B12" s="91" t="s">
        <v>652</v>
      </c>
      <c r="C12" s="91">
        <v>4</v>
      </c>
      <c r="D12" s="133">
        <v>0.010608981574691697</v>
      </c>
      <c r="E12" s="133">
        <v>1.0511525224473812</v>
      </c>
      <c r="F12" s="91" t="s">
        <v>762</v>
      </c>
      <c r="G12" s="91" t="b">
        <v>0</v>
      </c>
      <c r="H12" s="91" t="b">
        <v>0</v>
      </c>
      <c r="I12" s="91" t="b">
        <v>0</v>
      </c>
      <c r="J12" s="91" t="b">
        <v>0</v>
      </c>
      <c r="K12" s="91" t="b">
        <v>0</v>
      </c>
      <c r="L12" s="91" t="b">
        <v>0</v>
      </c>
    </row>
    <row r="13" spans="1:12" ht="15">
      <c r="A13" s="91" t="s">
        <v>652</v>
      </c>
      <c r="B13" s="91" t="s">
        <v>652</v>
      </c>
      <c r="C13" s="91">
        <v>4</v>
      </c>
      <c r="D13" s="133">
        <v>0.010608981574691697</v>
      </c>
      <c r="E13" s="133">
        <v>1.1760912590556813</v>
      </c>
      <c r="F13" s="91" t="s">
        <v>762</v>
      </c>
      <c r="G13" s="91" t="b">
        <v>0</v>
      </c>
      <c r="H13" s="91" t="b">
        <v>0</v>
      </c>
      <c r="I13" s="91" t="b">
        <v>0</v>
      </c>
      <c r="J13" s="91" t="b">
        <v>0</v>
      </c>
      <c r="K13" s="91" t="b">
        <v>0</v>
      </c>
      <c r="L13" s="91" t="b">
        <v>0</v>
      </c>
    </row>
    <row r="14" spans="1:12" ht="15">
      <c r="A14" s="91" t="s">
        <v>657</v>
      </c>
      <c r="B14" s="91" t="s">
        <v>748</v>
      </c>
      <c r="C14" s="91">
        <v>3</v>
      </c>
      <c r="D14" s="133">
        <v>0.009898789081665922</v>
      </c>
      <c r="E14" s="133">
        <v>1.5563025007672873</v>
      </c>
      <c r="F14" s="91" t="s">
        <v>762</v>
      </c>
      <c r="G14" s="91" t="b">
        <v>0</v>
      </c>
      <c r="H14" s="91" t="b">
        <v>0</v>
      </c>
      <c r="I14" s="91" t="b">
        <v>0</v>
      </c>
      <c r="J14" s="91" t="b">
        <v>0</v>
      </c>
      <c r="K14" s="91" t="b">
        <v>0</v>
      </c>
      <c r="L14" s="91" t="b">
        <v>0</v>
      </c>
    </row>
    <row r="15" spans="1:12" ht="15">
      <c r="A15" s="91" t="s">
        <v>748</v>
      </c>
      <c r="B15" s="91" t="s">
        <v>239</v>
      </c>
      <c r="C15" s="91">
        <v>3</v>
      </c>
      <c r="D15" s="133">
        <v>0.009898789081665922</v>
      </c>
      <c r="E15" s="133">
        <v>1.5563025007672873</v>
      </c>
      <c r="F15" s="91" t="s">
        <v>762</v>
      </c>
      <c r="G15" s="91" t="b">
        <v>0</v>
      </c>
      <c r="H15" s="91" t="b">
        <v>0</v>
      </c>
      <c r="I15" s="91" t="b">
        <v>0</v>
      </c>
      <c r="J15" s="91" t="b">
        <v>0</v>
      </c>
      <c r="K15" s="91" t="b">
        <v>0</v>
      </c>
      <c r="L15" s="91" t="b">
        <v>0</v>
      </c>
    </row>
    <row r="16" spans="1:12" ht="15">
      <c r="A16" s="91" t="s">
        <v>239</v>
      </c>
      <c r="B16" s="91" t="s">
        <v>238</v>
      </c>
      <c r="C16" s="91">
        <v>3</v>
      </c>
      <c r="D16" s="133">
        <v>0.009898789081665922</v>
      </c>
      <c r="E16" s="133">
        <v>1.334453751150931</v>
      </c>
      <c r="F16" s="91" t="s">
        <v>762</v>
      </c>
      <c r="G16" s="91" t="b">
        <v>0</v>
      </c>
      <c r="H16" s="91" t="b">
        <v>0</v>
      </c>
      <c r="I16" s="91" t="b">
        <v>0</v>
      </c>
      <c r="J16" s="91" t="b">
        <v>0</v>
      </c>
      <c r="K16" s="91" t="b">
        <v>0</v>
      </c>
      <c r="L16" s="91" t="b">
        <v>0</v>
      </c>
    </row>
    <row r="17" spans="1:12" ht="15">
      <c r="A17" s="91" t="s">
        <v>238</v>
      </c>
      <c r="B17" s="91" t="s">
        <v>214</v>
      </c>
      <c r="C17" s="91">
        <v>3</v>
      </c>
      <c r="D17" s="133">
        <v>0.009898789081665922</v>
      </c>
      <c r="E17" s="133">
        <v>1.334453751150931</v>
      </c>
      <c r="F17" s="91" t="s">
        <v>762</v>
      </c>
      <c r="G17" s="91" t="b">
        <v>0</v>
      </c>
      <c r="H17" s="91" t="b">
        <v>0</v>
      </c>
      <c r="I17" s="91" t="b">
        <v>0</v>
      </c>
      <c r="J17" s="91" t="b">
        <v>0</v>
      </c>
      <c r="K17" s="91" t="b">
        <v>0</v>
      </c>
      <c r="L17" s="91" t="b">
        <v>0</v>
      </c>
    </row>
    <row r="18" spans="1:12" ht="15">
      <c r="A18" s="91" t="s">
        <v>214</v>
      </c>
      <c r="B18" s="91" t="s">
        <v>236</v>
      </c>
      <c r="C18" s="91">
        <v>3</v>
      </c>
      <c r="D18" s="133">
        <v>0.009898789081665922</v>
      </c>
      <c r="E18" s="133">
        <v>1.0421976797944548</v>
      </c>
      <c r="F18" s="91" t="s">
        <v>762</v>
      </c>
      <c r="G18" s="91" t="b">
        <v>0</v>
      </c>
      <c r="H18" s="91" t="b">
        <v>0</v>
      </c>
      <c r="I18" s="91" t="b">
        <v>0</v>
      </c>
      <c r="J18" s="91" t="b">
        <v>0</v>
      </c>
      <c r="K18" s="91" t="b">
        <v>0</v>
      </c>
      <c r="L18" s="91" t="b">
        <v>0</v>
      </c>
    </row>
    <row r="19" spans="1:12" ht="15">
      <c r="A19" s="91" t="s">
        <v>236</v>
      </c>
      <c r="B19" s="91" t="s">
        <v>237</v>
      </c>
      <c r="C19" s="91">
        <v>3</v>
      </c>
      <c r="D19" s="133">
        <v>0.009898789081665922</v>
      </c>
      <c r="E19" s="133">
        <v>1.188325715472693</v>
      </c>
      <c r="F19" s="91" t="s">
        <v>762</v>
      </c>
      <c r="G19" s="91" t="b">
        <v>0</v>
      </c>
      <c r="H19" s="91" t="b">
        <v>0</v>
      </c>
      <c r="I19" s="91" t="b">
        <v>0</v>
      </c>
      <c r="J19" s="91" t="b">
        <v>0</v>
      </c>
      <c r="K19" s="91" t="b">
        <v>0</v>
      </c>
      <c r="L19" s="91" t="b">
        <v>0</v>
      </c>
    </row>
    <row r="20" spans="1:12" ht="15">
      <c r="A20" s="91" t="s">
        <v>237</v>
      </c>
      <c r="B20" s="91" t="s">
        <v>749</v>
      </c>
      <c r="C20" s="91">
        <v>3</v>
      </c>
      <c r="D20" s="133">
        <v>0.009898789081665922</v>
      </c>
      <c r="E20" s="133">
        <v>1.5563025007672873</v>
      </c>
      <c r="F20" s="91" t="s">
        <v>762</v>
      </c>
      <c r="G20" s="91" t="b">
        <v>0</v>
      </c>
      <c r="H20" s="91" t="b">
        <v>0</v>
      </c>
      <c r="I20" s="91" t="b">
        <v>0</v>
      </c>
      <c r="J20" s="91" t="b">
        <v>0</v>
      </c>
      <c r="K20" s="91" t="b">
        <v>0</v>
      </c>
      <c r="L20" s="91" t="b">
        <v>0</v>
      </c>
    </row>
    <row r="21" spans="1:12" ht="15">
      <c r="A21" s="91" t="s">
        <v>749</v>
      </c>
      <c r="B21" s="91" t="s">
        <v>750</v>
      </c>
      <c r="C21" s="91">
        <v>3</v>
      </c>
      <c r="D21" s="133">
        <v>0.009898789081665922</v>
      </c>
      <c r="E21" s="133">
        <v>1.7781512503836436</v>
      </c>
      <c r="F21" s="91" t="s">
        <v>762</v>
      </c>
      <c r="G21" s="91" t="b">
        <v>0</v>
      </c>
      <c r="H21" s="91" t="b">
        <v>0</v>
      </c>
      <c r="I21" s="91" t="b">
        <v>0</v>
      </c>
      <c r="J21" s="91" t="b">
        <v>0</v>
      </c>
      <c r="K21" s="91" t="b">
        <v>0</v>
      </c>
      <c r="L21" s="91" t="b">
        <v>0</v>
      </c>
    </row>
    <row r="22" spans="1:12" ht="15">
      <c r="A22" s="91" t="s">
        <v>652</v>
      </c>
      <c r="B22" s="91" t="s">
        <v>629</v>
      </c>
      <c r="C22" s="91">
        <v>2</v>
      </c>
      <c r="D22" s="133">
        <v>0.008423972607697986</v>
      </c>
      <c r="E22" s="133">
        <v>1.4771212547196624</v>
      </c>
      <c r="F22" s="91" t="s">
        <v>762</v>
      </c>
      <c r="G22" s="91" t="b">
        <v>0</v>
      </c>
      <c r="H22" s="91" t="b">
        <v>0</v>
      </c>
      <c r="I22" s="91" t="b">
        <v>0</v>
      </c>
      <c r="J22" s="91" t="b">
        <v>0</v>
      </c>
      <c r="K22" s="91" t="b">
        <v>0</v>
      </c>
      <c r="L22" s="91" t="b">
        <v>0</v>
      </c>
    </row>
    <row r="23" spans="1:12" ht="15">
      <c r="A23" s="91" t="s">
        <v>629</v>
      </c>
      <c r="B23" s="91" t="s">
        <v>237</v>
      </c>
      <c r="C23" s="91">
        <v>2</v>
      </c>
      <c r="D23" s="133">
        <v>0.008423972607697986</v>
      </c>
      <c r="E23" s="133">
        <v>1.5563025007672873</v>
      </c>
      <c r="F23" s="91" t="s">
        <v>762</v>
      </c>
      <c r="G23" s="91" t="b">
        <v>0</v>
      </c>
      <c r="H23" s="91" t="b">
        <v>0</v>
      </c>
      <c r="I23" s="91" t="b">
        <v>0</v>
      </c>
      <c r="J23" s="91" t="b">
        <v>0</v>
      </c>
      <c r="K23" s="91" t="b">
        <v>0</v>
      </c>
      <c r="L23" s="91" t="b">
        <v>0</v>
      </c>
    </row>
    <row r="24" spans="1:12" ht="15">
      <c r="A24" s="91" t="s">
        <v>237</v>
      </c>
      <c r="B24" s="91" t="s">
        <v>236</v>
      </c>
      <c r="C24" s="91">
        <v>2</v>
      </c>
      <c r="D24" s="133">
        <v>0.008423972607697986</v>
      </c>
      <c r="E24" s="133">
        <v>1.0122344564170116</v>
      </c>
      <c r="F24" s="91" t="s">
        <v>762</v>
      </c>
      <c r="G24" s="91" t="b">
        <v>0</v>
      </c>
      <c r="H24" s="91" t="b">
        <v>0</v>
      </c>
      <c r="I24" s="91" t="b">
        <v>0</v>
      </c>
      <c r="J24" s="91" t="b">
        <v>0</v>
      </c>
      <c r="K24" s="91" t="b">
        <v>0</v>
      </c>
      <c r="L24" s="91" t="b">
        <v>0</v>
      </c>
    </row>
    <row r="25" spans="1:12" ht="15">
      <c r="A25" s="91" t="s">
        <v>236</v>
      </c>
      <c r="B25" s="91" t="s">
        <v>630</v>
      </c>
      <c r="C25" s="91">
        <v>2</v>
      </c>
      <c r="D25" s="133">
        <v>0.008423972607697986</v>
      </c>
      <c r="E25" s="133">
        <v>1.4101744650890493</v>
      </c>
      <c r="F25" s="91" t="s">
        <v>762</v>
      </c>
      <c r="G25" s="91" t="b">
        <v>0</v>
      </c>
      <c r="H25" s="91" t="b">
        <v>0</v>
      </c>
      <c r="I25" s="91" t="b">
        <v>0</v>
      </c>
      <c r="J25" s="91" t="b">
        <v>0</v>
      </c>
      <c r="K25" s="91" t="b">
        <v>0</v>
      </c>
      <c r="L25" s="91" t="b">
        <v>0</v>
      </c>
    </row>
    <row r="26" spans="1:12" ht="15">
      <c r="A26" s="91" t="s">
        <v>214</v>
      </c>
      <c r="B26" s="91" t="s">
        <v>657</v>
      </c>
      <c r="C26" s="91">
        <v>2</v>
      </c>
      <c r="D26" s="133">
        <v>0.008423972607697986</v>
      </c>
      <c r="E26" s="133">
        <v>1.109144469425068</v>
      </c>
      <c r="F26" s="91" t="s">
        <v>762</v>
      </c>
      <c r="G26" s="91" t="b">
        <v>0</v>
      </c>
      <c r="H26" s="91" t="b">
        <v>0</v>
      </c>
      <c r="I26" s="91" t="b">
        <v>0</v>
      </c>
      <c r="J26" s="91" t="b">
        <v>0</v>
      </c>
      <c r="K26" s="91" t="b">
        <v>0</v>
      </c>
      <c r="L26" s="91" t="b">
        <v>0</v>
      </c>
    </row>
    <row r="27" spans="1:12" ht="15">
      <c r="A27" s="91" t="s">
        <v>751</v>
      </c>
      <c r="B27" s="91" t="s">
        <v>752</v>
      </c>
      <c r="C27" s="91">
        <v>2</v>
      </c>
      <c r="D27" s="133">
        <v>0.008423972607697986</v>
      </c>
      <c r="E27" s="133">
        <v>1.954242509439325</v>
      </c>
      <c r="F27" s="91" t="s">
        <v>762</v>
      </c>
      <c r="G27" s="91" t="b">
        <v>0</v>
      </c>
      <c r="H27" s="91" t="b">
        <v>0</v>
      </c>
      <c r="I27" s="91" t="b">
        <v>0</v>
      </c>
      <c r="J27" s="91" t="b">
        <v>0</v>
      </c>
      <c r="K27" s="91" t="b">
        <v>0</v>
      </c>
      <c r="L27" s="91" t="b">
        <v>0</v>
      </c>
    </row>
    <row r="28" spans="1:12" ht="15">
      <c r="A28" s="91" t="s">
        <v>752</v>
      </c>
      <c r="B28" s="91" t="s">
        <v>753</v>
      </c>
      <c r="C28" s="91">
        <v>2</v>
      </c>
      <c r="D28" s="133">
        <v>0.008423972607697986</v>
      </c>
      <c r="E28" s="133">
        <v>1.954242509439325</v>
      </c>
      <c r="F28" s="91" t="s">
        <v>762</v>
      </c>
      <c r="G28" s="91" t="b">
        <v>0</v>
      </c>
      <c r="H28" s="91" t="b">
        <v>0</v>
      </c>
      <c r="I28" s="91" t="b">
        <v>0</v>
      </c>
      <c r="J28" s="91" t="b">
        <v>0</v>
      </c>
      <c r="K28" s="91" t="b">
        <v>0</v>
      </c>
      <c r="L28" s="91" t="b">
        <v>0</v>
      </c>
    </row>
    <row r="29" spans="1:12" ht="15">
      <c r="A29" s="91" t="s">
        <v>753</v>
      </c>
      <c r="B29" s="91" t="s">
        <v>754</v>
      </c>
      <c r="C29" s="91">
        <v>2</v>
      </c>
      <c r="D29" s="133">
        <v>0.008423972607697986</v>
      </c>
      <c r="E29" s="133">
        <v>1.954242509439325</v>
      </c>
      <c r="F29" s="91" t="s">
        <v>762</v>
      </c>
      <c r="G29" s="91" t="b">
        <v>0</v>
      </c>
      <c r="H29" s="91" t="b">
        <v>0</v>
      </c>
      <c r="I29" s="91" t="b">
        <v>0</v>
      </c>
      <c r="J29" s="91" t="b">
        <v>0</v>
      </c>
      <c r="K29" s="91" t="b">
        <v>0</v>
      </c>
      <c r="L29" s="91" t="b">
        <v>0</v>
      </c>
    </row>
    <row r="30" spans="1:12" ht="15">
      <c r="A30" s="91" t="s">
        <v>754</v>
      </c>
      <c r="B30" s="91" t="s">
        <v>755</v>
      </c>
      <c r="C30" s="91">
        <v>2</v>
      </c>
      <c r="D30" s="133">
        <v>0.008423972607697986</v>
      </c>
      <c r="E30" s="133">
        <v>1.954242509439325</v>
      </c>
      <c r="F30" s="91" t="s">
        <v>762</v>
      </c>
      <c r="G30" s="91" t="b">
        <v>0</v>
      </c>
      <c r="H30" s="91" t="b">
        <v>0</v>
      </c>
      <c r="I30" s="91" t="b">
        <v>0</v>
      </c>
      <c r="J30" s="91" t="b">
        <v>0</v>
      </c>
      <c r="K30" s="91" t="b">
        <v>0</v>
      </c>
      <c r="L30" s="91" t="b">
        <v>0</v>
      </c>
    </row>
    <row r="31" spans="1:12" ht="15">
      <c r="A31" s="91" t="s">
        <v>755</v>
      </c>
      <c r="B31" s="91" t="s">
        <v>657</v>
      </c>
      <c r="C31" s="91">
        <v>2</v>
      </c>
      <c r="D31" s="133">
        <v>0.008423972607697986</v>
      </c>
      <c r="E31" s="133">
        <v>1.6532125137753437</v>
      </c>
      <c r="F31" s="91" t="s">
        <v>762</v>
      </c>
      <c r="G31" s="91" t="b">
        <v>0</v>
      </c>
      <c r="H31" s="91" t="b">
        <v>0</v>
      </c>
      <c r="I31" s="91" t="b">
        <v>0</v>
      </c>
      <c r="J31" s="91" t="b">
        <v>0</v>
      </c>
      <c r="K31" s="91" t="b">
        <v>0</v>
      </c>
      <c r="L31" s="91" t="b">
        <v>0</v>
      </c>
    </row>
    <row r="32" spans="1:12" ht="15">
      <c r="A32" s="91" t="s">
        <v>657</v>
      </c>
      <c r="B32" s="91" t="s">
        <v>756</v>
      </c>
      <c r="C32" s="91">
        <v>2</v>
      </c>
      <c r="D32" s="133">
        <v>0.008423972607697986</v>
      </c>
      <c r="E32" s="133">
        <v>1.5563025007672873</v>
      </c>
      <c r="F32" s="91" t="s">
        <v>762</v>
      </c>
      <c r="G32" s="91" t="b">
        <v>0</v>
      </c>
      <c r="H32" s="91" t="b">
        <v>0</v>
      </c>
      <c r="I32" s="91" t="b">
        <v>0</v>
      </c>
      <c r="J32" s="91" t="b">
        <v>0</v>
      </c>
      <c r="K32" s="91" t="b">
        <v>0</v>
      </c>
      <c r="L32" s="91" t="b">
        <v>0</v>
      </c>
    </row>
    <row r="33" spans="1:12" ht="15">
      <c r="A33" s="91" t="s">
        <v>756</v>
      </c>
      <c r="B33" s="91" t="s">
        <v>239</v>
      </c>
      <c r="C33" s="91">
        <v>2</v>
      </c>
      <c r="D33" s="133">
        <v>0.008423972607697986</v>
      </c>
      <c r="E33" s="133">
        <v>1.5563025007672873</v>
      </c>
      <c r="F33" s="91" t="s">
        <v>762</v>
      </c>
      <c r="G33" s="91" t="b">
        <v>0</v>
      </c>
      <c r="H33" s="91" t="b">
        <v>0</v>
      </c>
      <c r="I33" s="91" t="b">
        <v>0</v>
      </c>
      <c r="J33" s="91" t="b">
        <v>0</v>
      </c>
      <c r="K33" s="91" t="b">
        <v>0</v>
      </c>
      <c r="L33" s="91" t="b">
        <v>0</v>
      </c>
    </row>
    <row r="34" spans="1:12" ht="15">
      <c r="A34" s="91" t="s">
        <v>239</v>
      </c>
      <c r="B34" s="91" t="s">
        <v>746</v>
      </c>
      <c r="C34" s="91">
        <v>2</v>
      </c>
      <c r="D34" s="133">
        <v>0.008423972607697986</v>
      </c>
      <c r="E34" s="133">
        <v>1.255272505103306</v>
      </c>
      <c r="F34" s="91" t="s">
        <v>762</v>
      </c>
      <c r="G34" s="91" t="b">
        <v>0</v>
      </c>
      <c r="H34" s="91" t="b">
        <v>0</v>
      </c>
      <c r="I34" s="91" t="b">
        <v>0</v>
      </c>
      <c r="J34" s="91" t="b">
        <v>0</v>
      </c>
      <c r="K34" s="91" t="b">
        <v>0</v>
      </c>
      <c r="L34" s="91" t="b">
        <v>0</v>
      </c>
    </row>
    <row r="35" spans="1:12" ht="15">
      <c r="A35" s="91" t="s">
        <v>746</v>
      </c>
      <c r="B35" s="91" t="s">
        <v>757</v>
      </c>
      <c r="C35" s="91">
        <v>2</v>
      </c>
      <c r="D35" s="133">
        <v>0.008423972607697986</v>
      </c>
      <c r="E35" s="133">
        <v>1.6532125137753437</v>
      </c>
      <c r="F35" s="91" t="s">
        <v>762</v>
      </c>
      <c r="G35" s="91" t="b">
        <v>0</v>
      </c>
      <c r="H35" s="91" t="b">
        <v>0</v>
      </c>
      <c r="I35" s="91" t="b">
        <v>0</v>
      </c>
      <c r="J35" s="91" t="b">
        <v>0</v>
      </c>
      <c r="K35" s="91" t="b">
        <v>0</v>
      </c>
      <c r="L35" s="91" t="b">
        <v>0</v>
      </c>
    </row>
    <row r="36" spans="1:12" ht="15">
      <c r="A36" s="91" t="s">
        <v>757</v>
      </c>
      <c r="B36" s="91" t="s">
        <v>747</v>
      </c>
      <c r="C36" s="91">
        <v>2</v>
      </c>
      <c r="D36" s="133">
        <v>0.008423972607697986</v>
      </c>
      <c r="E36" s="133">
        <v>1.6532125137753437</v>
      </c>
      <c r="F36" s="91" t="s">
        <v>762</v>
      </c>
      <c r="G36" s="91" t="b">
        <v>0</v>
      </c>
      <c r="H36" s="91" t="b">
        <v>0</v>
      </c>
      <c r="I36" s="91" t="b">
        <v>0</v>
      </c>
      <c r="J36" s="91" t="b">
        <v>0</v>
      </c>
      <c r="K36" s="91" t="b">
        <v>0</v>
      </c>
      <c r="L36" s="91" t="b">
        <v>0</v>
      </c>
    </row>
    <row r="37" spans="1:12" ht="15">
      <c r="A37" s="91" t="s">
        <v>747</v>
      </c>
      <c r="B37" s="91" t="s">
        <v>238</v>
      </c>
      <c r="C37" s="91">
        <v>2</v>
      </c>
      <c r="D37" s="133">
        <v>0.008423972607697986</v>
      </c>
      <c r="E37" s="133">
        <v>1.255272505103306</v>
      </c>
      <c r="F37" s="91" t="s">
        <v>762</v>
      </c>
      <c r="G37" s="91" t="b">
        <v>0</v>
      </c>
      <c r="H37" s="91" t="b">
        <v>0</v>
      </c>
      <c r="I37" s="91" t="b">
        <v>0</v>
      </c>
      <c r="J37" s="91" t="b">
        <v>0</v>
      </c>
      <c r="K37" s="91" t="b">
        <v>0</v>
      </c>
      <c r="L37" s="91" t="b">
        <v>0</v>
      </c>
    </row>
    <row r="38" spans="1:12" ht="15">
      <c r="A38" s="91" t="s">
        <v>238</v>
      </c>
      <c r="B38" s="91" t="s">
        <v>746</v>
      </c>
      <c r="C38" s="91">
        <v>2</v>
      </c>
      <c r="D38" s="133">
        <v>0.008423972607697986</v>
      </c>
      <c r="E38" s="133">
        <v>1.255272505103306</v>
      </c>
      <c r="F38" s="91" t="s">
        <v>762</v>
      </c>
      <c r="G38" s="91" t="b">
        <v>0</v>
      </c>
      <c r="H38" s="91" t="b">
        <v>0</v>
      </c>
      <c r="I38" s="91" t="b">
        <v>0</v>
      </c>
      <c r="J38" s="91" t="b">
        <v>0</v>
      </c>
      <c r="K38" s="91" t="b">
        <v>0</v>
      </c>
      <c r="L38" s="91" t="b">
        <v>0</v>
      </c>
    </row>
    <row r="39" spans="1:12" ht="15">
      <c r="A39" s="91" t="s">
        <v>746</v>
      </c>
      <c r="B39" s="91" t="s">
        <v>758</v>
      </c>
      <c r="C39" s="91">
        <v>2</v>
      </c>
      <c r="D39" s="133">
        <v>0.008423972607697986</v>
      </c>
      <c r="E39" s="133">
        <v>1.6532125137753437</v>
      </c>
      <c r="F39" s="91" t="s">
        <v>762</v>
      </c>
      <c r="G39" s="91" t="b">
        <v>0</v>
      </c>
      <c r="H39" s="91" t="b">
        <v>0</v>
      </c>
      <c r="I39" s="91" t="b">
        <v>0</v>
      </c>
      <c r="J39" s="91" t="b">
        <v>0</v>
      </c>
      <c r="K39" s="91" t="b">
        <v>0</v>
      </c>
      <c r="L39" s="91" t="b">
        <v>0</v>
      </c>
    </row>
    <row r="40" spans="1:12" ht="15">
      <c r="A40" s="91" t="s">
        <v>758</v>
      </c>
      <c r="B40" s="91" t="s">
        <v>747</v>
      </c>
      <c r="C40" s="91">
        <v>2</v>
      </c>
      <c r="D40" s="133">
        <v>0.008423972607697986</v>
      </c>
      <c r="E40" s="133">
        <v>1.6532125137753437</v>
      </c>
      <c r="F40" s="91" t="s">
        <v>762</v>
      </c>
      <c r="G40" s="91" t="b">
        <v>0</v>
      </c>
      <c r="H40" s="91" t="b">
        <v>0</v>
      </c>
      <c r="I40" s="91" t="b">
        <v>0</v>
      </c>
      <c r="J40" s="91" t="b">
        <v>0</v>
      </c>
      <c r="K40" s="91" t="b">
        <v>0</v>
      </c>
      <c r="L40" s="91" t="b">
        <v>0</v>
      </c>
    </row>
    <row r="41" spans="1:12" ht="15">
      <c r="A41" s="91" t="s">
        <v>747</v>
      </c>
      <c r="B41" s="91" t="s">
        <v>214</v>
      </c>
      <c r="C41" s="91">
        <v>2</v>
      </c>
      <c r="D41" s="133">
        <v>0.008423972607697986</v>
      </c>
      <c r="E41" s="133">
        <v>1.255272505103306</v>
      </c>
      <c r="F41" s="91" t="s">
        <v>762</v>
      </c>
      <c r="G41" s="91" t="b">
        <v>0</v>
      </c>
      <c r="H41" s="91" t="b">
        <v>0</v>
      </c>
      <c r="I41" s="91" t="b">
        <v>0</v>
      </c>
      <c r="J41" s="91" t="b">
        <v>0</v>
      </c>
      <c r="K41" s="91" t="b">
        <v>0</v>
      </c>
      <c r="L41" s="91" t="b">
        <v>0</v>
      </c>
    </row>
    <row r="42" spans="1:12" ht="15">
      <c r="A42" s="91" t="s">
        <v>235</v>
      </c>
      <c r="B42" s="91" t="s">
        <v>234</v>
      </c>
      <c r="C42" s="91">
        <v>2</v>
      </c>
      <c r="D42" s="133">
        <v>0.008423972607697986</v>
      </c>
      <c r="E42" s="133">
        <v>1.954242509439325</v>
      </c>
      <c r="F42" s="91" t="s">
        <v>762</v>
      </c>
      <c r="G42" s="91" t="b">
        <v>0</v>
      </c>
      <c r="H42" s="91" t="b">
        <v>0</v>
      </c>
      <c r="I42" s="91" t="b">
        <v>0</v>
      </c>
      <c r="J42" s="91" t="b">
        <v>0</v>
      </c>
      <c r="K42" s="91" t="b">
        <v>0</v>
      </c>
      <c r="L42" s="91" t="b">
        <v>0</v>
      </c>
    </row>
    <row r="43" spans="1:12" ht="15">
      <c r="A43" s="91" t="s">
        <v>233</v>
      </c>
      <c r="B43" s="91" t="s">
        <v>232</v>
      </c>
      <c r="C43" s="91">
        <v>2</v>
      </c>
      <c r="D43" s="133">
        <v>0.008423972607697986</v>
      </c>
      <c r="E43" s="133">
        <v>1.954242509439325</v>
      </c>
      <c r="F43" s="91" t="s">
        <v>762</v>
      </c>
      <c r="G43" s="91" t="b">
        <v>0</v>
      </c>
      <c r="H43" s="91" t="b">
        <v>0</v>
      </c>
      <c r="I43" s="91" t="b">
        <v>0</v>
      </c>
      <c r="J43" s="91" t="b">
        <v>0</v>
      </c>
      <c r="K43" s="91" t="b">
        <v>0</v>
      </c>
      <c r="L43" s="91" t="b">
        <v>0</v>
      </c>
    </row>
    <row r="44" spans="1:12" ht="15">
      <c r="A44" s="91" t="s">
        <v>236</v>
      </c>
      <c r="B44" s="91" t="s">
        <v>230</v>
      </c>
      <c r="C44" s="91">
        <v>2</v>
      </c>
      <c r="D44" s="133">
        <v>0.008423972607697986</v>
      </c>
      <c r="E44" s="133">
        <v>1.4101744650890493</v>
      </c>
      <c r="F44" s="91" t="s">
        <v>762</v>
      </c>
      <c r="G44" s="91" t="b">
        <v>0</v>
      </c>
      <c r="H44" s="91" t="b">
        <v>0</v>
      </c>
      <c r="I44" s="91" t="b">
        <v>0</v>
      </c>
      <c r="J44" s="91" t="b">
        <v>0</v>
      </c>
      <c r="K44" s="91" t="b">
        <v>0</v>
      </c>
      <c r="L44" s="91" t="b">
        <v>0</v>
      </c>
    </row>
    <row r="45" spans="1:12" ht="15">
      <c r="A45" s="91" t="s">
        <v>230</v>
      </c>
      <c r="B45" s="91" t="s">
        <v>229</v>
      </c>
      <c r="C45" s="91">
        <v>2</v>
      </c>
      <c r="D45" s="133">
        <v>0.008423972607697986</v>
      </c>
      <c r="E45" s="133">
        <v>1.954242509439325</v>
      </c>
      <c r="F45" s="91" t="s">
        <v>762</v>
      </c>
      <c r="G45" s="91" t="b">
        <v>0</v>
      </c>
      <c r="H45" s="91" t="b">
        <v>0</v>
      </c>
      <c r="I45" s="91" t="b">
        <v>0</v>
      </c>
      <c r="J45" s="91" t="b">
        <v>0</v>
      </c>
      <c r="K45" s="91" t="b">
        <v>0</v>
      </c>
      <c r="L45" s="91" t="b">
        <v>0</v>
      </c>
    </row>
    <row r="46" spans="1:12" ht="15">
      <c r="A46" s="91" t="s">
        <v>229</v>
      </c>
      <c r="B46" s="91" t="s">
        <v>228</v>
      </c>
      <c r="C46" s="91">
        <v>2</v>
      </c>
      <c r="D46" s="133">
        <v>0.008423972607697986</v>
      </c>
      <c r="E46" s="133">
        <v>1.954242509439325</v>
      </c>
      <c r="F46" s="91" t="s">
        <v>762</v>
      </c>
      <c r="G46" s="91" t="b">
        <v>0</v>
      </c>
      <c r="H46" s="91" t="b">
        <v>0</v>
      </c>
      <c r="I46" s="91" t="b">
        <v>0</v>
      </c>
      <c r="J46" s="91" t="b">
        <v>0</v>
      </c>
      <c r="K46" s="91" t="b">
        <v>0</v>
      </c>
      <c r="L46" s="91" t="b">
        <v>0</v>
      </c>
    </row>
    <row r="47" spans="1:12" ht="15">
      <c r="A47" s="91" t="s">
        <v>228</v>
      </c>
      <c r="B47" s="91" t="s">
        <v>227</v>
      </c>
      <c r="C47" s="91">
        <v>2</v>
      </c>
      <c r="D47" s="133">
        <v>0.008423972607697986</v>
      </c>
      <c r="E47" s="133">
        <v>1.954242509439325</v>
      </c>
      <c r="F47" s="91" t="s">
        <v>762</v>
      </c>
      <c r="G47" s="91" t="b">
        <v>0</v>
      </c>
      <c r="H47" s="91" t="b">
        <v>0</v>
      </c>
      <c r="I47" s="91" t="b">
        <v>0</v>
      </c>
      <c r="J47" s="91" t="b">
        <v>0</v>
      </c>
      <c r="K47" s="91" t="b">
        <v>0</v>
      </c>
      <c r="L47" s="91" t="b">
        <v>0</v>
      </c>
    </row>
    <row r="48" spans="1:12" ht="15">
      <c r="A48" s="91" t="s">
        <v>227</v>
      </c>
      <c r="B48" s="91" t="s">
        <v>226</v>
      </c>
      <c r="C48" s="91">
        <v>2</v>
      </c>
      <c r="D48" s="133">
        <v>0.008423972607697986</v>
      </c>
      <c r="E48" s="133">
        <v>1.954242509439325</v>
      </c>
      <c r="F48" s="91" t="s">
        <v>762</v>
      </c>
      <c r="G48" s="91" t="b">
        <v>0</v>
      </c>
      <c r="H48" s="91" t="b">
        <v>0</v>
      </c>
      <c r="I48" s="91" t="b">
        <v>0</v>
      </c>
      <c r="J48" s="91" t="b">
        <v>0</v>
      </c>
      <c r="K48" s="91" t="b">
        <v>0</v>
      </c>
      <c r="L48" s="91" t="b">
        <v>0</v>
      </c>
    </row>
    <row r="49" spans="1:12" ht="15">
      <c r="A49" s="91" t="s">
        <v>235</v>
      </c>
      <c r="B49" s="91" t="s">
        <v>234</v>
      </c>
      <c r="C49" s="91">
        <v>2</v>
      </c>
      <c r="D49" s="133">
        <v>0</v>
      </c>
      <c r="E49" s="133">
        <v>1.3521825181113625</v>
      </c>
      <c r="F49" s="91" t="s">
        <v>592</v>
      </c>
      <c r="G49" s="91" t="b">
        <v>0</v>
      </c>
      <c r="H49" s="91" t="b">
        <v>0</v>
      </c>
      <c r="I49" s="91" t="b">
        <v>0</v>
      </c>
      <c r="J49" s="91" t="b">
        <v>0</v>
      </c>
      <c r="K49" s="91" t="b">
        <v>0</v>
      </c>
      <c r="L49" s="91" t="b">
        <v>0</v>
      </c>
    </row>
    <row r="50" spans="1:12" ht="15">
      <c r="A50" s="91" t="s">
        <v>233</v>
      </c>
      <c r="B50" s="91" t="s">
        <v>232</v>
      </c>
      <c r="C50" s="91">
        <v>2</v>
      </c>
      <c r="D50" s="133">
        <v>0</v>
      </c>
      <c r="E50" s="133">
        <v>1.3521825181113625</v>
      </c>
      <c r="F50" s="91" t="s">
        <v>592</v>
      </c>
      <c r="G50" s="91" t="b">
        <v>0</v>
      </c>
      <c r="H50" s="91" t="b">
        <v>0</v>
      </c>
      <c r="I50" s="91" t="b">
        <v>0</v>
      </c>
      <c r="J50" s="91" t="b">
        <v>0</v>
      </c>
      <c r="K50" s="91" t="b">
        <v>0</v>
      </c>
      <c r="L50" s="91" t="b">
        <v>0</v>
      </c>
    </row>
    <row r="51" spans="1:12" ht="15">
      <c r="A51" s="91" t="s">
        <v>236</v>
      </c>
      <c r="B51" s="91" t="s">
        <v>230</v>
      </c>
      <c r="C51" s="91">
        <v>2</v>
      </c>
      <c r="D51" s="133">
        <v>0</v>
      </c>
      <c r="E51" s="133">
        <v>1.3521825181113625</v>
      </c>
      <c r="F51" s="91" t="s">
        <v>592</v>
      </c>
      <c r="G51" s="91" t="b">
        <v>0</v>
      </c>
      <c r="H51" s="91" t="b">
        <v>0</v>
      </c>
      <c r="I51" s="91" t="b">
        <v>0</v>
      </c>
      <c r="J51" s="91" t="b">
        <v>0</v>
      </c>
      <c r="K51" s="91" t="b">
        <v>0</v>
      </c>
      <c r="L51" s="91" t="b">
        <v>0</v>
      </c>
    </row>
    <row r="52" spans="1:12" ht="15">
      <c r="A52" s="91" t="s">
        <v>230</v>
      </c>
      <c r="B52" s="91" t="s">
        <v>229</v>
      </c>
      <c r="C52" s="91">
        <v>2</v>
      </c>
      <c r="D52" s="133">
        <v>0</v>
      </c>
      <c r="E52" s="133">
        <v>1.3521825181113625</v>
      </c>
      <c r="F52" s="91" t="s">
        <v>592</v>
      </c>
      <c r="G52" s="91" t="b">
        <v>0</v>
      </c>
      <c r="H52" s="91" t="b">
        <v>0</v>
      </c>
      <c r="I52" s="91" t="b">
        <v>0</v>
      </c>
      <c r="J52" s="91" t="b">
        <v>0</v>
      </c>
      <c r="K52" s="91" t="b">
        <v>0</v>
      </c>
      <c r="L52" s="91" t="b">
        <v>0</v>
      </c>
    </row>
    <row r="53" spans="1:12" ht="15">
      <c r="A53" s="91" t="s">
        <v>229</v>
      </c>
      <c r="B53" s="91" t="s">
        <v>228</v>
      </c>
      <c r="C53" s="91">
        <v>2</v>
      </c>
      <c r="D53" s="133">
        <v>0</v>
      </c>
      <c r="E53" s="133">
        <v>1.3521825181113625</v>
      </c>
      <c r="F53" s="91" t="s">
        <v>592</v>
      </c>
      <c r="G53" s="91" t="b">
        <v>0</v>
      </c>
      <c r="H53" s="91" t="b">
        <v>0</v>
      </c>
      <c r="I53" s="91" t="b">
        <v>0</v>
      </c>
      <c r="J53" s="91" t="b">
        <v>0</v>
      </c>
      <c r="K53" s="91" t="b">
        <v>0</v>
      </c>
      <c r="L53" s="91" t="b">
        <v>0</v>
      </c>
    </row>
    <row r="54" spans="1:12" ht="15">
      <c r="A54" s="91" t="s">
        <v>228</v>
      </c>
      <c r="B54" s="91" t="s">
        <v>227</v>
      </c>
      <c r="C54" s="91">
        <v>2</v>
      </c>
      <c r="D54" s="133">
        <v>0</v>
      </c>
      <c r="E54" s="133">
        <v>1.3521825181113625</v>
      </c>
      <c r="F54" s="91" t="s">
        <v>592</v>
      </c>
      <c r="G54" s="91" t="b">
        <v>0</v>
      </c>
      <c r="H54" s="91" t="b">
        <v>0</v>
      </c>
      <c r="I54" s="91" t="b">
        <v>0</v>
      </c>
      <c r="J54" s="91" t="b">
        <v>0</v>
      </c>
      <c r="K54" s="91" t="b">
        <v>0</v>
      </c>
      <c r="L54" s="91" t="b">
        <v>0</v>
      </c>
    </row>
    <row r="55" spans="1:12" ht="15">
      <c r="A55" s="91" t="s">
        <v>227</v>
      </c>
      <c r="B55" s="91" t="s">
        <v>226</v>
      </c>
      <c r="C55" s="91">
        <v>2</v>
      </c>
      <c r="D55" s="133">
        <v>0</v>
      </c>
      <c r="E55" s="133">
        <v>1.3521825181113625</v>
      </c>
      <c r="F55" s="91" t="s">
        <v>592</v>
      </c>
      <c r="G55" s="91" t="b">
        <v>0</v>
      </c>
      <c r="H55" s="91" t="b">
        <v>0</v>
      </c>
      <c r="I55" s="91" t="b">
        <v>0</v>
      </c>
      <c r="J55" s="91" t="b">
        <v>0</v>
      </c>
      <c r="K55" s="91" t="b">
        <v>0</v>
      </c>
      <c r="L55" s="91" t="b">
        <v>0</v>
      </c>
    </row>
    <row r="56" spans="1:12" ht="15">
      <c r="A56" s="91" t="s">
        <v>658</v>
      </c>
      <c r="B56" s="91" t="s">
        <v>659</v>
      </c>
      <c r="C56" s="91">
        <v>4</v>
      </c>
      <c r="D56" s="133">
        <v>0.011453090019881708</v>
      </c>
      <c r="E56" s="133">
        <v>1.4548448600085102</v>
      </c>
      <c r="F56" s="91" t="s">
        <v>593</v>
      </c>
      <c r="G56" s="91" t="b">
        <v>0</v>
      </c>
      <c r="H56" s="91" t="b">
        <v>0</v>
      </c>
      <c r="I56" s="91" t="b">
        <v>0</v>
      </c>
      <c r="J56" s="91" t="b">
        <v>0</v>
      </c>
      <c r="K56" s="91" t="b">
        <v>0</v>
      </c>
      <c r="L56" s="91" t="b">
        <v>0</v>
      </c>
    </row>
    <row r="57" spans="1:12" ht="15">
      <c r="A57" s="91" t="s">
        <v>659</v>
      </c>
      <c r="B57" s="91" t="s">
        <v>653</v>
      </c>
      <c r="C57" s="91">
        <v>4</v>
      </c>
      <c r="D57" s="133">
        <v>0.011453090019881708</v>
      </c>
      <c r="E57" s="133">
        <v>1.4548448600085102</v>
      </c>
      <c r="F57" s="91" t="s">
        <v>593</v>
      </c>
      <c r="G57" s="91" t="b">
        <v>0</v>
      </c>
      <c r="H57" s="91" t="b">
        <v>0</v>
      </c>
      <c r="I57" s="91" t="b">
        <v>0</v>
      </c>
      <c r="J57" s="91" t="b">
        <v>0</v>
      </c>
      <c r="K57" s="91" t="b">
        <v>0</v>
      </c>
      <c r="L57" s="91" t="b">
        <v>0</v>
      </c>
    </row>
    <row r="58" spans="1:12" ht="15">
      <c r="A58" s="91" t="s">
        <v>653</v>
      </c>
      <c r="B58" s="91" t="s">
        <v>740</v>
      </c>
      <c r="C58" s="91">
        <v>4</v>
      </c>
      <c r="D58" s="133">
        <v>0.011453090019881708</v>
      </c>
      <c r="E58" s="133">
        <v>1.4548448600085102</v>
      </c>
      <c r="F58" s="91" t="s">
        <v>593</v>
      </c>
      <c r="G58" s="91" t="b">
        <v>0</v>
      </c>
      <c r="H58" s="91" t="b">
        <v>0</v>
      </c>
      <c r="I58" s="91" t="b">
        <v>0</v>
      </c>
      <c r="J58" s="91" t="b">
        <v>0</v>
      </c>
      <c r="K58" s="91" t="b">
        <v>0</v>
      </c>
      <c r="L58" s="91" t="b">
        <v>0</v>
      </c>
    </row>
    <row r="59" spans="1:12" ht="15">
      <c r="A59" s="91" t="s">
        <v>740</v>
      </c>
      <c r="B59" s="91" t="s">
        <v>741</v>
      </c>
      <c r="C59" s="91">
        <v>4</v>
      </c>
      <c r="D59" s="133">
        <v>0.011453090019881708</v>
      </c>
      <c r="E59" s="133">
        <v>1.4548448600085102</v>
      </c>
      <c r="F59" s="91" t="s">
        <v>593</v>
      </c>
      <c r="G59" s="91" t="b">
        <v>0</v>
      </c>
      <c r="H59" s="91" t="b">
        <v>0</v>
      </c>
      <c r="I59" s="91" t="b">
        <v>0</v>
      </c>
      <c r="J59" s="91" t="b">
        <v>0</v>
      </c>
      <c r="K59" s="91" t="b">
        <v>0</v>
      </c>
      <c r="L59" s="91" t="b">
        <v>0</v>
      </c>
    </row>
    <row r="60" spans="1:12" ht="15">
      <c r="A60" s="91" t="s">
        <v>741</v>
      </c>
      <c r="B60" s="91" t="s">
        <v>742</v>
      </c>
      <c r="C60" s="91">
        <v>4</v>
      </c>
      <c r="D60" s="133">
        <v>0.011453090019881708</v>
      </c>
      <c r="E60" s="133">
        <v>1.4548448600085102</v>
      </c>
      <c r="F60" s="91" t="s">
        <v>593</v>
      </c>
      <c r="G60" s="91" t="b">
        <v>0</v>
      </c>
      <c r="H60" s="91" t="b">
        <v>0</v>
      </c>
      <c r="I60" s="91" t="b">
        <v>0</v>
      </c>
      <c r="J60" s="91" t="b">
        <v>0</v>
      </c>
      <c r="K60" s="91" t="b">
        <v>0</v>
      </c>
      <c r="L60" s="91" t="b">
        <v>0</v>
      </c>
    </row>
    <row r="61" spans="1:12" ht="15">
      <c r="A61" s="91" t="s">
        <v>742</v>
      </c>
      <c r="B61" s="91" t="s">
        <v>743</v>
      </c>
      <c r="C61" s="91">
        <v>4</v>
      </c>
      <c r="D61" s="133">
        <v>0.011453090019881708</v>
      </c>
      <c r="E61" s="133">
        <v>1.4548448600085102</v>
      </c>
      <c r="F61" s="91" t="s">
        <v>593</v>
      </c>
      <c r="G61" s="91" t="b">
        <v>0</v>
      </c>
      <c r="H61" s="91" t="b">
        <v>0</v>
      </c>
      <c r="I61" s="91" t="b">
        <v>0</v>
      </c>
      <c r="J61" s="91" t="b">
        <v>0</v>
      </c>
      <c r="K61" s="91" t="b">
        <v>0</v>
      </c>
      <c r="L61" s="91" t="b">
        <v>0</v>
      </c>
    </row>
    <row r="62" spans="1:12" ht="15">
      <c r="A62" s="91" t="s">
        <v>743</v>
      </c>
      <c r="B62" s="91" t="s">
        <v>744</v>
      </c>
      <c r="C62" s="91">
        <v>4</v>
      </c>
      <c r="D62" s="133">
        <v>0.011453090019881708</v>
      </c>
      <c r="E62" s="133">
        <v>1.4548448600085102</v>
      </c>
      <c r="F62" s="91" t="s">
        <v>593</v>
      </c>
      <c r="G62" s="91" t="b">
        <v>0</v>
      </c>
      <c r="H62" s="91" t="b">
        <v>0</v>
      </c>
      <c r="I62" s="91" t="b">
        <v>0</v>
      </c>
      <c r="J62" s="91" t="b">
        <v>0</v>
      </c>
      <c r="K62" s="91" t="b">
        <v>0</v>
      </c>
      <c r="L62" s="91" t="b">
        <v>0</v>
      </c>
    </row>
    <row r="63" spans="1:12" ht="15">
      <c r="A63" s="91" t="s">
        <v>744</v>
      </c>
      <c r="B63" s="91" t="s">
        <v>745</v>
      </c>
      <c r="C63" s="91">
        <v>4</v>
      </c>
      <c r="D63" s="133">
        <v>0.011453090019881708</v>
      </c>
      <c r="E63" s="133">
        <v>1.4548448600085102</v>
      </c>
      <c r="F63" s="91" t="s">
        <v>593</v>
      </c>
      <c r="G63" s="91" t="b">
        <v>0</v>
      </c>
      <c r="H63" s="91" t="b">
        <v>0</v>
      </c>
      <c r="I63" s="91" t="b">
        <v>0</v>
      </c>
      <c r="J63" s="91" t="b">
        <v>0</v>
      </c>
      <c r="K63" s="91" t="b">
        <v>0</v>
      </c>
      <c r="L63" s="91" t="b">
        <v>0</v>
      </c>
    </row>
    <row r="64" spans="1:12" ht="15">
      <c r="A64" s="91" t="s">
        <v>745</v>
      </c>
      <c r="B64" s="91" t="s">
        <v>651</v>
      </c>
      <c r="C64" s="91">
        <v>4</v>
      </c>
      <c r="D64" s="133">
        <v>0.011453090019881708</v>
      </c>
      <c r="E64" s="133">
        <v>1.153814864344529</v>
      </c>
      <c r="F64" s="91" t="s">
        <v>593</v>
      </c>
      <c r="G64" s="91" t="b">
        <v>0</v>
      </c>
      <c r="H64" s="91" t="b">
        <v>0</v>
      </c>
      <c r="I64" s="91" t="b">
        <v>0</v>
      </c>
      <c r="J64" s="91" t="b">
        <v>0</v>
      </c>
      <c r="K64" s="91" t="b">
        <v>0</v>
      </c>
      <c r="L64" s="91" t="b">
        <v>0</v>
      </c>
    </row>
    <row r="65" spans="1:12" ht="15">
      <c r="A65" s="91" t="s">
        <v>651</v>
      </c>
      <c r="B65" s="91" t="s">
        <v>651</v>
      </c>
      <c r="C65" s="91">
        <v>4</v>
      </c>
      <c r="D65" s="133">
        <v>0.011453090019881708</v>
      </c>
      <c r="E65" s="133">
        <v>0.8527848686805478</v>
      </c>
      <c r="F65" s="91" t="s">
        <v>593</v>
      </c>
      <c r="G65" s="91" t="b">
        <v>0</v>
      </c>
      <c r="H65" s="91" t="b">
        <v>0</v>
      </c>
      <c r="I65" s="91" t="b">
        <v>0</v>
      </c>
      <c r="J65" s="91" t="b">
        <v>0</v>
      </c>
      <c r="K65" s="91" t="b">
        <v>0</v>
      </c>
      <c r="L65" s="91" t="b">
        <v>0</v>
      </c>
    </row>
    <row r="66" spans="1:12" ht="15">
      <c r="A66" s="91" t="s">
        <v>651</v>
      </c>
      <c r="B66" s="91" t="s">
        <v>652</v>
      </c>
      <c r="C66" s="91">
        <v>4</v>
      </c>
      <c r="D66" s="133">
        <v>0.011453090019881708</v>
      </c>
      <c r="E66" s="133">
        <v>0.8527848686805478</v>
      </c>
      <c r="F66" s="91" t="s">
        <v>593</v>
      </c>
      <c r="G66" s="91" t="b">
        <v>0</v>
      </c>
      <c r="H66" s="91" t="b">
        <v>0</v>
      </c>
      <c r="I66" s="91" t="b">
        <v>0</v>
      </c>
      <c r="J66" s="91" t="b">
        <v>0</v>
      </c>
      <c r="K66" s="91" t="b">
        <v>0</v>
      </c>
      <c r="L66" s="91" t="b">
        <v>0</v>
      </c>
    </row>
    <row r="67" spans="1:12" ht="15">
      <c r="A67" s="91" t="s">
        <v>652</v>
      </c>
      <c r="B67" s="91" t="s">
        <v>652</v>
      </c>
      <c r="C67" s="91">
        <v>4</v>
      </c>
      <c r="D67" s="133">
        <v>0.011453090019881708</v>
      </c>
      <c r="E67" s="133">
        <v>0.9777236052888478</v>
      </c>
      <c r="F67" s="91" t="s">
        <v>593</v>
      </c>
      <c r="G67" s="91" t="b">
        <v>0</v>
      </c>
      <c r="H67" s="91" t="b">
        <v>0</v>
      </c>
      <c r="I67" s="91" t="b">
        <v>0</v>
      </c>
      <c r="J67" s="91" t="b">
        <v>0</v>
      </c>
      <c r="K67" s="91" t="b">
        <v>0</v>
      </c>
      <c r="L67" s="91" t="b">
        <v>0</v>
      </c>
    </row>
    <row r="68" spans="1:12" ht="15">
      <c r="A68" s="91" t="s">
        <v>657</v>
      </c>
      <c r="B68" s="91" t="s">
        <v>748</v>
      </c>
      <c r="C68" s="91">
        <v>3</v>
      </c>
      <c r="D68" s="133">
        <v>0.011637103773650303</v>
      </c>
      <c r="E68" s="133">
        <v>1.3579348470004537</v>
      </c>
      <c r="F68" s="91" t="s">
        <v>593</v>
      </c>
      <c r="G68" s="91" t="b">
        <v>0</v>
      </c>
      <c r="H68" s="91" t="b">
        <v>0</v>
      </c>
      <c r="I68" s="91" t="b">
        <v>0</v>
      </c>
      <c r="J68" s="91" t="b">
        <v>0</v>
      </c>
      <c r="K68" s="91" t="b">
        <v>0</v>
      </c>
      <c r="L68" s="91" t="b">
        <v>0</v>
      </c>
    </row>
    <row r="69" spans="1:12" ht="15">
      <c r="A69" s="91" t="s">
        <v>748</v>
      </c>
      <c r="B69" s="91" t="s">
        <v>239</v>
      </c>
      <c r="C69" s="91">
        <v>3</v>
      </c>
      <c r="D69" s="133">
        <v>0.011637103773650303</v>
      </c>
      <c r="E69" s="133">
        <v>1.3579348470004537</v>
      </c>
      <c r="F69" s="91" t="s">
        <v>593</v>
      </c>
      <c r="G69" s="91" t="b">
        <v>0</v>
      </c>
      <c r="H69" s="91" t="b">
        <v>0</v>
      </c>
      <c r="I69" s="91" t="b">
        <v>0</v>
      </c>
      <c r="J69" s="91" t="b">
        <v>0</v>
      </c>
      <c r="K69" s="91" t="b">
        <v>0</v>
      </c>
      <c r="L69" s="91" t="b">
        <v>0</v>
      </c>
    </row>
    <row r="70" spans="1:12" ht="15">
      <c r="A70" s="91" t="s">
        <v>239</v>
      </c>
      <c r="B70" s="91" t="s">
        <v>238</v>
      </c>
      <c r="C70" s="91">
        <v>3</v>
      </c>
      <c r="D70" s="133">
        <v>0.011637103773650303</v>
      </c>
      <c r="E70" s="133">
        <v>1.1360860973840974</v>
      </c>
      <c r="F70" s="91" t="s">
        <v>593</v>
      </c>
      <c r="G70" s="91" t="b">
        <v>0</v>
      </c>
      <c r="H70" s="91" t="b">
        <v>0</v>
      </c>
      <c r="I70" s="91" t="b">
        <v>0</v>
      </c>
      <c r="J70" s="91" t="b">
        <v>0</v>
      </c>
      <c r="K70" s="91" t="b">
        <v>0</v>
      </c>
      <c r="L70" s="91" t="b">
        <v>0</v>
      </c>
    </row>
    <row r="71" spans="1:12" ht="15">
      <c r="A71" s="91" t="s">
        <v>238</v>
      </c>
      <c r="B71" s="91" t="s">
        <v>214</v>
      </c>
      <c r="C71" s="91">
        <v>3</v>
      </c>
      <c r="D71" s="133">
        <v>0.011637103773650303</v>
      </c>
      <c r="E71" s="133">
        <v>1.1360860973840974</v>
      </c>
      <c r="F71" s="91" t="s">
        <v>593</v>
      </c>
      <c r="G71" s="91" t="b">
        <v>0</v>
      </c>
      <c r="H71" s="91" t="b">
        <v>0</v>
      </c>
      <c r="I71" s="91" t="b">
        <v>0</v>
      </c>
      <c r="J71" s="91" t="b">
        <v>0</v>
      </c>
      <c r="K71" s="91" t="b">
        <v>0</v>
      </c>
      <c r="L71" s="91" t="b">
        <v>0</v>
      </c>
    </row>
    <row r="72" spans="1:12" ht="15">
      <c r="A72" s="91" t="s">
        <v>214</v>
      </c>
      <c r="B72" s="91" t="s">
        <v>236</v>
      </c>
      <c r="C72" s="91">
        <v>3</v>
      </c>
      <c r="D72" s="133">
        <v>0.011637103773650303</v>
      </c>
      <c r="E72" s="133">
        <v>0.9899580617058593</v>
      </c>
      <c r="F72" s="91" t="s">
        <v>593</v>
      </c>
      <c r="G72" s="91" t="b">
        <v>0</v>
      </c>
      <c r="H72" s="91" t="b">
        <v>0</v>
      </c>
      <c r="I72" s="91" t="b">
        <v>0</v>
      </c>
      <c r="J72" s="91" t="b">
        <v>0</v>
      </c>
      <c r="K72" s="91" t="b">
        <v>0</v>
      </c>
      <c r="L72" s="91" t="b">
        <v>0</v>
      </c>
    </row>
    <row r="73" spans="1:12" ht="15">
      <c r="A73" s="91" t="s">
        <v>236</v>
      </c>
      <c r="B73" s="91" t="s">
        <v>237</v>
      </c>
      <c r="C73" s="91">
        <v>3</v>
      </c>
      <c r="D73" s="133">
        <v>0.011637103773650303</v>
      </c>
      <c r="E73" s="133">
        <v>1.1360860973840974</v>
      </c>
      <c r="F73" s="91" t="s">
        <v>593</v>
      </c>
      <c r="G73" s="91" t="b">
        <v>0</v>
      </c>
      <c r="H73" s="91" t="b">
        <v>0</v>
      </c>
      <c r="I73" s="91" t="b">
        <v>0</v>
      </c>
      <c r="J73" s="91" t="b">
        <v>0</v>
      </c>
      <c r="K73" s="91" t="b">
        <v>0</v>
      </c>
      <c r="L73" s="91" t="b">
        <v>0</v>
      </c>
    </row>
    <row r="74" spans="1:12" ht="15">
      <c r="A74" s="91" t="s">
        <v>237</v>
      </c>
      <c r="B74" s="91" t="s">
        <v>749</v>
      </c>
      <c r="C74" s="91">
        <v>3</v>
      </c>
      <c r="D74" s="133">
        <v>0.011637103773650303</v>
      </c>
      <c r="E74" s="133">
        <v>1.3579348470004537</v>
      </c>
      <c r="F74" s="91" t="s">
        <v>593</v>
      </c>
      <c r="G74" s="91" t="b">
        <v>0</v>
      </c>
      <c r="H74" s="91" t="b">
        <v>0</v>
      </c>
      <c r="I74" s="91" t="b">
        <v>0</v>
      </c>
      <c r="J74" s="91" t="b">
        <v>0</v>
      </c>
      <c r="K74" s="91" t="b">
        <v>0</v>
      </c>
      <c r="L74" s="91" t="b">
        <v>0</v>
      </c>
    </row>
    <row r="75" spans="1:12" ht="15">
      <c r="A75" s="91" t="s">
        <v>749</v>
      </c>
      <c r="B75" s="91" t="s">
        <v>750</v>
      </c>
      <c r="C75" s="91">
        <v>3</v>
      </c>
      <c r="D75" s="133">
        <v>0.011637103773650303</v>
      </c>
      <c r="E75" s="133">
        <v>1.5797835966168103</v>
      </c>
      <c r="F75" s="91" t="s">
        <v>593</v>
      </c>
      <c r="G75" s="91" t="b">
        <v>0</v>
      </c>
      <c r="H75" s="91" t="b">
        <v>0</v>
      </c>
      <c r="I75" s="91" t="b">
        <v>0</v>
      </c>
      <c r="J75" s="91" t="b">
        <v>0</v>
      </c>
      <c r="K75" s="91" t="b">
        <v>0</v>
      </c>
      <c r="L75" s="91" t="b">
        <v>0</v>
      </c>
    </row>
    <row r="76" spans="1:12" ht="15">
      <c r="A76" s="91" t="s">
        <v>652</v>
      </c>
      <c r="B76" s="91" t="s">
        <v>629</v>
      </c>
      <c r="C76" s="91">
        <v>2</v>
      </c>
      <c r="D76" s="133">
        <v>0.010621341687403965</v>
      </c>
      <c r="E76" s="133">
        <v>1.278753600952829</v>
      </c>
      <c r="F76" s="91" t="s">
        <v>593</v>
      </c>
      <c r="G76" s="91" t="b">
        <v>0</v>
      </c>
      <c r="H76" s="91" t="b">
        <v>0</v>
      </c>
      <c r="I76" s="91" t="b">
        <v>0</v>
      </c>
      <c r="J76" s="91" t="b">
        <v>0</v>
      </c>
      <c r="K76" s="91" t="b">
        <v>0</v>
      </c>
      <c r="L76" s="91" t="b">
        <v>0</v>
      </c>
    </row>
    <row r="77" spans="1:12" ht="15">
      <c r="A77" s="91" t="s">
        <v>629</v>
      </c>
      <c r="B77" s="91" t="s">
        <v>237</v>
      </c>
      <c r="C77" s="91">
        <v>2</v>
      </c>
      <c r="D77" s="133">
        <v>0.010621341687403965</v>
      </c>
      <c r="E77" s="133">
        <v>1.3579348470004537</v>
      </c>
      <c r="F77" s="91" t="s">
        <v>593</v>
      </c>
      <c r="G77" s="91" t="b">
        <v>0</v>
      </c>
      <c r="H77" s="91" t="b">
        <v>0</v>
      </c>
      <c r="I77" s="91" t="b">
        <v>0</v>
      </c>
      <c r="J77" s="91" t="b">
        <v>0</v>
      </c>
      <c r="K77" s="91" t="b">
        <v>0</v>
      </c>
      <c r="L77" s="91" t="b">
        <v>0</v>
      </c>
    </row>
    <row r="78" spans="1:12" ht="15">
      <c r="A78" s="91" t="s">
        <v>237</v>
      </c>
      <c r="B78" s="91" t="s">
        <v>236</v>
      </c>
      <c r="C78" s="91">
        <v>2</v>
      </c>
      <c r="D78" s="133">
        <v>0.010621341687403965</v>
      </c>
      <c r="E78" s="133">
        <v>0.9599948383284163</v>
      </c>
      <c r="F78" s="91" t="s">
        <v>593</v>
      </c>
      <c r="G78" s="91" t="b">
        <v>0</v>
      </c>
      <c r="H78" s="91" t="b">
        <v>0</v>
      </c>
      <c r="I78" s="91" t="b">
        <v>0</v>
      </c>
      <c r="J78" s="91" t="b">
        <v>0</v>
      </c>
      <c r="K78" s="91" t="b">
        <v>0</v>
      </c>
      <c r="L78" s="91" t="b">
        <v>0</v>
      </c>
    </row>
    <row r="79" spans="1:12" ht="15">
      <c r="A79" s="91" t="s">
        <v>236</v>
      </c>
      <c r="B79" s="91" t="s">
        <v>630</v>
      </c>
      <c r="C79" s="91">
        <v>2</v>
      </c>
      <c r="D79" s="133">
        <v>0.010621341687403965</v>
      </c>
      <c r="E79" s="133">
        <v>1.3579348470004537</v>
      </c>
      <c r="F79" s="91" t="s">
        <v>593</v>
      </c>
      <c r="G79" s="91" t="b">
        <v>0</v>
      </c>
      <c r="H79" s="91" t="b">
        <v>0</v>
      </c>
      <c r="I79" s="91" t="b">
        <v>0</v>
      </c>
      <c r="J79" s="91" t="b">
        <v>0</v>
      </c>
      <c r="K79" s="91" t="b">
        <v>0</v>
      </c>
      <c r="L79" s="91" t="b">
        <v>0</v>
      </c>
    </row>
    <row r="80" spans="1:12" ht="15">
      <c r="A80" s="91" t="s">
        <v>214</v>
      </c>
      <c r="B80" s="91" t="s">
        <v>657</v>
      </c>
      <c r="C80" s="91">
        <v>2</v>
      </c>
      <c r="D80" s="133">
        <v>0.010621341687403965</v>
      </c>
      <c r="E80" s="133">
        <v>0.9107768156582345</v>
      </c>
      <c r="F80" s="91" t="s">
        <v>593</v>
      </c>
      <c r="G80" s="91" t="b">
        <v>0</v>
      </c>
      <c r="H80" s="91" t="b">
        <v>0</v>
      </c>
      <c r="I80" s="91" t="b">
        <v>0</v>
      </c>
      <c r="J80" s="91" t="b">
        <v>0</v>
      </c>
      <c r="K80" s="91" t="b">
        <v>0</v>
      </c>
      <c r="L80" s="91" t="b">
        <v>0</v>
      </c>
    </row>
    <row r="81" spans="1:12" ht="15">
      <c r="A81" s="91" t="s">
        <v>751</v>
      </c>
      <c r="B81" s="91" t="s">
        <v>752</v>
      </c>
      <c r="C81" s="91">
        <v>2</v>
      </c>
      <c r="D81" s="133">
        <v>0.010621341687403965</v>
      </c>
      <c r="E81" s="133">
        <v>1.7558748556724915</v>
      </c>
      <c r="F81" s="91" t="s">
        <v>593</v>
      </c>
      <c r="G81" s="91" t="b">
        <v>0</v>
      </c>
      <c r="H81" s="91" t="b">
        <v>0</v>
      </c>
      <c r="I81" s="91" t="b">
        <v>0</v>
      </c>
      <c r="J81" s="91" t="b">
        <v>0</v>
      </c>
      <c r="K81" s="91" t="b">
        <v>0</v>
      </c>
      <c r="L81" s="91" t="b">
        <v>0</v>
      </c>
    </row>
    <row r="82" spans="1:12" ht="15">
      <c r="A82" s="91" t="s">
        <v>752</v>
      </c>
      <c r="B82" s="91" t="s">
        <v>753</v>
      </c>
      <c r="C82" s="91">
        <v>2</v>
      </c>
      <c r="D82" s="133">
        <v>0.010621341687403965</v>
      </c>
      <c r="E82" s="133">
        <v>1.7558748556724915</v>
      </c>
      <c r="F82" s="91" t="s">
        <v>593</v>
      </c>
      <c r="G82" s="91" t="b">
        <v>0</v>
      </c>
      <c r="H82" s="91" t="b">
        <v>0</v>
      </c>
      <c r="I82" s="91" t="b">
        <v>0</v>
      </c>
      <c r="J82" s="91" t="b">
        <v>0</v>
      </c>
      <c r="K82" s="91" t="b">
        <v>0</v>
      </c>
      <c r="L82" s="91" t="b">
        <v>0</v>
      </c>
    </row>
    <row r="83" spans="1:12" ht="15">
      <c r="A83" s="91" t="s">
        <v>753</v>
      </c>
      <c r="B83" s="91" t="s">
        <v>754</v>
      </c>
      <c r="C83" s="91">
        <v>2</v>
      </c>
      <c r="D83" s="133">
        <v>0.010621341687403965</v>
      </c>
      <c r="E83" s="133">
        <v>1.7558748556724915</v>
      </c>
      <c r="F83" s="91" t="s">
        <v>593</v>
      </c>
      <c r="G83" s="91" t="b">
        <v>0</v>
      </c>
      <c r="H83" s="91" t="b">
        <v>0</v>
      </c>
      <c r="I83" s="91" t="b">
        <v>0</v>
      </c>
      <c r="J83" s="91" t="b">
        <v>0</v>
      </c>
      <c r="K83" s="91" t="b">
        <v>0</v>
      </c>
      <c r="L83" s="91" t="b">
        <v>0</v>
      </c>
    </row>
    <row r="84" spans="1:12" ht="15">
      <c r="A84" s="91" t="s">
        <v>754</v>
      </c>
      <c r="B84" s="91" t="s">
        <v>755</v>
      </c>
      <c r="C84" s="91">
        <v>2</v>
      </c>
      <c r="D84" s="133">
        <v>0.010621341687403965</v>
      </c>
      <c r="E84" s="133">
        <v>1.7558748556724915</v>
      </c>
      <c r="F84" s="91" t="s">
        <v>593</v>
      </c>
      <c r="G84" s="91" t="b">
        <v>0</v>
      </c>
      <c r="H84" s="91" t="b">
        <v>0</v>
      </c>
      <c r="I84" s="91" t="b">
        <v>0</v>
      </c>
      <c r="J84" s="91" t="b">
        <v>0</v>
      </c>
      <c r="K84" s="91" t="b">
        <v>0</v>
      </c>
      <c r="L84" s="91" t="b">
        <v>0</v>
      </c>
    </row>
    <row r="85" spans="1:12" ht="15">
      <c r="A85" s="91" t="s">
        <v>755</v>
      </c>
      <c r="B85" s="91" t="s">
        <v>657</v>
      </c>
      <c r="C85" s="91">
        <v>2</v>
      </c>
      <c r="D85" s="133">
        <v>0.010621341687403965</v>
      </c>
      <c r="E85" s="133">
        <v>1.4548448600085102</v>
      </c>
      <c r="F85" s="91" t="s">
        <v>593</v>
      </c>
      <c r="G85" s="91" t="b">
        <v>0</v>
      </c>
      <c r="H85" s="91" t="b">
        <v>0</v>
      </c>
      <c r="I85" s="91" t="b">
        <v>0</v>
      </c>
      <c r="J85" s="91" t="b">
        <v>0</v>
      </c>
      <c r="K85" s="91" t="b">
        <v>0</v>
      </c>
      <c r="L85" s="91" t="b">
        <v>0</v>
      </c>
    </row>
    <row r="86" spans="1:12" ht="15">
      <c r="A86" s="91" t="s">
        <v>657</v>
      </c>
      <c r="B86" s="91" t="s">
        <v>756</v>
      </c>
      <c r="C86" s="91">
        <v>2</v>
      </c>
      <c r="D86" s="133">
        <v>0.010621341687403965</v>
      </c>
      <c r="E86" s="133">
        <v>1.3579348470004537</v>
      </c>
      <c r="F86" s="91" t="s">
        <v>593</v>
      </c>
      <c r="G86" s="91" t="b">
        <v>0</v>
      </c>
      <c r="H86" s="91" t="b">
        <v>0</v>
      </c>
      <c r="I86" s="91" t="b">
        <v>0</v>
      </c>
      <c r="J86" s="91" t="b">
        <v>0</v>
      </c>
      <c r="K86" s="91" t="b">
        <v>0</v>
      </c>
      <c r="L86" s="91" t="b">
        <v>0</v>
      </c>
    </row>
    <row r="87" spans="1:12" ht="15">
      <c r="A87" s="91" t="s">
        <v>756</v>
      </c>
      <c r="B87" s="91" t="s">
        <v>239</v>
      </c>
      <c r="C87" s="91">
        <v>2</v>
      </c>
      <c r="D87" s="133">
        <v>0.010621341687403965</v>
      </c>
      <c r="E87" s="133">
        <v>1.3579348470004537</v>
      </c>
      <c r="F87" s="91" t="s">
        <v>593</v>
      </c>
      <c r="G87" s="91" t="b">
        <v>0</v>
      </c>
      <c r="H87" s="91" t="b">
        <v>0</v>
      </c>
      <c r="I87" s="91" t="b">
        <v>0</v>
      </c>
      <c r="J87" s="91" t="b">
        <v>0</v>
      </c>
      <c r="K87" s="91" t="b">
        <v>0</v>
      </c>
      <c r="L87" s="91" t="b">
        <v>0</v>
      </c>
    </row>
    <row r="88" spans="1:12" ht="15">
      <c r="A88" s="91" t="s">
        <v>239</v>
      </c>
      <c r="B88" s="91" t="s">
        <v>746</v>
      </c>
      <c r="C88" s="91">
        <v>2</v>
      </c>
      <c r="D88" s="133">
        <v>0.010621341687403965</v>
      </c>
      <c r="E88" s="133">
        <v>1.0569048513364727</v>
      </c>
      <c r="F88" s="91" t="s">
        <v>593</v>
      </c>
      <c r="G88" s="91" t="b">
        <v>0</v>
      </c>
      <c r="H88" s="91" t="b">
        <v>0</v>
      </c>
      <c r="I88" s="91" t="b">
        <v>0</v>
      </c>
      <c r="J88" s="91" t="b">
        <v>0</v>
      </c>
      <c r="K88" s="91" t="b">
        <v>0</v>
      </c>
      <c r="L88" s="91" t="b">
        <v>0</v>
      </c>
    </row>
    <row r="89" spans="1:12" ht="15">
      <c r="A89" s="91" t="s">
        <v>746</v>
      </c>
      <c r="B89" s="91" t="s">
        <v>757</v>
      </c>
      <c r="C89" s="91">
        <v>2</v>
      </c>
      <c r="D89" s="133">
        <v>0.010621341687403965</v>
      </c>
      <c r="E89" s="133">
        <v>1.4548448600085102</v>
      </c>
      <c r="F89" s="91" t="s">
        <v>593</v>
      </c>
      <c r="G89" s="91" t="b">
        <v>0</v>
      </c>
      <c r="H89" s="91" t="b">
        <v>0</v>
      </c>
      <c r="I89" s="91" t="b">
        <v>0</v>
      </c>
      <c r="J89" s="91" t="b">
        <v>0</v>
      </c>
      <c r="K89" s="91" t="b">
        <v>0</v>
      </c>
      <c r="L89" s="91" t="b">
        <v>0</v>
      </c>
    </row>
    <row r="90" spans="1:12" ht="15">
      <c r="A90" s="91" t="s">
        <v>757</v>
      </c>
      <c r="B90" s="91" t="s">
        <v>747</v>
      </c>
      <c r="C90" s="91">
        <v>2</v>
      </c>
      <c r="D90" s="133">
        <v>0.010621341687403965</v>
      </c>
      <c r="E90" s="133">
        <v>1.4548448600085102</v>
      </c>
      <c r="F90" s="91" t="s">
        <v>593</v>
      </c>
      <c r="G90" s="91" t="b">
        <v>0</v>
      </c>
      <c r="H90" s="91" t="b">
        <v>0</v>
      </c>
      <c r="I90" s="91" t="b">
        <v>0</v>
      </c>
      <c r="J90" s="91" t="b">
        <v>0</v>
      </c>
      <c r="K90" s="91" t="b">
        <v>0</v>
      </c>
      <c r="L90" s="91" t="b">
        <v>0</v>
      </c>
    </row>
    <row r="91" spans="1:12" ht="15">
      <c r="A91" s="91" t="s">
        <v>747</v>
      </c>
      <c r="B91" s="91" t="s">
        <v>238</v>
      </c>
      <c r="C91" s="91">
        <v>2</v>
      </c>
      <c r="D91" s="133">
        <v>0.010621341687403965</v>
      </c>
      <c r="E91" s="133">
        <v>1.0569048513364727</v>
      </c>
      <c r="F91" s="91" t="s">
        <v>593</v>
      </c>
      <c r="G91" s="91" t="b">
        <v>0</v>
      </c>
      <c r="H91" s="91" t="b">
        <v>0</v>
      </c>
      <c r="I91" s="91" t="b">
        <v>0</v>
      </c>
      <c r="J91" s="91" t="b">
        <v>0</v>
      </c>
      <c r="K91" s="91" t="b">
        <v>0</v>
      </c>
      <c r="L91" s="91" t="b">
        <v>0</v>
      </c>
    </row>
    <row r="92" spans="1:12" ht="15">
      <c r="A92" s="91" t="s">
        <v>238</v>
      </c>
      <c r="B92" s="91" t="s">
        <v>746</v>
      </c>
      <c r="C92" s="91">
        <v>2</v>
      </c>
      <c r="D92" s="133">
        <v>0.010621341687403965</v>
      </c>
      <c r="E92" s="133">
        <v>1.0569048513364727</v>
      </c>
      <c r="F92" s="91" t="s">
        <v>593</v>
      </c>
      <c r="G92" s="91" t="b">
        <v>0</v>
      </c>
      <c r="H92" s="91" t="b">
        <v>0</v>
      </c>
      <c r="I92" s="91" t="b">
        <v>0</v>
      </c>
      <c r="J92" s="91" t="b">
        <v>0</v>
      </c>
      <c r="K92" s="91" t="b">
        <v>0</v>
      </c>
      <c r="L92" s="91" t="b">
        <v>0</v>
      </c>
    </row>
    <row r="93" spans="1:12" ht="15">
      <c r="A93" s="91" t="s">
        <v>746</v>
      </c>
      <c r="B93" s="91" t="s">
        <v>758</v>
      </c>
      <c r="C93" s="91">
        <v>2</v>
      </c>
      <c r="D93" s="133">
        <v>0.010621341687403965</v>
      </c>
      <c r="E93" s="133">
        <v>1.4548448600085102</v>
      </c>
      <c r="F93" s="91" t="s">
        <v>593</v>
      </c>
      <c r="G93" s="91" t="b">
        <v>0</v>
      </c>
      <c r="H93" s="91" t="b">
        <v>0</v>
      </c>
      <c r="I93" s="91" t="b">
        <v>0</v>
      </c>
      <c r="J93" s="91" t="b">
        <v>0</v>
      </c>
      <c r="K93" s="91" t="b">
        <v>0</v>
      </c>
      <c r="L93" s="91" t="b">
        <v>0</v>
      </c>
    </row>
    <row r="94" spans="1:12" ht="15">
      <c r="A94" s="91" t="s">
        <v>758</v>
      </c>
      <c r="B94" s="91" t="s">
        <v>747</v>
      </c>
      <c r="C94" s="91">
        <v>2</v>
      </c>
      <c r="D94" s="133">
        <v>0.010621341687403965</v>
      </c>
      <c r="E94" s="133">
        <v>1.4548448600085102</v>
      </c>
      <c r="F94" s="91" t="s">
        <v>593</v>
      </c>
      <c r="G94" s="91" t="b">
        <v>0</v>
      </c>
      <c r="H94" s="91" t="b">
        <v>0</v>
      </c>
      <c r="I94" s="91" t="b">
        <v>0</v>
      </c>
      <c r="J94" s="91" t="b">
        <v>0</v>
      </c>
      <c r="K94" s="91" t="b">
        <v>0</v>
      </c>
      <c r="L94" s="91" t="b">
        <v>0</v>
      </c>
    </row>
    <row r="95" spans="1:12" ht="15">
      <c r="A95" s="91" t="s">
        <v>747</v>
      </c>
      <c r="B95" s="91" t="s">
        <v>214</v>
      </c>
      <c r="C95" s="91">
        <v>2</v>
      </c>
      <c r="D95" s="133">
        <v>0.010621341687403965</v>
      </c>
      <c r="E95" s="133">
        <v>1.0569048513364727</v>
      </c>
      <c r="F95" s="91" t="s">
        <v>593</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591</v>
      </c>
      <c r="BB2" s="13" t="s">
        <v>599</v>
      </c>
      <c r="BC2" s="13" t="s">
        <v>600</v>
      </c>
      <c r="BD2" s="67" t="s">
        <v>775</v>
      </c>
      <c r="BE2" s="67" t="s">
        <v>776</v>
      </c>
      <c r="BF2" s="67" t="s">
        <v>777</v>
      </c>
      <c r="BG2" s="67" t="s">
        <v>778</v>
      </c>
      <c r="BH2" s="67" t="s">
        <v>779</v>
      </c>
      <c r="BI2" s="67" t="s">
        <v>780</v>
      </c>
      <c r="BJ2" s="67" t="s">
        <v>781</v>
      </c>
      <c r="BK2" s="67" t="s">
        <v>782</v>
      </c>
      <c r="BL2" s="67" t="s">
        <v>783</v>
      </c>
    </row>
    <row r="3" spans="1:64" ht="15" customHeight="1">
      <c r="A3" s="84" t="s">
        <v>212</v>
      </c>
      <c r="B3" s="84" t="s">
        <v>212</v>
      </c>
      <c r="C3" s="53"/>
      <c r="D3" s="54"/>
      <c r="E3" s="65"/>
      <c r="F3" s="55"/>
      <c r="G3" s="53"/>
      <c r="H3" s="57"/>
      <c r="I3" s="56"/>
      <c r="J3" s="56"/>
      <c r="K3" s="36" t="s">
        <v>65</v>
      </c>
      <c r="L3" s="62">
        <v>3</v>
      </c>
      <c r="M3" s="62"/>
      <c r="N3" s="63"/>
      <c r="O3" s="85" t="s">
        <v>176</v>
      </c>
      <c r="P3" s="87">
        <v>43526.48811342593</v>
      </c>
      <c r="Q3" s="85" t="s">
        <v>242</v>
      </c>
      <c r="R3" s="89" t="s">
        <v>253</v>
      </c>
      <c r="S3" s="85" t="s">
        <v>261</v>
      </c>
      <c r="T3" s="85" t="s">
        <v>266</v>
      </c>
      <c r="U3" s="85"/>
      <c r="V3" s="89" t="s">
        <v>270</v>
      </c>
      <c r="W3" s="87">
        <v>43526.48811342593</v>
      </c>
      <c r="X3" s="89" t="s">
        <v>275</v>
      </c>
      <c r="Y3" s="85"/>
      <c r="Z3" s="85"/>
      <c r="AA3" s="91" t="s">
        <v>288</v>
      </c>
      <c r="AB3" s="85"/>
      <c r="AC3" s="85" t="b">
        <v>0</v>
      </c>
      <c r="AD3" s="85">
        <v>0</v>
      </c>
      <c r="AE3" s="91" t="s">
        <v>302</v>
      </c>
      <c r="AF3" s="85" t="b">
        <v>0</v>
      </c>
      <c r="AG3" s="85" t="s">
        <v>304</v>
      </c>
      <c r="AH3" s="85"/>
      <c r="AI3" s="91" t="s">
        <v>302</v>
      </c>
      <c r="AJ3" s="85" t="b">
        <v>0</v>
      </c>
      <c r="AK3" s="85">
        <v>0</v>
      </c>
      <c r="AL3" s="91" t="s">
        <v>302</v>
      </c>
      <c r="AM3" s="85" t="s">
        <v>306</v>
      </c>
      <c r="AN3" s="85" t="b">
        <v>1</v>
      </c>
      <c r="AO3" s="91" t="s">
        <v>288</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1</v>
      </c>
      <c r="BE3" s="52">
        <v>5.555555555555555</v>
      </c>
      <c r="BF3" s="51">
        <v>0</v>
      </c>
      <c r="BG3" s="52">
        <v>0</v>
      </c>
      <c r="BH3" s="51">
        <v>0</v>
      </c>
      <c r="BI3" s="52">
        <v>0</v>
      </c>
      <c r="BJ3" s="51">
        <v>17</v>
      </c>
      <c r="BK3" s="52">
        <v>94.44444444444444</v>
      </c>
      <c r="BL3" s="51">
        <v>18</v>
      </c>
    </row>
    <row r="4" spans="1:64" ht="15" customHeight="1">
      <c r="A4" s="84" t="s">
        <v>213</v>
      </c>
      <c r="B4" s="84" t="s">
        <v>217</v>
      </c>
      <c r="C4" s="53"/>
      <c r="D4" s="54"/>
      <c r="E4" s="65"/>
      <c r="F4" s="55"/>
      <c r="G4" s="53"/>
      <c r="H4" s="57"/>
      <c r="I4" s="56"/>
      <c r="J4" s="56"/>
      <c r="K4" s="36" t="s">
        <v>65</v>
      </c>
      <c r="L4" s="83">
        <v>4</v>
      </c>
      <c r="M4" s="83"/>
      <c r="N4" s="63"/>
      <c r="O4" s="86" t="s">
        <v>240</v>
      </c>
      <c r="P4" s="88">
        <v>43528.848969907405</v>
      </c>
      <c r="Q4" s="86" t="s">
        <v>243</v>
      </c>
      <c r="R4" s="90" t="s">
        <v>254</v>
      </c>
      <c r="S4" s="86" t="s">
        <v>262</v>
      </c>
      <c r="T4" s="86"/>
      <c r="U4" s="86"/>
      <c r="V4" s="90" t="s">
        <v>271</v>
      </c>
      <c r="W4" s="88">
        <v>43528.848969907405</v>
      </c>
      <c r="X4" s="90" t="s">
        <v>276</v>
      </c>
      <c r="Y4" s="86"/>
      <c r="Z4" s="86"/>
      <c r="AA4" s="92" t="s">
        <v>289</v>
      </c>
      <c r="AB4" s="92" t="s">
        <v>290</v>
      </c>
      <c r="AC4" s="86" t="b">
        <v>0</v>
      </c>
      <c r="AD4" s="86">
        <v>3</v>
      </c>
      <c r="AE4" s="92" t="s">
        <v>303</v>
      </c>
      <c r="AF4" s="86" t="b">
        <v>0</v>
      </c>
      <c r="AG4" s="86" t="s">
        <v>304</v>
      </c>
      <c r="AH4" s="86"/>
      <c r="AI4" s="92" t="s">
        <v>302</v>
      </c>
      <c r="AJ4" s="86" t="b">
        <v>0</v>
      </c>
      <c r="AK4" s="86">
        <v>0</v>
      </c>
      <c r="AL4" s="92" t="s">
        <v>302</v>
      </c>
      <c r="AM4" s="86" t="s">
        <v>307</v>
      </c>
      <c r="AN4" s="86" t="b">
        <v>0</v>
      </c>
      <c r="AO4" s="92" t="s">
        <v>290</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213</v>
      </c>
      <c r="B5" s="84" t="s">
        <v>226</v>
      </c>
      <c r="C5" s="53"/>
      <c r="D5" s="54"/>
      <c r="E5" s="65"/>
      <c r="F5" s="55"/>
      <c r="G5" s="53"/>
      <c r="H5" s="57"/>
      <c r="I5" s="56"/>
      <c r="J5" s="56"/>
      <c r="K5" s="36" t="s">
        <v>65</v>
      </c>
      <c r="L5" s="83">
        <v>13</v>
      </c>
      <c r="M5" s="83"/>
      <c r="N5" s="63"/>
      <c r="O5" s="86" t="s">
        <v>240</v>
      </c>
      <c r="P5" s="88">
        <v>43528.847719907404</v>
      </c>
      <c r="Q5" s="86" t="s">
        <v>244</v>
      </c>
      <c r="R5" s="90" t="s">
        <v>254</v>
      </c>
      <c r="S5" s="86" t="s">
        <v>262</v>
      </c>
      <c r="T5" s="86"/>
      <c r="U5" s="86"/>
      <c r="V5" s="90" t="s">
        <v>271</v>
      </c>
      <c r="W5" s="88">
        <v>43528.847719907404</v>
      </c>
      <c r="X5" s="90" t="s">
        <v>277</v>
      </c>
      <c r="Y5" s="86"/>
      <c r="Z5" s="86"/>
      <c r="AA5" s="92" t="s">
        <v>290</v>
      </c>
      <c r="AB5" s="92" t="s">
        <v>301</v>
      </c>
      <c r="AC5" s="86" t="b">
        <v>0</v>
      </c>
      <c r="AD5" s="86">
        <v>3</v>
      </c>
      <c r="AE5" s="92" t="s">
        <v>303</v>
      </c>
      <c r="AF5" s="86" t="b">
        <v>0</v>
      </c>
      <c r="AG5" s="86" t="s">
        <v>305</v>
      </c>
      <c r="AH5" s="86"/>
      <c r="AI5" s="92" t="s">
        <v>302</v>
      </c>
      <c r="AJ5" s="86" t="b">
        <v>0</v>
      </c>
      <c r="AK5" s="86">
        <v>0</v>
      </c>
      <c r="AL5" s="92" t="s">
        <v>302</v>
      </c>
      <c r="AM5" s="86" t="s">
        <v>307</v>
      </c>
      <c r="AN5" s="86" t="b">
        <v>0</v>
      </c>
      <c r="AO5" s="92" t="s">
        <v>301</v>
      </c>
      <c r="AP5" s="86" t="s">
        <v>176</v>
      </c>
      <c r="AQ5" s="86">
        <v>0</v>
      </c>
      <c r="AR5" s="86">
        <v>0</v>
      </c>
      <c r="AS5" s="86"/>
      <c r="AT5" s="86"/>
      <c r="AU5" s="86"/>
      <c r="AV5" s="86"/>
      <c r="AW5" s="86"/>
      <c r="AX5" s="86"/>
      <c r="AY5" s="86"/>
      <c r="AZ5" s="86"/>
      <c r="BA5">
        <v>2</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214</v>
      </c>
      <c r="B6" s="84" t="s">
        <v>237</v>
      </c>
      <c r="C6" s="53"/>
      <c r="D6" s="54"/>
      <c r="E6" s="65"/>
      <c r="F6" s="55"/>
      <c r="G6" s="53"/>
      <c r="H6" s="57"/>
      <c r="I6" s="56"/>
      <c r="J6" s="56"/>
      <c r="K6" s="36" t="s">
        <v>65</v>
      </c>
      <c r="L6" s="83">
        <v>35</v>
      </c>
      <c r="M6" s="83"/>
      <c r="N6" s="63"/>
      <c r="O6" s="86" t="s">
        <v>240</v>
      </c>
      <c r="P6" s="88">
        <v>43513.64664351852</v>
      </c>
      <c r="Q6" s="86" t="s">
        <v>245</v>
      </c>
      <c r="R6" s="90" t="s">
        <v>255</v>
      </c>
      <c r="S6" s="86" t="s">
        <v>263</v>
      </c>
      <c r="T6" s="86"/>
      <c r="U6" s="86"/>
      <c r="V6" s="90" t="s">
        <v>272</v>
      </c>
      <c r="W6" s="88">
        <v>43513.64664351852</v>
      </c>
      <c r="X6" s="90" t="s">
        <v>278</v>
      </c>
      <c r="Y6" s="86"/>
      <c r="Z6" s="86"/>
      <c r="AA6" s="92" t="s">
        <v>291</v>
      </c>
      <c r="AB6" s="86"/>
      <c r="AC6" s="86" t="b">
        <v>0</v>
      </c>
      <c r="AD6" s="86">
        <v>2</v>
      </c>
      <c r="AE6" s="92" t="s">
        <v>302</v>
      </c>
      <c r="AF6" s="86" t="b">
        <v>0</v>
      </c>
      <c r="AG6" s="86" t="s">
        <v>304</v>
      </c>
      <c r="AH6" s="86"/>
      <c r="AI6" s="92" t="s">
        <v>302</v>
      </c>
      <c r="AJ6" s="86" t="b">
        <v>0</v>
      </c>
      <c r="AK6" s="86">
        <v>1</v>
      </c>
      <c r="AL6" s="92" t="s">
        <v>302</v>
      </c>
      <c r="AM6" s="86" t="s">
        <v>306</v>
      </c>
      <c r="AN6" s="86" t="b">
        <v>0</v>
      </c>
      <c r="AO6" s="92" t="s">
        <v>291</v>
      </c>
      <c r="AP6" s="86" t="s">
        <v>309</v>
      </c>
      <c r="AQ6" s="86">
        <v>0</v>
      </c>
      <c r="AR6" s="86">
        <v>0</v>
      </c>
      <c r="AS6" s="86"/>
      <c r="AT6" s="86"/>
      <c r="AU6" s="86"/>
      <c r="AV6" s="86"/>
      <c r="AW6" s="86"/>
      <c r="AX6" s="86"/>
      <c r="AY6" s="86"/>
      <c r="AZ6" s="86"/>
      <c r="BA6">
        <v>3</v>
      </c>
      <c r="BB6" s="85" t="str">
        <f>REPLACE(INDEX(GroupVertices[Group],MATCH(Edges24[[#This Row],[Vertex 1]],GroupVertices[Vertex],0)),1,1,"")</f>
        <v>2</v>
      </c>
      <c r="BC6" s="85" t="str">
        <f>REPLACE(INDEX(GroupVertices[Group],MATCH(Edges24[[#This Row],[Vertex 2]],GroupVertices[Vertex],0)),1,1,"")</f>
        <v>2</v>
      </c>
      <c r="BD6" s="51"/>
      <c r="BE6" s="52"/>
      <c r="BF6" s="51"/>
      <c r="BG6" s="52"/>
      <c r="BH6" s="51"/>
      <c r="BI6" s="52"/>
      <c r="BJ6" s="51"/>
      <c r="BK6" s="52"/>
      <c r="BL6" s="51"/>
    </row>
    <row r="7" spans="1:64" ht="15">
      <c r="A7" s="84" t="s">
        <v>214</v>
      </c>
      <c r="B7" s="84" t="s">
        <v>237</v>
      </c>
      <c r="C7" s="53"/>
      <c r="D7" s="54"/>
      <c r="E7" s="65"/>
      <c r="F7" s="55"/>
      <c r="G7" s="53"/>
      <c r="H7" s="57"/>
      <c r="I7" s="56"/>
      <c r="J7" s="56"/>
      <c r="K7" s="36" t="s">
        <v>65</v>
      </c>
      <c r="L7" s="83">
        <v>36</v>
      </c>
      <c r="M7" s="83"/>
      <c r="N7" s="63"/>
      <c r="O7" s="86" t="s">
        <v>240</v>
      </c>
      <c r="P7" s="88">
        <v>43527.666446759256</v>
      </c>
      <c r="Q7" s="86" t="s">
        <v>246</v>
      </c>
      <c r="R7" s="86"/>
      <c r="S7" s="86"/>
      <c r="T7" s="86"/>
      <c r="U7" s="86"/>
      <c r="V7" s="90" t="s">
        <v>272</v>
      </c>
      <c r="W7" s="88">
        <v>43527.666446759256</v>
      </c>
      <c r="X7" s="90" t="s">
        <v>279</v>
      </c>
      <c r="Y7" s="86"/>
      <c r="Z7" s="86"/>
      <c r="AA7" s="92" t="s">
        <v>292</v>
      </c>
      <c r="AB7" s="86"/>
      <c r="AC7" s="86" t="b">
        <v>0</v>
      </c>
      <c r="AD7" s="86">
        <v>0</v>
      </c>
      <c r="AE7" s="92" t="s">
        <v>302</v>
      </c>
      <c r="AF7" s="86" t="b">
        <v>0</v>
      </c>
      <c r="AG7" s="86" t="s">
        <v>304</v>
      </c>
      <c r="AH7" s="86"/>
      <c r="AI7" s="92" t="s">
        <v>302</v>
      </c>
      <c r="AJ7" s="86" t="b">
        <v>0</v>
      </c>
      <c r="AK7" s="86">
        <v>1</v>
      </c>
      <c r="AL7" s="92" t="s">
        <v>291</v>
      </c>
      <c r="AM7" s="86" t="s">
        <v>308</v>
      </c>
      <c r="AN7" s="86" t="b">
        <v>0</v>
      </c>
      <c r="AO7" s="92" t="s">
        <v>291</v>
      </c>
      <c r="AP7" s="86" t="s">
        <v>176</v>
      </c>
      <c r="AQ7" s="86">
        <v>0</v>
      </c>
      <c r="AR7" s="86">
        <v>0</v>
      </c>
      <c r="AS7" s="86"/>
      <c r="AT7" s="86"/>
      <c r="AU7" s="86"/>
      <c r="AV7" s="86"/>
      <c r="AW7" s="86"/>
      <c r="AX7" s="86"/>
      <c r="AY7" s="86"/>
      <c r="AZ7" s="86"/>
      <c r="BA7">
        <v>3</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214</v>
      </c>
      <c r="B8" s="84" t="s">
        <v>237</v>
      </c>
      <c r="C8" s="53"/>
      <c r="D8" s="54"/>
      <c r="E8" s="65"/>
      <c r="F8" s="55"/>
      <c r="G8" s="53"/>
      <c r="H8" s="57"/>
      <c r="I8" s="56"/>
      <c r="J8" s="56"/>
      <c r="K8" s="36" t="s">
        <v>65</v>
      </c>
      <c r="L8" s="83">
        <v>37</v>
      </c>
      <c r="M8" s="83"/>
      <c r="N8" s="63"/>
      <c r="O8" s="86" t="s">
        <v>240</v>
      </c>
      <c r="P8" s="88">
        <v>43534.62987268518</v>
      </c>
      <c r="Q8" s="86" t="s">
        <v>246</v>
      </c>
      <c r="R8" s="86"/>
      <c r="S8" s="86"/>
      <c r="T8" s="86"/>
      <c r="U8" s="86"/>
      <c r="V8" s="90" t="s">
        <v>272</v>
      </c>
      <c r="W8" s="88">
        <v>43534.62987268518</v>
      </c>
      <c r="X8" s="90" t="s">
        <v>280</v>
      </c>
      <c r="Y8" s="86"/>
      <c r="Z8" s="86"/>
      <c r="AA8" s="92" t="s">
        <v>293</v>
      </c>
      <c r="AB8" s="86"/>
      <c r="AC8" s="86" t="b">
        <v>0</v>
      </c>
      <c r="AD8" s="86">
        <v>0</v>
      </c>
      <c r="AE8" s="92" t="s">
        <v>302</v>
      </c>
      <c r="AF8" s="86" t="b">
        <v>0</v>
      </c>
      <c r="AG8" s="86" t="s">
        <v>304</v>
      </c>
      <c r="AH8" s="86"/>
      <c r="AI8" s="92" t="s">
        <v>302</v>
      </c>
      <c r="AJ8" s="86" t="b">
        <v>0</v>
      </c>
      <c r="AK8" s="86">
        <v>1</v>
      </c>
      <c r="AL8" s="92" t="s">
        <v>291</v>
      </c>
      <c r="AM8" s="86" t="s">
        <v>308</v>
      </c>
      <c r="AN8" s="86" t="b">
        <v>0</v>
      </c>
      <c r="AO8" s="92" t="s">
        <v>291</v>
      </c>
      <c r="AP8" s="86" t="s">
        <v>176</v>
      </c>
      <c r="AQ8" s="86">
        <v>0</v>
      </c>
      <c r="AR8" s="86">
        <v>0</v>
      </c>
      <c r="AS8" s="86"/>
      <c r="AT8" s="86"/>
      <c r="AU8" s="86"/>
      <c r="AV8" s="86"/>
      <c r="AW8" s="86"/>
      <c r="AX8" s="86"/>
      <c r="AY8" s="86"/>
      <c r="AZ8" s="86"/>
      <c r="BA8">
        <v>3</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214</v>
      </c>
      <c r="B9" s="84" t="s">
        <v>238</v>
      </c>
      <c r="C9" s="53"/>
      <c r="D9" s="54"/>
      <c r="E9" s="65"/>
      <c r="F9" s="55"/>
      <c r="G9" s="53"/>
      <c r="H9" s="57"/>
      <c r="I9" s="56"/>
      <c r="J9" s="56"/>
      <c r="K9" s="36" t="s">
        <v>65</v>
      </c>
      <c r="L9" s="83">
        <v>40</v>
      </c>
      <c r="M9" s="83"/>
      <c r="N9" s="63"/>
      <c r="O9" s="86" t="s">
        <v>240</v>
      </c>
      <c r="P9" s="88">
        <v>43534.613541666666</v>
      </c>
      <c r="Q9" s="86" t="s">
        <v>247</v>
      </c>
      <c r="R9" s="90" t="s">
        <v>256</v>
      </c>
      <c r="S9" s="86" t="s">
        <v>261</v>
      </c>
      <c r="T9" s="86"/>
      <c r="U9" s="86"/>
      <c r="V9" s="90" t="s">
        <v>272</v>
      </c>
      <c r="W9" s="88">
        <v>43534.613541666666</v>
      </c>
      <c r="X9" s="90" t="s">
        <v>281</v>
      </c>
      <c r="Y9" s="86"/>
      <c r="Z9" s="86"/>
      <c r="AA9" s="92" t="s">
        <v>294</v>
      </c>
      <c r="AB9" s="86"/>
      <c r="AC9" s="86" t="b">
        <v>0</v>
      </c>
      <c r="AD9" s="86">
        <v>0</v>
      </c>
      <c r="AE9" s="92" t="s">
        <v>302</v>
      </c>
      <c r="AF9" s="86" t="b">
        <v>0</v>
      </c>
      <c r="AG9" s="86" t="s">
        <v>304</v>
      </c>
      <c r="AH9" s="86"/>
      <c r="AI9" s="92" t="s">
        <v>302</v>
      </c>
      <c r="AJ9" s="86" t="b">
        <v>0</v>
      </c>
      <c r="AK9" s="86">
        <v>0</v>
      </c>
      <c r="AL9" s="92" t="s">
        <v>302</v>
      </c>
      <c r="AM9" s="86" t="s">
        <v>306</v>
      </c>
      <c r="AN9" s="86" t="b">
        <v>1</v>
      </c>
      <c r="AO9" s="92" t="s">
        <v>294</v>
      </c>
      <c r="AP9" s="86" t="s">
        <v>176</v>
      </c>
      <c r="AQ9" s="86">
        <v>0</v>
      </c>
      <c r="AR9" s="86">
        <v>0</v>
      </c>
      <c r="AS9" s="86"/>
      <c r="AT9" s="86"/>
      <c r="AU9" s="86"/>
      <c r="AV9" s="86"/>
      <c r="AW9" s="86"/>
      <c r="AX9" s="86"/>
      <c r="AY9" s="86"/>
      <c r="AZ9" s="86"/>
      <c r="BA9">
        <v>5</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214</v>
      </c>
      <c r="B10" s="84" t="s">
        <v>238</v>
      </c>
      <c r="C10" s="53"/>
      <c r="D10" s="54"/>
      <c r="E10" s="65"/>
      <c r="F10" s="55"/>
      <c r="G10" s="53"/>
      <c r="H10" s="57"/>
      <c r="I10" s="56"/>
      <c r="J10" s="56"/>
      <c r="K10" s="36" t="s">
        <v>65</v>
      </c>
      <c r="L10" s="83">
        <v>41</v>
      </c>
      <c r="M10" s="83"/>
      <c r="N10" s="63"/>
      <c r="O10" s="86" t="s">
        <v>240</v>
      </c>
      <c r="P10" s="88">
        <v>43534.62886574074</v>
      </c>
      <c r="Q10" s="86" t="s">
        <v>248</v>
      </c>
      <c r="R10" s="86"/>
      <c r="S10" s="86"/>
      <c r="T10" s="86" t="s">
        <v>267</v>
      </c>
      <c r="U10" s="86"/>
      <c r="V10" s="90" t="s">
        <v>272</v>
      </c>
      <c r="W10" s="88">
        <v>43534.62886574074</v>
      </c>
      <c r="X10" s="90" t="s">
        <v>282</v>
      </c>
      <c r="Y10" s="86"/>
      <c r="Z10" s="86"/>
      <c r="AA10" s="92" t="s">
        <v>295</v>
      </c>
      <c r="AB10" s="86"/>
      <c r="AC10" s="86" t="b">
        <v>0</v>
      </c>
      <c r="AD10" s="86">
        <v>0</v>
      </c>
      <c r="AE10" s="92" t="s">
        <v>302</v>
      </c>
      <c r="AF10" s="86" t="b">
        <v>0</v>
      </c>
      <c r="AG10" s="86" t="s">
        <v>304</v>
      </c>
      <c r="AH10" s="86"/>
      <c r="AI10" s="92" t="s">
        <v>302</v>
      </c>
      <c r="AJ10" s="86" t="b">
        <v>0</v>
      </c>
      <c r="AK10" s="86">
        <v>1</v>
      </c>
      <c r="AL10" s="92" t="s">
        <v>294</v>
      </c>
      <c r="AM10" s="86" t="s">
        <v>308</v>
      </c>
      <c r="AN10" s="86" t="b">
        <v>0</v>
      </c>
      <c r="AO10" s="92" t="s">
        <v>294</v>
      </c>
      <c r="AP10" s="86" t="s">
        <v>176</v>
      </c>
      <c r="AQ10" s="86">
        <v>0</v>
      </c>
      <c r="AR10" s="86">
        <v>0</v>
      </c>
      <c r="AS10" s="86"/>
      <c r="AT10" s="86"/>
      <c r="AU10" s="86"/>
      <c r="AV10" s="86"/>
      <c r="AW10" s="86"/>
      <c r="AX10" s="86"/>
      <c r="AY10" s="86"/>
      <c r="AZ10" s="86"/>
      <c r="BA10">
        <v>5</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215</v>
      </c>
      <c r="B11" s="84" t="s">
        <v>236</v>
      </c>
      <c r="C11" s="53"/>
      <c r="D11" s="54"/>
      <c r="E11" s="65"/>
      <c r="F11" s="55"/>
      <c r="G11" s="53"/>
      <c r="H11" s="57"/>
      <c r="I11" s="56"/>
      <c r="J11" s="56"/>
      <c r="K11" s="36" t="s">
        <v>65</v>
      </c>
      <c r="L11" s="83">
        <v>51</v>
      </c>
      <c r="M11" s="83"/>
      <c r="N11" s="63"/>
      <c r="O11" s="86" t="s">
        <v>240</v>
      </c>
      <c r="P11" s="88">
        <v>43527.125</v>
      </c>
      <c r="Q11" s="86" t="s">
        <v>249</v>
      </c>
      <c r="R11" s="90" t="s">
        <v>257</v>
      </c>
      <c r="S11" s="86" t="s">
        <v>264</v>
      </c>
      <c r="T11" s="86" t="s">
        <v>268</v>
      </c>
      <c r="U11" s="86"/>
      <c r="V11" s="90" t="s">
        <v>273</v>
      </c>
      <c r="W11" s="88">
        <v>43527.125</v>
      </c>
      <c r="X11" s="90" t="s">
        <v>283</v>
      </c>
      <c r="Y11" s="86"/>
      <c r="Z11" s="86"/>
      <c r="AA11" s="92" t="s">
        <v>296</v>
      </c>
      <c r="AB11" s="86"/>
      <c r="AC11" s="86" t="b">
        <v>0</v>
      </c>
      <c r="AD11" s="86">
        <v>0</v>
      </c>
      <c r="AE11" s="92" t="s">
        <v>302</v>
      </c>
      <c r="AF11" s="86" t="b">
        <v>0</v>
      </c>
      <c r="AG11" s="86" t="s">
        <v>304</v>
      </c>
      <c r="AH11" s="86"/>
      <c r="AI11" s="92" t="s">
        <v>302</v>
      </c>
      <c r="AJ11" s="86" t="b">
        <v>0</v>
      </c>
      <c r="AK11" s="86">
        <v>0</v>
      </c>
      <c r="AL11" s="92" t="s">
        <v>302</v>
      </c>
      <c r="AM11" s="86" t="s">
        <v>307</v>
      </c>
      <c r="AN11" s="86" t="b">
        <v>0</v>
      </c>
      <c r="AO11" s="92" t="s">
        <v>296</v>
      </c>
      <c r="AP11" s="86" t="s">
        <v>176</v>
      </c>
      <c r="AQ11" s="86">
        <v>0</v>
      </c>
      <c r="AR11" s="86">
        <v>0</v>
      </c>
      <c r="AS11" s="86"/>
      <c r="AT11" s="86"/>
      <c r="AU11" s="86"/>
      <c r="AV11" s="86"/>
      <c r="AW11" s="86"/>
      <c r="AX11" s="86"/>
      <c r="AY11" s="86"/>
      <c r="AZ11" s="86"/>
      <c r="BA11">
        <v>2</v>
      </c>
      <c r="BB11" s="85" t="str">
        <f>REPLACE(INDEX(GroupVertices[Group],MATCH(Edges24[[#This Row],[Vertex 1]],GroupVertices[Vertex],0)),1,1,"")</f>
        <v>2</v>
      </c>
      <c r="BC11" s="85" t="str">
        <f>REPLACE(INDEX(GroupVertices[Group],MATCH(Edges24[[#This Row],[Vertex 2]],GroupVertices[Vertex],0)),1,1,"")</f>
        <v>2</v>
      </c>
      <c r="BD11" s="51">
        <v>0</v>
      </c>
      <c r="BE11" s="52">
        <v>0</v>
      </c>
      <c r="BF11" s="51">
        <v>0</v>
      </c>
      <c r="BG11" s="52">
        <v>0</v>
      </c>
      <c r="BH11" s="51">
        <v>0</v>
      </c>
      <c r="BI11" s="52">
        <v>0</v>
      </c>
      <c r="BJ11" s="51">
        <v>22</v>
      </c>
      <c r="BK11" s="52">
        <v>100</v>
      </c>
      <c r="BL11" s="51">
        <v>22</v>
      </c>
    </row>
    <row r="12" spans="1:64" ht="15">
      <c r="A12" s="84" t="s">
        <v>215</v>
      </c>
      <c r="B12" s="84" t="s">
        <v>236</v>
      </c>
      <c r="C12" s="53"/>
      <c r="D12" s="54"/>
      <c r="E12" s="65"/>
      <c r="F12" s="55"/>
      <c r="G12" s="53"/>
      <c r="H12" s="57"/>
      <c r="I12" s="56"/>
      <c r="J12" s="56"/>
      <c r="K12" s="36" t="s">
        <v>65</v>
      </c>
      <c r="L12" s="83">
        <v>52</v>
      </c>
      <c r="M12" s="83"/>
      <c r="N12" s="63"/>
      <c r="O12" s="86" t="s">
        <v>240</v>
      </c>
      <c r="P12" s="88">
        <v>43528.916666666664</v>
      </c>
      <c r="Q12" s="86" t="s">
        <v>249</v>
      </c>
      <c r="R12" s="90" t="s">
        <v>257</v>
      </c>
      <c r="S12" s="86" t="s">
        <v>264</v>
      </c>
      <c r="T12" s="86" t="s">
        <v>268</v>
      </c>
      <c r="U12" s="86"/>
      <c r="V12" s="90" t="s">
        <v>273</v>
      </c>
      <c r="W12" s="88">
        <v>43528.916666666664</v>
      </c>
      <c r="X12" s="90" t="s">
        <v>284</v>
      </c>
      <c r="Y12" s="86"/>
      <c r="Z12" s="86"/>
      <c r="AA12" s="92" t="s">
        <v>297</v>
      </c>
      <c r="AB12" s="86"/>
      <c r="AC12" s="86" t="b">
        <v>0</v>
      </c>
      <c r="AD12" s="86">
        <v>0</v>
      </c>
      <c r="AE12" s="92" t="s">
        <v>302</v>
      </c>
      <c r="AF12" s="86" t="b">
        <v>0</v>
      </c>
      <c r="AG12" s="86" t="s">
        <v>304</v>
      </c>
      <c r="AH12" s="86"/>
      <c r="AI12" s="92" t="s">
        <v>302</v>
      </c>
      <c r="AJ12" s="86" t="b">
        <v>0</v>
      </c>
      <c r="AK12" s="86">
        <v>0</v>
      </c>
      <c r="AL12" s="92" t="s">
        <v>302</v>
      </c>
      <c r="AM12" s="86" t="s">
        <v>307</v>
      </c>
      <c r="AN12" s="86" t="b">
        <v>0</v>
      </c>
      <c r="AO12" s="92" t="s">
        <v>297</v>
      </c>
      <c r="AP12" s="86" t="s">
        <v>176</v>
      </c>
      <c r="AQ12" s="86">
        <v>0</v>
      </c>
      <c r="AR12" s="86">
        <v>0</v>
      </c>
      <c r="AS12" s="86"/>
      <c r="AT12" s="86"/>
      <c r="AU12" s="86"/>
      <c r="AV12" s="86"/>
      <c r="AW12" s="86"/>
      <c r="AX12" s="86"/>
      <c r="AY12" s="86"/>
      <c r="AZ12" s="86"/>
      <c r="BA12">
        <v>2</v>
      </c>
      <c r="BB12" s="85" t="str">
        <f>REPLACE(INDEX(GroupVertices[Group],MATCH(Edges24[[#This Row],[Vertex 1]],GroupVertices[Vertex],0)),1,1,"")</f>
        <v>2</v>
      </c>
      <c r="BC12" s="85" t="str">
        <f>REPLACE(INDEX(GroupVertices[Group],MATCH(Edges24[[#This Row],[Vertex 2]],GroupVertices[Vertex],0)),1,1,"")</f>
        <v>2</v>
      </c>
      <c r="BD12" s="51">
        <v>0</v>
      </c>
      <c r="BE12" s="52">
        <v>0</v>
      </c>
      <c r="BF12" s="51">
        <v>0</v>
      </c>
      <c r="BG12" s="52">
        <v>0</v>
      </c>
      <c r="BH12" s="51">
        <v>0</v>
      </c>
      <c r="BI12" s="52">
        <v>0</v>
      </c>
      <c r="BJ12" s="51">
        <v>22</v>
      </c>
      <c r="BK12" s="52">
        <v>100</v>
      </c>
      <c r="BL12" s="51">
        <v>22</v>
      </c>
    </row>
    <row r="13" spans="1:64" ht="15">
      <c r="A13" s="84" t="s">
        <v>215</v>
      </c>
      <c r="B13" s="84" t="s">
        <v>215</v>
      </c>
      <c r="C13" s="53"/>
      <c r="D13" s="54"/>
      <c r="E13" s="65"/>
      <c r="F13" s="55"/>
      <c r="G13" s="53"/>
      <c r="H13" s="57"/>
      <c r="I13" s="56"/>
      <c r="J13" s="56"/>
      <c r="K13" s="36" t="s">
        <v>65</v>
      </c>
      <c r="L13" s="83">
        <v>53</v>
      </c>
      <c r="M13" s="83"/>
      <c r="N13" s="63"/>
      <c r="O13" s="86" t="s">
        <v>176</v>
      </c>
      <c r="P13" s="88">
        <v>43534</v>
      </c>
      <c r="Q13" s="86" t="s">
        <v>250</v>
      </c>
      <c r="R13" s="86" t="s">
        <v>258</v>
      </c>
      <c r="S13" s="86" t="s">
        <v>265</v>
      </c>
      <c r="T13" s="86"/>
      <c r="U13" s="86"/>
      <c r="V13" s="90" t="s">
        <v>273</v>
      </c>
      <c r="W13" s="88">
        <v>43534</v>
      </c>
      <c r="X13" s="90" t="s">
        <v>285</v>
      </c>
      <c r="Y13" s="86"/>
      <c r="Z13" s="86"/>
      <c r="AA13" s="92" t="s">
        <v>298</v>
      </c>
      <c r="AB13" s="86"/>
      <c r="AC13" s="86" t="b">
        <v>0</v>
      </c>
      <c r="AD13" s="86">
        <v>0</v>
      </c>
      <c r="AE13" s="92" t="s">
        <v>302</v>
      </c>
      <c r="AF13" s="86" t="b">
        <v>0</v>
      </c>
      <c r="AG13" s="86" t="s">
        <v>304</v>
      </c>
      <c r="AH13" s="86"/>
      <c r="AI13" s="92" t="s">
        <v>302</v>
      </c>
      <c r="AJ13" s="86" t="b">
        <v>0</v>
      </c>
      <c r="AK13" s="86">
        <v>0</v>
      </c>
      <c r="AL13" s="92" t="s">
        <v>302</v>
      </c>
      <c r="AM13" s="86" t="s">
        <v>307</v>
      </c>
      <c r="AN13" s="86" t="b">
        <v>1</v>
      </c>
      <c r="AO13" s="92" t="s">
        <v>298</v>
      </c>
      <c r="AP13" s="86" t="s">
        <v>176</v>
      </c>
      <c r="AQ13" s="86">
        <v>0</v>
      </c>
      <c r="AR13" s="86">
        <v>0</v>
      </c>
      <c r="AS13" s="86"/>
      <c r="AT13" s="86"/>
      <c r="AU13" s="86"/>
      <c r="AV13" s="86"/>
      <c r="AW13" s="86"/>
      <c r="AX13" s="86"/>
      <c r="AY13" s="86"/>
      <c r="AZ13" s="86"/>
      <c r="BA13">
        <v>2</v>
      </c>
      <c r="BB13" s="85" t="str">
        <f>REPLACE(INDEX(GroupVertices[Group],MATCH(Edges24[[#This Row],[Vertex 1]],GroupVertices[Vertex],0)),1,1,"")</f>
        <v>2</v>
      </c>
      <c r="BC13" s="85" t="str">
        <f>REPLACE(INDEX(GroupVertices[Group],MATCH(Edges24[[#This Row],[Vertex 2]],GroupVertices[Vertex],0)),1,1,"")</f>
        <v>2</v>
      </c>
      <c r="BD13" s="51">
        <v>0</v>
      </c>
      <c r="BE13" s="52">
        <v>0</v>
      </c>
      <c r="BF13" s="51">
        <v>0</v>
      </c>
      <c r="BG13" s="52">
        <v>0</v>
      </c>
      <c r="BH13" s="51">
        <v>0</v>
      </c>
      <c r="BI13" s="52">
        <v>0</v>
      </c>
      <c r="BJ13" s="51">
        <v>18</v>
      </c>
      <c r="BK13" s="52">
        <v>100</v>
      </c>
      <c r="BL13" s="51">
        <v>18</v>
      </c>
    </row>
    <row r="14" spans="1:64" ht="15">
      <c r="A14" s="84" t="s">
        <v>215</v>
      </c>
      <c r="B14" s="84" t="s">
        <v>215</v>
      </c>
      <c r="C14" s="53"/>
      <c r="D14" s="54"/>
      <c r="E14" s="65"/>
      <c r="F14" s="55"/>
      <c r="G14" s="53"/>
      <c r="H14" s="57"/>
      <c r="I14" s="56"/>
      <c r="J14" s="56"/>
      <c r="K14" s="36" t="s">
        <v>65</v>
      </c>
      <c r="L14" s="83">
        <v>54</v>
      </c>
      <c r="M14" s="83"/>
      <c r="N14" s="63"/>
      <c r="O14" s="86" t="s">
        <v>176</v>
      </c>
      <c r="P14" s="88">
        <v>43538.041666666664</v>
      </c>
      <c r="Q14" s="86" t="s">
        <v>251</v>
      </c>
      <c r="R14" s="86" t="s">
        <v>259</v>
      </c>
      <c r="S14" s="86" t="s">
        <v>265</v>
      </c>
      <c r="T14" s="86"/>
      <c r="U14" s="86"/>
      <c r="V14" s="90" t="s">
        <v>273</v>
      </c>
      <c r="W14" s="88">
        <v>43538.041666666664</v>
      </c>
      <c r="X14" s="90" t="s">
        <v>286</v>
      </c>
      <c r="Y14" s="86"/>
      <c r="Z14" s="86"/>
      <c r="AA14" s="92" t="s">
        <v>299</v>
      </c>
      <c r="AB14" s="86"/>
      <c r="AC14" s="86" t="b">
        <v>0</v>
      </c>
      <c r="AD14" s="86">
        <v>0</v>
      </c>
      <c r="AE14" s="92" t="s">
        <v>302</v>
      </c>
      <c r="AF14" s="86" t="b">
        <v>0</v>
      </c>
      <c r="AG14" s="86" t="s">
        <v>304</v>
      </c>
      <c r="AH14" s="86"/>
      <c r="AI14" s="92" t="s">
        <v>302</v>
      </c>
      <c r="AJ14" s="86" t="b">
        <v>0</v>
      </c>
      <c r="AK14" s="86">
        <v>0</v>
      </c>
      <c r="AL14" s="92" t="s">
        <v>302</v>
      </c>
      <c r="AM14" s="86" t="s">
        <v>307</v>
      </c>
      <c r="AN14" s="86" t="b">
        <v>1</v>
      </c>
      <c r="AO14" s="92" t="s">
        <v>299</v>
      </c>
      <c r="AP14" s="86" t="s">
        <v>176</v>
      </c>
      <c r="AQ14" s="86">
        <v>0</v>
      </c>
      <c r="AR14" s="86">
        <v>0</v>
      </c>
      <c r="AS14" s="86"/>
      <c r="AT14" s="86"/>
      <c r="AU14" s="86"/>
      <c r="AV14" s="86"/>
      <c r="AW14" s="86"/>
      <c r="AX14" s="86"/>
      <c r="AY14" s="86"/>
      <c r="AZ14" s="86"/>
      <c r="BA14">
        <v>2</v>
      </c>
      <c r="BB14" s="85" t="str">
        <f>REPLACE(INDEX(GroupVertices[Group],MATCH(Edges24[[#This Row],[Vertex 1]],GroupVertices[Vertex],0)),1,1,"")</f>
        <v>2</v>
      </c>
      <c r="BC14" s="85" t="str">
        <f>REPLACE(INDEX(GroupVertices[Group],MATCH(Edges24[[#This Row],[Vertex 2]],GroupVertices[Vertex],0)),1,1,"")</f>
        <v>2</v>
      </c>
      <c r="BD14" s="51">
        <v>0</v>
      </c>
      <c r="BE14" s="52">
        <v>0</v>
      </c>
      <c r="BF14" s="51">
        <v>0</v>
      </c>
      <c r="BG14" s="52">
        <v>0</v>
      </c>
      <c r="BH14" s="51">
        <v>0</v>
      </c>
      <c r="BI14" s="52">
        <v>0</v>
      </c>
      <c r="BJ14" s="51">
        <v>18</v>
      </c>
      <c r="BK14" s="52">
        <v>100</v>
      </c>
      <c r="BL14" s="51">
        <v>18</v>
      </c>
    </row>
    <row r="15" spans="1:64" ht="15">
      <c r="A15" s="84" t="s">
        <v>216</v>
      </c>
      <c r="B15" s="84" t="s">
        <v>216</v>
      </c>
      <c r="C15" s="53"/>
      <c r="D15" s="54"/>
      <c r="E15" s="65"/>
      <c r="F15" s="55"/>
      <c r="G15" s="53"/>
      <c r="H15" s="57"/>
      <c r="I15" s="56"/>
      <c r="J15" s="56"/>
      <c r="K15" s="36" t="s">
        <v>65</v>
      </c>
      <c r="L15" s="83">
        <v>55</v>
      </c>
      <c r="M15" s="83"/>
      <c r="N15" s="63"/>
      <c r="O15" s="86" t="s">
        <v>176</v>
      </c>
      <c r="P15" s="88">
        <v>43538.59113425926</v>
      </c>
      <c r="Q15" s="86" t="s">
        <v>252</v>
      </c>
      <c r="R15" s="90" t="s">
        <v>260</v>
      </c>
      <c r="S15" s="86" t="s">
        <v>261</v>
      </c>
      <c r="T15" s="86" t="s">
        <v>269</v>
      </c>
      <c r="U15" s="86"/>
      <c r="V15" s="90" t="s">
        <v>274</v>
      </c>
      <c r="W15" s="88">
        <v>43538.59113425926</v>
      </c>
      <c r="X15" s="90" t="s">
        <v>287</v>
      </c>
      <c r="Y15" s="86"/>
      <c r="Z15" s="86"/>
      <c r="AA15" s="92" t="s">
        <v>300</v>
      </c>
      <c r="AB15" s="86"/>
      <c r="AC15" s="86" t="b">
        <v>0</v>
      </c>
      <c r="AD15" s="86">
        <v>0</v>
      </c>
      <c r="AE15" s="92" t="s">
        <v>302</v>
      </c>
      <c r="AF15" s="86" t="b">
        <v>0</v>
      </c>
      <c r="AG15" s="86" t="s">
        <v>304</v>
      </c>
      <c r="AH15" s="86"/>
      <c r="AI15" s="92" t="s">
        <v>302</v>
      </c>
      <c r="AJ15" s="86" t="b">
        <v>0</v>
      </c>
      <c r="AK15" s="86">
        <v>0</v>
      </c>
      <c r="AL15" s="92" t="s">
        <v>302</v>
      </c>
      <c r="AM15" s="86" t="s">
        <v>306</v>
      </c>
      <c r="AN15" s="86" t="b">
        <v>1</v>
      </c>
      <c r="AO15" s="92" t="s">
        <v>300</v>
      </c>
      <c r="AP15" s="86" t="s">
        <v>176</v>
      </c>
      <c r="AQ15" s="86">
        <v>0</v>
      </c>
      <c r="AR15" s="86">
        <v>0</v>
      </c>
      <c r="AS15" s="86"/>
      <c r="AT15" s="86"/>
      <c r="AU15" s="86"/>
      <c r="AV15" s="86"/>
      <c r="AW15" s="86"/>
      <c r="AX15" s="86"/>
      <c r="AY15" s="86"/>
      <c r="AZ15" s="86"/>
      <c r="BA15">
        <v>1</v>
      </c>
      <c r="BB15" s="85" t="str">
        <f>REPLACE(INDEX(GroupVertices[Group],MATCH(Edges24[[#This Row],[Vertex 1]],GroupVertices[Vertex],0)),1,1,"")</f>
        <v>3</v>
      </c>
      <c r="BC15" s="85" t="str">
        <f>REPLACE(INDEX(GroupVertices[Group],MATCH(Edges24[[#This Row],[Vertex 2]],GroupVertices[Vertex],0)),1,1,"")</f>
        <v>3</v>
      </c>
      <c r="BD15" s="51">
        <v>1</v>
      </c>
      <c r="BE15" s="52">
        <v>6.25</v>
      </c>
      <c r="BF15" s="51">
        <v>0</v>
      </c>
      <c r="BG15" s="52">
        <v>0</v>
      </c>
      <c r="BH15" s="51">
        <v>0</v>
      </c>
      <c r="BI15" s="52">
        <v>0</v>
      </c>
      <c r="BJ15" s="51">
        <v>15</v>
      </c>
      <c r="BK15" s="52">
        <v>93.75</v>
      </c>
      <c r="BL15" s="51">
        <v>16</v>
      </c>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3" r:id="rId1" display="https://twitter.com/i/web/status/1101810102540083200"/>
    <hyperlink ref="R4" r:id="rId2" display="https://www.10best.com/awards/travel/best-beer-festival-2019/"/>
    <hyperlink ref="R5" r:id="rId3" display="https://www.10best.com/awards/travel/best-beer-festival-2019/"/>
    <hyperlink ref="R6" r:id="rId4" display="https://www.instagram.com/p/Bt_O4DQAT8o/?utm_source=ig_twitter_share&amp;igshid=s3n2nngsfxll"/>
    <hyperlink ref="R9" r:id="rId5" display="https://twitter.com/i/web/status/1104754657019084808"/>
    <hyperlink ref="R11" r:id="rId6" display="https://ivebeenbit.ca/boston-walking-guide/"/>
    <hyperlink ref="R12" r:id="rId7" display="https://ivebeenbit.ca/boston-walking-guide/"/>
    <hyperlink ref="R15" r:id="rId8" display="https://twitter.com/i/web/status/1106196089747566593"/>
    <hyperlink ref="V3" r:id="rId9" display="http://pbs.twimg.com/profile_images/3434386736/22b4202815d6f13bbbebca9e171507dc_normal.jpeg"/>
    <hyperlink ref="V4" r:id="rId10" display="http://pbs.twimg.com/profile_images/534358166134222849/tRDEw_6V_normal.jpeg"/>
    <hyperlink ref="V5" r:id="rId11" display="http://pbs.twimg.com/profile_images/534358166134222849/tRDEw_6V_normal.jpeg"/>
    <hyperlink ref="V6" r:id="rId12" display="http://pbs.twimg.com/profile_images/303048483/q_s_nuts_logo_normal.jpg"/>
    <hyperlink ref="V7" r:id="rId13" display="http://pbs.twimg.com/profile_images/303048483/q_s_nuts_logo_normal.jpg"/>
    <hyperlink ref="V8" r:id="rId14" display="http://pbs.twimg.com/profile_images/303048483/q_s_nuts_logo_normal.jpg"/>
    <hyperlink ref="V9" r:id="rId15" display="http://pbs.twimg.com/profile_images/303048483/q_s_nuts_logo_normal.jpg"/>
    <hyperlink ref="V10" r:id="rId16" display="http://pbs.twimg.com/profile_images/303048483/q_s_nuts_logo_normal.jpg"/>
    <hyperlink ref="V11" r:id="rId17" display="http://pbs.twimg.com/profile_images/692809797104603136/HLNsI6zZ_normal.jpg"/>
    <hyperlink ref="V12" r:id="rId18" display="http://pbs.twimg.com/profile_images/692809797104603136/HLNsI6zZ_normal.jpg"/>
    <hyperlink ref="V13" r:id="rId19" display="http://pbs.twimg.com/profile_images/692809797104603136/HLNsI6zZ_normal.jpg"/>
    <hyperlink ref="V14" r:id="rId20" display="http://pbs.twimg.com/profile_images/692809797104603136/HLNsI6zZ_normal.jpg"/>
    <hyperlink ref="V15" r:id="rId21" display="http://pbs.twimg.com/profile_images/675505466357784576/SVUtP67s_normal.png"/>
    <hyperlink ref="X3" r:id="rId22" display="https://twitter.com/#!/barbaratibbetts/status/1101810102540083200"/>
    <hyperlink ref="X4" r:id="rId23" display="https://twitter.com/#!/10best/status/1102665648910548993"/>
    <hyperlink ref="X5" r:id="rId24" display="https://twitter.com/#!/10best/status/1102665194885529601"/>
    <hyperlink ref="X6" r:id="rId25" display="https://twitter.com/#!/qsnuts/status/1097156510218620929"/>
    <hyperlink ref="X7" r:id="rId26" display="https://twitter.com/#!/qsnuts/status/1102237116979994624"/>
    <hyperlink ref="X8" r:id="rId27" display="https://twitter.com/#!/qsnuts/status/1104760578265022464"/>
    <hyperlink ref="X9" r:id="rId28" display="https://twitter.com/#!/qsnuts/status/1104754657019084808"/>
    <hyperlink ref="X10" r:id="rId29" display="https://twitter.com/#!/qsnuts/status/1104760211628310528"/>
    <hyperlink ref="X11" r:id="rId30" display="https://twitter.com/#!/ibbtravel/status/1102040902778929152"/>
    <hyperlink ref="X12" r:id="rId31" display="https://twitter.com/#!/ibbtravel/status/1102690179414925312"/>
    <hyperlink ref="X13" r:id="rId32" display="https://twitter.com/#!/ibbtravel/status/1104532317874184192"/>
    <hyperlink ref="X14" r:id="rId33" display="https://twitter.com/#!/ibbtravel/status/1105996968017313792"/>
    <hyperlink ref="X15" r:id="rId34" display="https://twitter.com/#!/videoterrill/status/1106196089747566593"/>
  </hyperlinks>
  <printOptions/>
  <pageMargins left="0.7" right="0.7" top="0.75" bottom="0.75" header="0.3" footer="0.3"/>
  <pageSetup horizontalDpi="600" verticalDpi="600" orientation="portrait" r:id="rId38"/>
  <legacyDrawing r:id="rId36"/>
  <tableParts>
    <tablePart r:id="rId3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v>
      </c>
      <c r="B1" s="13" t="s">
        <v>34</v>
      </c>
    </row>
    <row r="2" spans="1:2" ht="15">
      <c r="A2" s="124" t="s">
        <v>213</v>
      </c>
      <c r="B2" s="85">
        <v>570</v>
      </c>
    </row>
    <row r="3" spans="1:2" ht="15">
      <c r="A3" s="124" t="s">
        <v>236</v>
      </c>
      <c r="B3" s="85">
        <v>208</v>
      </c>
    </row>
    <row r="4" spans="1:2" ht="15">
      <c r="A4" s="124" t="s">
        <v>214</v>
      </c>
      <c r="B4" s="85">
        <v>138</v>
      </c>
    </row>
    <row r="5" spans="1:2" ht="15">
      <c r="A5" s="124" t="s">
        <v>234</v>
      </c>
      <c r="B5" s="85">
        <v>0</v>
      </c>
    </row>
    <row r="6" spans="1:2" ht="15">
      <c r="A6" s="124" t="s">
        <v>231</v>
      </c>
      <c r="B6" s="85">
        <v>0</v>
      </c>
    </row>
    <row r="7" spans="1:2" ht="15">
      <c r="A7" s="124" t="s">
        <v>233</v>
      </c>
      <c r="B7" s="85">
        <v>0</v>
      </c>
    </row>
    <row r="8" spans="1:2" ht="15">
      <c r="A8" s="124" t="s">
        <v>230</v>
      </c>
      <c r="B8" s="85">
        <v>0</v>
      </c>
    </row>
    <row r="9" spans="1:2" ht="15">
      <c r="A9" s="124" t="s">
        <v>232</v>
      </c>
      <c r="B9" s="85">
        <v>0</v>
      </c>
    </row>
    <row r="10" spans="1:2" ht="15">
      <c r="A10" s="124" t="s">
        <v>235</v>
      </c>
      <c r="B10" s="85">
        <v>0</v>
      </c>
    </row>
    <row r="11" spans="1:2" ht="15">
      <c r="A11" s="124" t="s">
        <v>239</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789</v>
      </c>
      <c r="B25" t="s">
        <v>788</v>
      </c>
    </row>
    <row r="26" spans="1:2" ht="15">
      <c r="A26" s="136">
        <v>43513.64664351852</v>
      </c>
      <c r="B26" s="3">
        <v>1</v>
      </c>
    </row>
    <row r="27" spans="1:2" ht="15">
      <c r="A27" s="136">
        <v>43526.48811342593</v>
      </c>
      <c r="B27" s="3">
        <v>1</v>
      </c>
    </row>
    <row r="28" spans="1:2" ht="15">
      <c r="A28" s="136">
        <v>43527.125</v>
      </c>
      <c r="B28" s="3">
        <v>1</v>
      </c>
    </row>
    <row r="29" spans="1:2" ht="15">
      <c r="A29" s="136">
        <v>43527.666446759256</v>
      </c>
      <c r="B29" s="3">
        <v>1</v>
      </c>
    </row>
    <row r="30" spans="1:2" ht="15">
      <c r="A30" s="136">
        <v>43528.847719907404</v>
      </c>
      <c r="B30" s="3">
        <v>1</v>
      </c>
    </row>
    <row r="31" spans="1:2" ht="15">
      <c r="A31" s="136">
        <v>43528.848969907405</v>
      </c>
      <c r="B31" s="3">
        <v>1</v>
      </c>
    </row>
    <row r="32" spans="1:2" ht="15">
      <c r="A32" s="136">
        <v>43528.916666666664</v>
      </c>
      <c r="B32" s="3">
        <v>1</v>
      </c>
    </row>
    <row r="33" spans="1:2" ht="15">
      <c r="A33" s="136">
        <v>43534</v>
      </c>
      <c r="B33" s="3">
        <v>1</v>
      </c>
    </row>
    <row r="34" spans="1:2" ht="15">
      <c r="A34" s="136">
        <v>43534.613541666666</v>
      </c>
      <c r="B34" s="3">
        <v>1</v>
      </c>
    </row>
    <row r="35" spans="1:2" ht="15">
      <c r="A35" s="136">
        <v>43534.62886574074</v>
      </c>
      <c r="B35" s="3">
        <v>1</v>
      </c>
    </row>
    <row r="36" spans="1:2" ht="15">
      <c r="A36" s="136">
        <v>43534.62987268518</v>
      </c>
      <c r="B36" s="3">
        <v>1</v>
      </c>
    </row>
    <row r="37" spans="1:2" ht="15">
      <c r="A37" s="136">
        <v>43538.041666666664</v>
      </c>
      <c r="B37" s="3">
        <v>1</v>
      </c>
    </row>
    <row r="38" spans="1:2" ht="15">
      <c r="A38" s="136">
        <v>43538.59113425926</v>
      </c>
      <c r="B38" s="3">
        <v>1</v>
      </c>
    </row>
    <row r="39" spans="1:2" ht="15">
      <c r="A39" s="136" t="s">
        <v>790</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310</v>
      </c>
      <c r="AE2" s="13" t="s">
        <v>311</v>
      </c>
      <c r="AF2" s="13" t="s">
        <v>312</v>
      </c>
      <c r="AG2" s="13" t="s">
        <v>313</v>
      </c>
      <c r="AH2" s="13" t="s">
        <v>314</v>
      </c>
      <c r="AI2" s="13" t="s">
        <v>315</v>
      </c>
      <c r="AJ2" s="13" t="s">
        <v>316</v>
      </c>
      <c r="AK2" s="13" t="s">
        <v>317</v>
      </c>
      <c r="AL2" s="13" t="s">
        <v>318</v>
      </c>
      <c r="AM2" s="13" t="s">
        <v>319</v>
      </c>
      <c r="AN2" s="13" t="s">
        <v>320</v>
      </c>
      <c r="AO2" s="13" t="s">
        <v>321</v>
      </c>
      <c r="AP2" s="13" t="s">
        <v>322</v>
      </c>
      <c r="AQ2" s="13" t="s">
        <v>323</v>
      </c>
      <c r="AR2" s="13" t="s">
        <v>324</v>
      </c>
      <c r="AS2" s="13" t="s">
        <v>192</v>
      </c>
      <c r="AT2" s="13" t="s">
        <v>325</v>
      </c>
      <c r="AU2" s="13" t="s">
        <v>326</v>
      </c>
      <c r="AV2" s="13" t="s">
        <v>327</v>
      </c>
      <c r="AW2" s="13" t="s">
        <v>328</v>
      </c>
      <c r="AX2" s="13" t="s">
        <v>329</v>
      </c>
      <c r="AY2" s="13" t="s">
        <v>330</v>
      </c>
      <c r="AZ2" s="13" t="s">
        <v>598</v>
      </c>
      <c r="BA2" s="130" t="s">
        <v>709</v>
      </c>
      <c r="BB2" s="130" t="s">
        <v>712</v>
      </c>
      <c r="BC2" s="130" t="s">
        <v>714</v>
      </c>
      <c r="BD2" s="130" t="s">
        <v>716</v>
      </c>
      <c r="BE2" s="130" t="s">
        <v>718</v>
      </c>
      <c r="BF2" s="130" t="s">
        <v>719</v>
      </c>
      <c r="BG2" s="130" t="s">
        <v>720</v>
      </c>
      <c r="BH2" s="130" t="s">
        <v>726</v>
      </c>
      <c r="BI2" s="130" t="s">
        <v>730</v>
      </c>
      <c r="BJ2" s="130" t="s">
        <v>735</v>
      </c>
      <c r="BK2" s="130" t="s">
        <v>775</v>
      </c>
      <c r="BL2" s="130" t="s">
        <v>776</v>
      </c>
      <c r="BM2" s="130" t="s">
        <v>777</v>
      </c>
      <c r="BN2" s="130" t="s">
        <v>778</v>
      </c>
      <c r="BO2" s="130" t="s">
        <v>779</v>
      </c>
      <c r="BP2" s="130" t="s">
        <v>780</v>
      </c>
      <c r="BQ2" s="130" t="s">
        <v>781</v>
      </c>
      <c r="BR2" s="130" t="s">
        <v>782</v>
      </c>
      <c r="BS2" s="130" t="s">
        <v>784</v>
      </c>
      <c r="BT2" s="3"/>
      <c r="BU2" s="3"/>
    </row>
    <row r="3" spans="1:73" ht="15" customHeight="1">
      <c r="A3" s="50" t="s">
        <v>212</v>
      </c>
      <c r="B3" s="53"/>
      <c r="C3" s="53" t="s">
        <v>64</v>
      </c>
      <c r="D3" s="54">
        <v>178.72994374339783</v>
      </c>
      <c r="E3" s="55"/>
      <c r="F3" s="112" t="s">
        <v>270</v>
      </c>
      <c r="G3" s="53"/>
      <c r="H3" s="57" t="s">
        <v>212</v>
      </c>
      <c r="I3" s="56"/>
      <c r="J3" s="56"/>
      <c r="K3" s="114" t="s">
        <v>525</v>
      </c>
      <c r="L3" s="59">
        <v>1</v>
      </c>
      <c r="M3" s="60">
        <v>9152.755859375</v>
      </c>
      <c r="N3" s="60">
        <v>1382.2147216796875</v>
      </c>
      <c r="O3" s="58"/>
      <c r="P3" s="61"/>
      <c r="Q3" s="61"/>
      <c r="R3" s="51"/>
      <c r="S3" s="51">
        <v>1</v>
      </c>
      <c r="T3" s="51">
        <v>1</v>
      </c>
      <c r="U3" s="52">
        <v>0</v>
      </c>
      <c r="V3" s="52">
        <v>0</v>
      </c>
      <c r="W3" s="52">
        <v>0</v>
      </c>
      <c r="X3" s="52">
        <v>0.999982</v>
      </c>
      <c r="Y3" s="52">
        <v>0</v>
      </c>
      <c r="Z3" s="52" t="s">
        <v>786</v>
      </c>
      <c r="AA3" s="62">
        <v>3</v>
      </c>
      <c r="AB3" s="62"/>
      <c r="AC3" s="63"/>
      <c r="AD3" s="85" t="s">
        <v>331</v>
      </c>
      <c r="AE3" s="85">
        <v>1477</v>
      </c>
      <c r="AF3" s="85">
        <v>2438</v>
      </c>
      <c r="AG3" s="85">
        <v>5788</v>
      </c>
      <c r="AH3" s="85">
        <v>2840</v>
      </c>
      <c r="AI3" s="85"/>
      <c r="AJ3" s="85" t="s">
        <v>359</v>
      </c>
      <c r="AK3" s="85"/>
      <c r="AL3" s="89" t="s">
        <v>411</v>
      </c>
      <c r="AM3" s="85"/>
      <c r="AN3" s="87">
        <v>41358.950104166666</v>
      </c>
      <c r="AO3" s="89" t="s">
        <v>441</v>
      </c>
      <c r="AP3" s="85" t="b">
        <v>1</v>
      </c>
      <c r="AQ3" s="85" t="b">
        <v>0</v>
      </c>
      <c r="AR3" s="85" t="b">
        <v>0</v>
      </c>
      <c r="AS3" s="85" t="s">
        <v>304</v>
      </c>
      <c r="AT3" s="85">
        <v>135</v>
      </c>
      <c r="AU3" s="89" t="s">
        <v>465</v>
      </c>
      <c r="AV3" s="85" t="b">
        <v>0</v>
      </c>
      <c r="AW3" s="85" t="s">
        <v>496</v>
      </c>
      <c r="AX3" s="89" t="s">
        <v>497</v>
      </c>
      <c r="AY3" s="85" t="s">
        <v>66</v>
      </c>
      <c r="AZ3" s="85" t="str">
        <f>REPLACE(INDEX(GroupVertices[Group],MATCH(Vertices[[#This Row],[Vertex]],GroupVertices[Vertex],0)),1,1,"")</f>
        <v>3</v>
      </c>
      <c r="BA3" s="51" t="s">
        <v>253</v>
      </c>
      <c r="BB3" s="51" t="s">
        <v>253</v>
      </c>
      <c r="BC3" s="51" t="s">
        <v>261</v>
      </c>
      <c r="BD3" s="51" t="s">
        <v>261</v>
      </c>
      <c r="BE3" s="51" t="s">
        <v>266</v>
      </c>
      <c r="BF3" s="51" t="s">
        <v>266</v>
      </c>
      <c r="BG3" s="131" t="s">
        <v>721</v>
      </c>
      <c r="BH3" s="131" t="s">
        <v>721</v>
      </c>
      <c r="BI3" s="131" t="s">
        <v>731</v>
      </c>
      <c r="BJ3" s="131" t="s">
        <v>731</v>
      </c>
      <c r="BK3" s="131">
        <v>1</v>
      </c>
      <c r="BL3" s="134">
        <v>5.555555555555555</v>
      </c>
      <c r="BM3" s="131">
        <v>0</v>
      </c>
      <c r="BN3" s="134">
        <v>0</v>
      </c>
      <c r="BO3" s="131">
        <v>0</v>
      </c>
      <c r="BP3" s="134">
        <v>0</v>
      </c>
      <c r="BQ3" s="131">
        <v>17</v>
      </c>
      <c r="BR3" s="134">
        <v>94.44444444444444</v>
      </c>
      <c r="BS3" s="131">
        <v>18</v>
      </c>
      <c r="BT3" s="3"/>
      <c r="BU3" s="3"/>
    </row>
    <row r="4" spans="1:76" ht="15">
      <c r="A4" s="14" t="s">
        <v>213</v>
      </c>
      <c r="B4" s="15"/>
      <c r="C4" s="15" t="s">
        <v>64</v>
      </c>
      <c r="D4" s="93">
        <v>258.7564424864272</v>
      </c>
      <c r="E4" s="81"/>
      <c r="F4" s="112" t="s">
        <v>271</v>
      </c>
      <c r="G4" s="15"/>
      <c r="H4" s="16" t="s">
        <v>213</v>
      </c>
      <c r="I4" s="66"/>
      <c r="J4" s="66"/>
      <c r="K4" s="114" t="s">
        <v>526</v>
      </c>
      <c r="L4" s="94">
        <v>9999</v>
      </c>
      <c r="M4" s="95">
        <v>3584.37548828125</v>
      </c>
      <c r="N4" s="95">
        <v>4934.66552734375</v>
      </c>
      <c r="O4" s="77"/>
      <c r="P4" s="96"/>
      <c r="Q4" s="96"/>
      <c r="R4" s="97"/>
      <c r="S4" s="51">
        <v>0</v>
      </c>
      <c r="T4" s="51">
        <v>20</v>
      </c>
      <c r="U4" s="52">
        <v>570</v>
      </c>
      <c r="V4" s="52">
        <v>0.030303</v>
      </c>
      <c r="W4" s="52">
        <v>0.057711</v>
      </c>
      <c r="X4" s="52">
        <v>9.448737</v>
      </c>
      <c r="Y4" s="52">
        <v>0</v>
      </c>
      <c r="Z4" s="52">
        <v>0</v>
      </c>
      <c r="AA4" s="82">
        <v>4</v>
      </c>
      <c r="AB4" s="82"/>
      <c r="AC4" s="98"/>
      <c r="AD4" s="85" t="s">
        <v>332</v>
      </c>
      <c r="AE4" s="85">
        <v>2325</v>
      </c>
      <c r="AF4" s="85">
        <v>14100</v>
      </c>
      <c r="AG4" s="85">
        <v>32982</v>
      </c>
      <c r="AH4" s="85">
        <v>6179</v>
      </c>
      <c r="AI4" s="85"/>
      <c r="AJ4" s="85" t="s">
        <v>360</v>
      </c>
      <c r="AK4" s="85" t="s">
        <v>385</v>
      </c>
      <c r="AL4" s="89" t="s">
        <v>412</v>
      </c>
      <c r="AM4" s="85"/>
      <c r="AN4" s="87">
        <v>39766.668912037036</v>
      </c>
      <c r="AO4" s="89" t="s">
        <v>442</v>
      </c>
      <c r="AP4" s="85" t="b">
        <v>0</v>
      </c>
      <c r="AQ4" s="85" t="b">
        <v>0</v>
      </c>
      <c r="AR4" s="85" t="b">
        <v>0</v>
      </c>
      <c r="AS4" s="85" t="s">
        <v>304</v>
      </c>
      <c r="AT4" s="85">
        <v>606</v>
      </c>
      <c r="AU4" s="89" t="s">
        <v>465</v>
      </c>
      <c r="AV4" s="85" t="b">
        <v>1</v>
      </c>
      <c r="AW4" s="85" t="s">
        <v>496</v>
      </c>
      <c r="AX4" s="89" t="s">
        <v>498</v>
      </c>
      <c r="AY4" s="85" t="s">
        <v>66</v>
      </c>
      <c r="AZ4" s="85" t="str">
        <f>REPLACE(INDEX(GroupVertices[Group],MATCH(Vertices[[#This Row],[Vertex]],GroupVertices[Vertex],0)),1,1,"")</f>
        <v>1</v>
      </c>
      <c r="BA4" s="51" t="s">
        <v>254</v>
      </c>
      <c r="BB4" s="51" t="s">
        <v>254</v>
      </c>
      <c r="BC4" s="51" t="s">
        <v>262</v>
      </c>
      <c r="BD4" s="51" t="s">
        <v>262</v>
      </c>
      <c r="BE4" s="51"/>
      <c r="BF4" s="51"/>
      <c r="BG4" s="131" t="s">
        <v>722</v>
      </c>
      <c r="BH4" s="131" t="s">
        <v>727</v>
      </c>
      <c r="BI4" s="131" t="s">
        <v>732</v>
      </c>
      <c r="BJ4" s="131" t="s">
        <v>736</v>
      </c>
      <c r="BK4" s="131">
        <v>0</v>
      </c>
      <c r="BL4" s="134">
        <v>0</v>
      </c>
      <c r="BM4" s="131">
        <v>2</v>
      </c>
      <c r="BN4" s="134">
        <v>4.081632653061225</v>
      </c>
      <c r="BO4" s="131">
        <v>0</v>
      </c>
      <c r="BP4" s="134">
        <v>0</v>
      </c>
      <c r="BQ4" s="131">
        <v>47</v>
      </c>
      <c r="BR4" s="134">
        <v>95.91836734693878</v>
      </c>
      <c r="BS4" s="131">
        <v>49</v>
      </c>
      <c r="BT4" s="2"/>
      <c r="BU4" s="3"/>
      <c r="BV4" s="3"/>
      <c r="BW4" s="3"/>
      <c r="BX4" s="3"/>
    </row>
    <row r="5" spans="1:76" ht="15">
      <c r="A5" s="14" t="s">
        <v>217</v>
      </c>
      <c r="B5" s="15"/>
      <c r="C5" s="15" t="s">
        <v>64</v>
      </c>
      <c r="D5" s="93">
        <v>163.12539408282086</v>
      </c>
      <c r="E5" s="81"/>
      <c r="F5" s="112" t="s">
        <v>473</v>
      </c>
      <c r="G5" s="15"/>
      <c r="H5" s="16" t="s">
        <v>217</v>
      </c>
      <c r="I5" s="66"/>
      <c r="J5" s="66"/>
      <c r="K5" s="114" t="s">
        <v>527</v>
      </c>
      <c r="L5" s="94">
        <v>1</v>
      </c>
      <c r="M5" s="95">
        <v>682.3401489257812</v>
      </c>
      <c r="N5" s="95">
        <v>2217.81005859375</v>
      </c>
      <c r="O5" s="77"/>
      <c r="P5" s="96"/>
      <c r="Q5" s="96"/>
      <c r="R5" s="97"/>
      <c r="S5" s="51">
        <v>1</v>
      </c>
      <c r="T5" s="51">
        <v>0</v>
      </c>
      <c r="U5" s="52">
        <v>0</v>
      </c>
      <c r="V5" s="52">
        <v>0.017544</v>
      </c>
      <c r="W5" s="52">
        <v>0.045856</v>
      </c>
      <c r="X5" s="52">
        <v>0.55157</v>
      </c>
      <c r="Y5" s="52">
        <v>0</v>
      </c>
      <c r="Z5" s="52">
        <v>0</v>
      </c>
      <c r="AA5" s="82">
        <v>5</v>
      </c>
      <c r="AB5" s="82"/>
      <c r="AC5" s="98"/>
      <c r="AD5" s="85" t="s">
        <v>333</v>
      </c>
      <c r="AE5" s="85">
        <v>212</v>
      </c>
      <c r="AF5" s="85">
        <v>164</v>
      </c>
      <c r="AG5" s="85">
        <v>51</v>
      </c>
      <c r="AH5" s="85">
        <v>144</v>
      </c>
      <c r="AI5" s="85">
        <v>-14400</v>
      </c>
      <c r="AJ5" s="85" t="s">
        <v>361</v>
      </c>
      <c r="AK5" s="85" t="s">
        <v>386</v>
      </c>
      <c r="AL5" s="89" t="s">
        <v>413</v>
      </c>
      <c r="AM5" s="85" t="s">
        <v>437</v>
      </c>
      <c r="AN5" s="87">
        <v>42382.66630787037</v>
      </c>
      <c r="AO5" s="89" t="s">
        <v>443</v>
      </c>
      <c r="AP5" s="85" t="b">
        <v>0</v>
      </c>
      <c r="AQ5" s="85" t="b">
        <v>0</v>
      </c>
      <c r="AR5" s="85" t="b">
        <v>1</v>
      </c>
      <c r="AS5" s="85" t="s">
        <v>304</v>
      </c>
      <c r="AT5" s="85">
        <v>3</v>
      </c>
      <c r="AU5" s="89" t="s">
        <v>465</v>
      </c>
      <c r="AV5" s="85" t="b">
        <v>0</v>
      </c>
      <c r="AW5" s="85" t="s">
        <v>496</v>
      </c>
      <c r="AX5" s="89" t="s">
        <v>499</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218</v>
      </c>
      <c r="B6" s="15"/>
      <c r="C6" s="15" t="s">
        <v>64</v>
      </c>
      <c r="D6" s="93">
        <v>226.19549783407987</v>
      </c>
      <c r="E6" s="81"/>
      <c r="F6" s="112" t="s">
        <v>474</v>
      </c>
      <c r="G6" s="15"/>
      <c r="H6" s="16" t="s">
        <v>218</v>
      </c>
      <c r="I6" s="66"/>
      <c r="J6" s="66"/>
      <c r="K6" s="114" t="s">
        <v>528</v>
      </c>
      <c r="L6" s="94">
        <v>1</v>
      </c>
      <c r="M6" s="95">
        <v>6082.375</v>
      </c>
      <c r="N6" s="95">
        <v>1641.1983642578125</v>
      </c>
      <c r="O6" s="77"/>
      <c r="P6" s="96"/>
      <c r="Q6" s="96"/>
      <c r="R6" s="97"/>
      <c r="S6" s="51">
        <v>1</v>
      </c>
      <c r="T6" s="51">
        <v>0</v>
      </c>
      <c r="U6" s="52">
        <v>0</v>
      </c>
      <c r="V6" s="52">
        <v>0.017544</v>
      </c>
      <c r="W6" s="52">
        <v>0.045856</v>
      </c>
      <c r="X6" s="52">
        <v>0.55157</v>
      </c>
      <c r="Y6" s="52">
        <v>0</v>
      </c>
      <c r="Z6" s="52">
        <v>0</v>
      </c>
      <c r="AA6" s="82">
        <v>6</v>
      </c>
      <c r="AB6" s="82"/>
      <c r="AC6" s="98"/>
      <c r="AD6" s="85" t="s">
        <v>334</v>
      </c>
      <c r="AE6" s="85">
        <v>907</v>
      </c>
      <c r="AF6" s="85">
        <v>9355</v>
      </c>
      <c r="AG6" s="85">
        <v>3802</v>
      </c>
      <c r="AH6" s="85">
        <v>1906</v>
      </c>
      <c r="AI6" s="85">
        <v>-14400</v>
      </c>
      <c r="AJ6" s="85" t="s">
        <v>362</v>
      </c>
      <c r="AK6" s="85" t="s">
        <v>387</v>
      </c>
      <c r="AL6" s="89" t="s">
        <v>414</v>
      </c>
      <c r="AM6" s="85" t="s">
        <v>437</v>
      </c>
      <c r="AN6" s="87">
        <v>40789.66222222222</v>
      </c>
      <c r="AO6" s="89" t="s">
        <v>444</v>
      </c>
      <c r="AP6" s="85" t="b">
        <v>0</v>
      </c>
      <c r="AQ6" s="85" t="b">
        <v>0</v>
      </c>
      <c r="AR6" s="85" t="b">
        <v>1</v>
      </c>
      <c r="AS6" s="85" t="s">
        <v>304</v>
      </c>
      <c r="AT6" s="85">
        <v>252</v>
      </c>
      <c r="AU6" s="89" t="s">
        <v>466</v>
      </c>
      <c r="AV6" s="85" t="b">
        <v>0</v>
      </c>
      <c r="AW6" s="85" t="s">
        <v>496</v>
      </c>
      <c r="AX6" s="89" t="s">
        <v>500</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219</v>
      </c>
      <c r="B7" s="15"/>
      <c r="C7" s="15" t="s">
        <v>64</v>
      </c>
      <c r="D7" s="93">
        <v>167.1877922354425</v>
      </c>
      <c r="E7" s="81"/>
      <c r="F7" s="112" t="s">
        <v>475</v>
      </c>
      <c r="G7" s="15"/>
      <c r="H7" s="16" t="s">
        <v>219</v>
      </c>
      <c r="I7" s="66"/>
      <c r="J7" s="66"/>
      <c r="K7" s="114" t="s">
        <v>529</v>
      </c>
      <c r="L7" s="94">
        <v>1</v>
      </c>
      <c r="M7" s="95">
        <v>3356.9736328125</v>
      </c>
      <c r="N7" s="95">
        <v>7878.06982421875</v>
      </c>
      <c r="O7" s="77"/>
      <c r="P7" s="96"/>
      <c r="Q7" s="96"/>
      <c r="R7" s="97"/>
      <c r="S7" s="51">
        <v>1</v>
      </c>
      <c r="T7" s="51">
        <v>0</v>
      </c>
      <c r="U7" s="52">
        <v>0</v>
      </c>
      <c r="V7" s="52">
        <v>0.017544</v>
      </c>
      <c r="W7" s="52">
        <v>0.045856</v>
      </c>
      <c r="X7" s="52">
        <v>0.55157</v>
      </c>
      <c r="Y7" s="52">
        <v>0</v>
      </c>
      <c r="Z7" s="52">
        <v>0</v>
      </c>
      <c r="AA7" s="82">
        <v>7</v>
      </c>
      <c r="AB7" s="82"/>
      <c r="AC7" s="98"/>
      <c r="AD7" s="85" t="s">
        <v>335</v>
      </c>
      <c r="AE7" s="85">
        <v>224</v>
      </c>
      <c r="AF7" s="85">
        <v>756</v>
      </c>
      <c r="AG7" s="85">
        <v>370</v>
      </c>
      <c r="AH7" s="85">
        <v>475</v>
      </c>
      <c r="AI7" s="85">
        <v>-10800</v>
      </c>
      <c r="AJ7" s="85" t="s">
        <v>363</v>
      </c>
      <c r="AK7" s="85" t="s">
        <v>388</v>
      </c>
      <c r="AL7" s="89" t="s">
        <v>415</v>
      </c>
      <c r="AM7" s="85" t="s">
        <v>438</v>
      </c>
      <c r="AN7" s="87">
        <v>41718.645462962966</v>
      </c>
      <c r="AO7" s="89" t="s">
        <v>445</v>
      </c>
      <c r="AP7" s="85" t="b">
        <v>0</v>
      </c>
      <c r="AQ7" s="85" t="b">
        <v>0</v>
      </c>
      <c r="AR7" s="85" t="b">
        <v>0</v>
      </c>
      <c r="AS7" s="85" t="s">
        <v>304</v>
      </c>
      <c r="AT7" s="85">
        <v>16</v>
      </c>
      <c r="AU7" s="89" t="s">
        <v>467</v>
      </c>
      <c r="AV7" s="85" t="b">
        <v>0</v>
      </c>
      <c r="AW7" s="85" t="s">
        <v>496</v>
      </c>
      <c r="AX7" s="89" t="s">
        <v>501</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167.58579745985475</v>
      </c>
      <c r="E8" s="81"/>
      <c r="F8" s="112" t="s">
        <v>476</v>
      </c>
      <c r="G8" s="15"/>
      <c r="H8" s="16" t="s">
        <v>220</v>
      </c>
      <c r="I8" s="66"/>
      <c r="J8" s="66"/>
      <c r="K8" s="114" t="s">
        <v>530</v>
      </c>
      <c r="L8" s="94">
        <v>1</v>
      </c>
      <c r="M8" s="95">
        <v>1637.281005859375</v>
      </c>
      <c r="N8" s="95">
        <v>6042.98779296875</v>
      </c>
      <c r="O8" s="77"/>
      <c r="P8" s="96"/>
      <c r="Q8" s="96"/>
      <c r="R8" s="97"/>
      <c r="S8" s="51">
        <v>1</v>
      </c>
      <c r="T8" s="51">
        <v>0</v>
      </c>
      <c r="U8" s="52">
        <v>0</v>
      </c>
      <c r="V8" s="52">
        <v>0.017544</v>
      </c>
      <c r="W8" s="52">
        <v>0.045856</v>
      </c>
      <c r="X8" s="52">
        <v>0.55157</v>
      </c>
      <c r="Y8" s="52">
        <v>0</v>
      </c>
      <c r="Z8" s="52">
        <v>0</v>
      </c>
      <c r="AA8" s="82">
        <v>8</v>
      </c>
      <c r="AB8" s="82"/>
      <c r="AC8" s="98"/>
      <c r="AD8" s="85" t="s">
        <v>336</v>
      </c>
      <c r="AE8" s="85">
        <v>1203</v>
      </c>
      <c r="AF8" s="85">
        <v>814</v>
      </c>
      <c r="AG8" s="85">
        <v>226</v>
      </c>
      <c r="AH8" s="85">
        <v>13</v>
      </c>
      <c r="AI8" s="85"/>
      <c r="AJ8" s="85" t="s">
        <v>364</v>
      </c>
      <c r="AK8" s="85" t="s">
        <v>389</v>
      </c>
      <c r="AL8" s="89" t="s">
        <v>416</v>
      </c>
      <c r="AM8" s="85"/>
      <c r="AN8" s="87">
        <v>41614.86918981482</v>
      </c>
      <c r="AO8" s="89" t="s">
        <v>446</v>
      </c>
      <c r="AP8" s="85" t="b">
        <v>0</v>
      </c>
      <c r="AQ8" s="85" t="b">
        <v>0</v>
      </c>
      <c r="AR8" s="85" t="b">
        <v>0</v>
      </c>
      <c r="AS8" s="85" t="s">
        <v>304</v>
      </c>
      <c r="AT8" s="85">
        <v>10</v>
      </c>
      <c r="AU8" s="89" t="s">
        <v>468</v>
      </c>
      <c r="AV8" s="85" t="b">
        <v>0</v>
      </c>
      <c r="AW8" s="85" t="s">
        <v>496</v>
      </c>
      <c r="AX8" s="89" t="s">
        <v>502</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221</v>
      </c>
      <c r="B9" s="15"/>
      <c r="C9" s="15" t="s">
        <v>64</v>
      </c>
      <c r="D9" s="93">
        <v>981.1016139994596</v>
      </c>
      <c r="E9" s="81"/>
      <c r="F9" s="112" t="s">
        <v>477</v>
      </c>
      <c r="G9" s="15"/>
      <c r="H9" s="16" t="s">
        <v>221</v>
      </c>
      <c r="I9" s="66"/>
      <c r="J9" s="66"/>
      <c r="K9" s="114" t="s">
        <v>531</v>
      </c>
      <c r="L9" s="94">
        <v>1</v>
      </c>
      <c r="M9" s="95">
        <v>3345.192626953125</v>
      </c>
      <c r="N9" s="95">
        <v>772.864013671875</v>
      </c>
      <c r="O9" s="77"/>
      <c r="P9" s="96"/>
      <c r="Q9" s="96"/>
      <c r="R9" s="97"/>
      <c r="S9" s="51">
        <v>1</v>
      </c>
      <c r="T9" s="51">
        <v>0</v>
      </c>
      <c r="U9" s="52">
        <v>0</v>
      </c>
      <c r="V9" s="52">
        <v>0.017544</v>
      </c>
      <c r="W9" s="52">
        <v>0.045856</v>
      </c>
      <c r="X9" s="52">
        <v>0.55157</v>
      </c>
      <c r="Y9" s="52">
        <v>0</v>
      </c>
      <c r="Z9" s="52">
        <v>0</v>
      </c>
      <c r="AA9" s="82">
        <v>9</v>
      </c>
      <c r="AB9" s="82"/>
      <c r="AC9" s="98"/>
      <c r="AD9" s="85" t="s">
        <v>337</v>
      </c>
      <c r="AE9" s="85">
        <v>3442</v>
      </c>
      <c r="AF9" s="85">
        <v>119365</v>
      </c>
      <c r="AG9" s="85">
        <v>18243</v>
      </c>
      <c r="AH9" s="85">
        <v>10679</v>
      </c>
      <c r="AI9" s="85"/>
      <c r="AJ9" s="85" t="s">
        <v>365</v>
      </c>
      <c r="AK9" s="85" t="s">
        <v>390</v>
      </c>
      <c r="AL9" s="89" t="s">
        <v>417</v>
      </c>
      <c r="AM9" s="85"/>
      <c r="AN9" s="87">
        <v>39934.84196759259</v>
      </c>
      <c r="AO9" s="89" t="s">
        <v>447</v>
      </c>
      <c r="AP9" s="85" t="b">
        <v>0</v>
      </c>
      <c r="AQ9" s="85" t="b">
        <v>0</v>
      </c>
      <c r="AR9" s="85" t="b">
        <v>1</v>
      </c>
      <c r="AS9" s="85" t="s">
        <v>304</v>
      </c>
      <c r="AT9" s="85">
        <v>940</v>
      </c>
      <c r="AU9" s="89" t="s">
        <v>465</v>
      </c>
      <c r="AV9" s="85" t="b">
        <v>1</v>
      </c>
      <c r="AW9" s="85" t="s">
        <v>496</v>
      </c>
      <c r="AX9" s="89" t="s">
        <v>503</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222</v>
      </c>
      <c r="B10" s="15"/>
      <c r="C10" s="15" t="s">
        <v>64</v>
      </c>
      <c r="D10" s="93">
        <v>162</v>
      </c>
      <c r="E10" s="81"/>
      <c r="F10" s="112" t="s">
        <v>478</v>
      </c>
      <c r="G10" s="15"/>
      <c r="H10" s="16" t="s">
        <v>222</v>
      </c>
      <c r="I10" s="66"/>
      <c r="J10" s="66"/>
      <c r="K10" s="114" t="s">
        <v>532</v>
      </c>
      <c r="L10" s="94">
        <v>1</v>
      </c>
      <c r="M10" s="95">
        <v>5570.4072265625</v>
      </c>
      <c r="N10" s="95">
        <v>8745.0615234375</v>
      </c>
      <c r="O10" s="77"/>
      <c r="P10" s="96"/>
      <c r="Q10" s="96"/>
      <c r="R10" s="97"/>
      <c r="S10" s="51">
        <v>1</v>
      </c>
      <c r="T10" s="51">
        <v>0</v>
      </c>
      <c r="U10" s="52">
        <v>0</v>
      </c>
      <c r="V10" s="52">
        <v>0.017544</v>
      </c>
      <c r="W10" s="52">
        <v>0.045856</v>
      </c>
      <c r="X10" s="52">
        <v>0.55157</v>
      </c>
      <c r="Y10" s="52">
        <v>0</v>
      </c>
      <c r="Z10" s="52">
        <v>0</v>
      </c>
      <c r="AA10" s="82">
        <v>10</v>
      </c>
      <c r="AB10" s="82"/>
      <c r="AC10" s="98"/>
      <c r="AD10" s="85" t="s">
        <v>338</v>
      </c>
      <c r="AE10" s="85">
        <v>0</v>
      </c>
      <c r="AF10" s="85">
        <v>0</v>
      </c>
      <c r="AG10" s="85">
        <v>0</v>
      </c>
      <c r="AH10" s="85">
        <v>0</v>
      </c>
      <c r="AI10" s="85"/>
      <c r="AJ10" s="85"/>
      <c r="AK10" s="85"/>
      <c r="AL10" s="85"/>
      <c r="AM10" s="85"/>
      <c r="AN10" s="87">
        <v>41417.14969907407</v>
      </c>
      <c r="AO10" s="85"/>
      <c r="AP10" s="85" t="b">
        <v>1</v>
      </c>
      <c r="AQ10" s="85" t="b">
        <v>1</v>
      </c>
      <c r="AR10" s="85" t="b">
        <v>0</v>
      </c>
      <c r="AS10" s="85" t="s">
        <v>304</v>
      </c>
      <c r="AT10" s="85">
        <v>0</v>
      </c>
      <c r="AU10" s="89" t="s">
        <v>465</v>
      </c>
      <c r="AV10" s="85" t="b">
        <v>0</v>
      </c>
      <c r="AW10" s="85" t="s">
        <v>496</v>
      </c>
      <c r="AX10" s="89" t="s">
        <v>504</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223</v>
      </c>
      <c r="B11" s="15"/>
      <c r="C11" s="15" t="s">
        <v>64</v>
      </c>
      <c r="D11" s="93">
        <v>264.5618290356128</v>
      </c>
      <c r="E11" s="81"/>
      <c r="F11" s="112" t="s">
        <v>479</v>
      </c>
      <c r="G11" s="15"/>
      <c r="H11" s="16" t="s">
        <v>223</v>
      </c>
      <c r="I11" s="66"/>
      <c r="J11" s="66"/>
      <c r="K11" s="114" t="s">
        <v>533</v>
      </c>
      <c r="L11" s="94">
        <v>1</v>
      </c>
      <c r="M11" s="95">
        <v>4588.1181640625</v>
      </c>
      <c r="N11" s="95">
        <v>2789.2841796875</v>
      </c>
      <c r="O11" s="77"/>
      <c r="P11" s="96"/>
      <c r="Q11" s="96"/>
      <c r="R11" s="97"/>
      <c r="S11" s="51">
        <v>1</v>
      </c>
      <c r="T11" s="51">
        <v>0</v>
      </c>
      <c r="U11" s="52">
        <v>0</v>
      </c>
      <c r="V11" s="52">
        <v>0.017544</v>
      </c>
      <c r="W11" s="52">
        <v>0.045856</v>
      </c>
      <c r="X11" s="52">
        <v>0.55157</v>
      </c>
      <c r="Y11" s="52">
        <v>0</v>
      </c>
      <c r="Z11" s="52">
        <v>0</v>
      </c>
      <c r="AA11" s="82">
        <v>11</v>
      </c>
      <c r="AB11" s="82"/>
      <c r="AC11" s="98"/>
      <c r="AD11" s="85" t="s">
        <v>339</v>
      </c>
      <c r="AE11" s="85">
        <v>697</v>
      </c>
      <c r="AF11" s="85">
        <v>14946</v>
      </c>
      <c r="AG11" s="85">
        <v>2537</v>
      </c>
      <c r="AH11" s="85">
        <v>783</v>
      </c>
      <c r="AI11" s="85"/>
      <c r="AJ11" s="85" t="s">
        <v>366</v>
      </c>
      <c r="AK11" s="85" t="s">
        <v>391</v>
      </c>
      <c r="AL11" s="89" t="s">
        <v>418</v>
      </c>
      <c r="AM11" s="85"/>
      <c r="AN11" s="87">
        <v>40371.80336805555</v>
      </c>
      <c r="AO11" s="89" t="s">
        <v>448</v>
      </c>
      <c r="AP11" s="85" t="b">
        <v>0</v>
      </c>
      <c r="AQ11" s="85" t="b">
        <v>0</v>
      </c>
      <c r="AR11" s="85" t="b">
        <v>0</v>
      </c>
      <c r="AS11" s="85" t="s">
        <v>304</v>
      </c>
      <c r="AT11" s="85">
        <v>338</v>
      </c>
      <c r="AU11" s="89" t="s">
        <v>469</v>
      </c>
      <c r="AV11" s="85" t="b">
        <v>0</v>
      </c>
      <c r="AW11" s="85" t="s">
        <v>496</v>
      </c>
      <c r="AX11" s="89" t="s">
        <v>505</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224</v>
      </c>
      <c r="B12" s="15"/>
      <c r="C12" s="15" t="s">
        <v>64</v>
      </c>
      <c r="D12" s="93">
        <v>1000</v>
      </c>
      <c r="E12" s="81"/>
      <c r="F12" s="112" t="s">
        <v>480</v>
      </c>
      <c r="G12" s="15"/>
      <c r="H12" s="16" t="s">
        <v>224</v>
      </c>
      <c r="I12" s="66"/>
      <c r="J12" s="66"/>
      <c r="K12" s="114" t="s">
        <v>534</v>
      </c>
      <c r="L12" s="94">
        <v>1</v>
      </c>
      <c r="M12" s="95">
        <v>4247.7646484375</v>
      </c>
      <c r="N12" s="95">
        <v>9218.490234375</v>
      </c>
      <c r="O12" s="77"/>
      <c r="P12" s="96"/>
      <c r="Q12" s="96"/>
      <c r="R12" s="97"/>
      <c r="S12" s="51">
        <v>1</v>
      </c>
      <c r="T12" s="51">
        <v>0</v>
      </c>
      <c r="U12" s="52">
        <v>0</v>
      </c>
      <c r="V12" s="52">
        <v>0.017544</v>
      </c>
      <c r="W12" s="52">
        <v>0.045856</v>
      </c>
      <c r="X12" s="52">
        <v>0.55157</v>
      </c>
      <c r="Y12" s="52">
        <v>0</v>
      </c>
      <c r="Z12" s="52">
        <v>0</v>
      </c>
      <c r="AA12" s="82">
        <v>12</v>
      </c>
      <c r="AB12" s="82"/>
      <c r="AC12" s="98"/>
      <c r="AD12" s="85" t="s">
        <v>340</v>
      </c>
      <c r="AE12" s="85">
        <v>3210</v>
      </c>
      <c r="AF12" s="85">
        <v>501042</v>
      </c>
      <c r="AG12" s="85">
        <v>20848</v>
      </c>
      <c r="AH12" s="85">
        <v>4050</v>
      </c>
      <c r="AI12" s="85"/>
      <c r="AJ12" s="85" t="s">
        <v>367</v>
      </c>
      <c r="AK12" s="85" t="s">
        <v>392</v>
      </c>
      <c r="AL12" s="89" t="s">
        <v>419</v>
      </c>
      <c r="AM12" s="85"/>
      <c r="AN12" s="87">
        <v>39664.66390046296</v>
      </c>
      <c r="AO12" s="89" t="s">
        <v>449</v>
      </c>
      <c r="AP12" s="85" t="b">
        <v>0</v>
      </c>
      <c r="AQ12" s="85" t="b">
        <v>0</v>
      </c>
      <c r="AR12" s="85" t="b">
        <v>1</v>
      </c>
      <c r="AS12" s="85" t="s">
        <v>304</v>
      </c>
      <c r="AT12" s="85">
        <v>5098</v>
      </c>
      <c r="AU12" s="89" t="s">
        <v>465</v>
      </c>
      <c r="AV12" s="85" t="b">
        <v>1</v>
      </c>
      <c r="AW12" s="85" t="s">
        <v>496</v>
      </c>
      <c r="AX12" s="89" t="s">
        <v>506</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225</v>
      </c>
      <c r="B13" s="15"/>
      <c r="C13" s="15" t="s">
        <v>64</v>
      </c>
      <c r="D13" s="93">
        <v>1000</v>
      </c>
      <c r="E13" s="81"/>
      <c r="F13" s="112" t="s">
        <v>481</v>
      </c>
      <c r="G13" s="15"/>
      <c r="H13" s="16" t="s">
        <v>225</v>
      </c>
      <c r="I13" s="66"/>
      <c r="J13" s="66"/>
      <c r="K13" s="114" t="s">
        <v>535</v>
      </c>
      <c r="L13" s="94">
        <v>1</v>
      </c>
      <c r="M13" s="95">
        <v>7003.84814453125</v>
      </c>
      <c r="N13" s="95">
        <v>5138.6318359375</v>
      </c>
      <c r="O13" s="77"/>
      <c r="P13" s="96"/>
      <c r="Q13" s="96"/>
      <c r="R13" s="97"/>
      <c r="S13" s="51">
        <v>1</v>
      </c>
      <c r="T13" s="51">
        <v>0</v>
      </c>
      <c r="U13" s="52">
        <v>0</v>
      </c>
      <c r="V13" s="52">
        <v>0.017544</v>
      </c>
      <c r="W13" s="52">
        <v>0.045856</v>
      </c>
      <c r="X13" s="52">
        <v>0.55157</v>
      </c>
      <c r="Y13" s="52">
        <v>0</v>
      </c>
      <c r="Z13" s="52">
        <v>0</v>
      </c>
      <c r="AA13" s="82">
        <v>13</v>
      </c>
      <c r="AB13" s="82"/>
      <c r="AC13" s="98"/>
      <c r="AD13" s="85" t="s">
        <v>341</v>
      </c>
      <c r="AE13" s="85">
        <v>3331</v>
      </c>
      <c r="AF13" s="85">
        <v>122119</v>
      </c>
      <c r="AG13" s="85">
        <v>37441</v>
      </c>
      <c r="AH13" s="85">
        <v>17092</v>
      </c>
      <c r="AI13" s="85"/>
      <c r="AJ13" s="85" t="s">
        <v>368</v>
      </c>
      <c r="AK13" s="85" t="s">
        <v>393</v>
      </c>
      <c r="AL13" s="89" t="s">
        <v>420</v>
      </c>
      <c r="AM13" s="85"/>
      <c r="AN13" s="87">
        <v>39742.616377314815</v>
      </c>
      <c r="AO13" s="89" t="s">
        <v>450</v>
      </c>
      <c r="AP13" s="85" t="b">
        <v>0</v>
      </c>
      <c r="AQ13" s="85" t="b">
        <v>0</v>
      </c>
      <c r="AR13" s="85" t="b">
        <v>1</v>
      </c>
      <c r="AS13" s="85" t="s">
        <v>304</v>
      </c>
      <c r="AT13" s="85">
        <v>1235</v>
      </c>
      <c r="AU13" s="89" t="s">
        <v>465</v>
      </c>
      <c r="AV13" s="85" t="b">
        <v>1</v>
      </c>
      <c r="AW13" s="85" t="s">
        <v>496</v>
      </c>
      <c r="AX13" s="89" t="s">
        <v>507</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226</v>
      </c>
      <c r="B14" s="15"/>
      <c r="C14" s="15" t="s">
        <v>64</v>
      </c>
      <c r="D14" s="93">
        <v>191.431800129382</v>
      </c>
      <c r="E14" s="81"/>
      <c r="F14" s="112" t="s">
        <v>482</v>
      </c>
      <c r="G14" s="15"/>
      <c r="H14" s="16" t="s">
        <v>226</v>
      </c>
      <c r="I14" s="66"/>
      <c r="J14" s="66"/>
      <c r="K14" s="114" t="s">
        <v>536</v>
      </c>
      <c r="L14" s="94">
        <v>1</v>
      </c>
      <c r="M14" s="95">
        <v>1145.5810546875</v>
      </c>
      <c r="N14" s="95">
        <v>8336.849609375</v>
      </c>
      <c r="O14" s="77"/>
      <c r="P14" s="96"/>
      <c r="Q14" s="96"/>
      <c r="R14" s="97"/>
      <c r="S14" s="51">
        <v>1</v>
      </c>
      <c r="T14" s="51">
        <v>0</v>
      </c>
      <c r="U14" s="52">
        <v>0</v>
      </c>
      <c r="V14" s="52">
        <v>0.017544</v>
      </c>
      <c r="W14" s="52">
        <v>0.045856</v>
      </c>
      <c r="X14" s="52">
        <v>0.55157</v>
      </c>
      <c r="Y14" s="52">
        <v>0</v>
      </c>
      <c r="Z14" s="52">
        <v>0</v>
      </c>
      <c r="AA14" s="82">
        <v>14</v>
      </c>
      <c r="AB14" s="82"/>
      <c r="AC14" s="98"/>
      <c r="AD14" s="85" t="s">
        <v>342</v>
      </c>
      <c r="AE14" s="85">
        <v>99</v>
      </c>
      <c r="AF14" s="85">
        <v>4289</v>
      </c>
      <c r="AG14" s="85">
        <v>1242</v>
      </c>
      <c r="AH14" s="85">
        <v>0</v>
      </c>
      <c r="AI14" s="85"/>
      <c r="AJ14" s="85" t="s">
        <v>369</v>
      </c>
      <c r="AK14" s="85" t="s">
        <v>394</v>
      </c>
      <c r="AL14" s="89" t="s">
        <v>421</v>
      </c>
      <c r="AM14" s="85"/>
      <c r="AN14" s="87">
        <v>40742.727951388886</v>
      </c>
      <c r="AO14" s="85"/>
      <c r="AP14" s="85" t="b">
        <v>1</v>
      </c>
      <c r="AQ14" s="85" t="b">
        <v>0</v>
      </c>
      <c r="AR14" s="85" t="b">
        <v>0</v>
      </c>
      <c r="AS14" s="85" t="s">
        <v>304</v>
      </c>
      <c r="AT14" s="85">
        <v>109</v>
      </c>
      <c r="AU14" s="89" t="s">
        <v>465</v>
      </c>
      <c r="AV14" s="85" t="b">
        <v>0</v>
      </c>
      <c r="AW14" s="85" t="s">
        <v>496</v>
      </c>
      <c r="AX14" s="89" t="s">
        <v>508</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227</v>
      </c>
      <c r="B15" s="15"/>
      <c r="C15" s="15" t="s">
        <v>64</v>
      </c>
      <c r="D15" s="93">
        <v>431.7926448791752</v>
      </c>
      <c r="E15" s="81"/>
      <c r="F15" s="112" t="s">
        <v>483</v>
      </c>
      <c r="G15" s="15"/>
      <c r="H15" s="16" t="s">
        <v>227</v>
      </c>
      <c r="I15" s="66"/>
      <c r="J15" s="66"/>
      <c r="K15" s="114" t="s">
        <v>537</v>
      </c>
      <c r="L15" s="94">
        <v>1</v>
      </c>
      <c r="M15" s="95">
        <v>2142.593505859375</v>
      </c>
      <c r="N15" s="95">
        <v>3001.841796875</v>
      </c>
      <c r="O15" s="77"/>
      <c r="P15" s="96"/>
      <c r="Q15" s="96"/>
      <c r="R15" s="97"/>
      <c r="S15" s="51">
        <v>1</v>
      </c>
      <c r="T15" s="51">
        <v>0</v>
      </c>
      <c r="U15" s="52">
        <v>0</v>
      </c>
      <c r="V15" s="52">
        <v>0.017544</v>
      </c>
      <c r="W15" s="52">
        <v>0.045856</v>
      </c>
      <c r="X15" s="52">
        <v>0.55157</v>
      </c>
      <c r="Y15" s="52">
        <v>0</v>
      </c>
      <c r="Z15" s="52">
        <v>0</v>
      </c>
      <c r="AA15" s="82">
        <v>15</v>
      </c>
      <c r="AB15" s="82"/>
      <c r="AC15" s="98"/>
      <c r="AD15" s="85" t="s">
        <v>343</v>
      </c>
      <c r="AE15" s="85">
        <v>1219</v>
      </c>
      <c r="AF15" s="85">
        <v>39316</v>
      </c>
      <c r="AG15" s="85">
        <v>1877</v>
      </c>
      <c r="AH15" s="85">
        <v>1525</v>
      </c>
      <c r="AI15" s="85"/>
      <c r="AJ15" s="85" t="s">
        <v>370</v>
      </c>
      <c r="AK15" s="85" t="s">
        <v>395</v>
      </c>
      <c r="AL15" s="89" t="s">
        <v>422</v>
      </c>
      <c r="AM15" s="85"/>
      <c r="AN15" s="87">
        <v>39689.02909722222</v>
      </c>
      <c r="AO15" s="89" t="s">
        <v>451</v>
      </c>
      <c r="AP15" s="85" t="b">
        <v>0</v>
      </c>
      <c r="AQ15" s="85" t="b">
        <v>0</v>
      </c>
      <c r="AR15" s="85" t="b">
        <v>1</v>
      </c>
      <c r="AS15" s="85" t="s">
        <v>304</v>
      </c>
      <c r="AT15" s="85">
        <v>1298</v>
      </c>
      <c r="AU15" s="89" t="s">
        <v>465</v>
      </c>
      <c r="AV15" s="85" t="b">
        <v>1</v>
      </c>
      <c r="AW15" s="85" t="s">
        <v>496</v>
      </c>
      <c r="AX15" s="89" t="s">
        <v>509</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228</v>
      </c>
      <c r="B16" s="15"/>
      <c r="C16" s="15" t="s">
        <v>64</v>
      </c>
      <c r="D16" s="93">
        <v>165.38304440750414</v>
      </c>
      <c r="E16" s="81"/>
      <c r="F16" s="112" t="s">
        <v>484</v>
      </c>
      <c r="G16" s="15"/>
      <c r="H16" s="16" t="s">
        <v>228</v>
      </c>
      <c r="I16" s="66"/>
      <c r="J16" s="66"/>
      <c r="K16" s="114" t="s">
        <v>538</v>
      </c>
      <c r="L16" s="94">
        <v>1</v>
      </c>
      <c r="M16" s="95">
        <v>6675.2744140625</v>
      </c>
      <c r="N16" s="95">
        <v>7242.79638671875</v>
      </c>
      <c r="O16" s="77"/>
      <c r="P16" s="96"/>
      <c r="Q16" s="96"/>
      <c r="R16" s="97"/>
      <c r="S16" s="51">
        <v>1</v>
      </c>
      <c r="T16" s="51">
        <v>0</v>
      </c>
      <c r="U16" s="52">
        <v>0</v>
      </c>
      <c r="V16" s="52">
        <v>0.017544</v>
      </c>
      <c r="W16" s="52">
        <v>0.045856</v>
      </c>
      <c r="X16" s="52">
        <v>0.55157</v>
      </c>
      <c r="Y16" s="52">
        <v>0</v>
      </c>
      <c r="Z16" s="52">
        <v>0</v>
      </c>
      <c r="AA16" s="82">
        <v>16</v>
      </c>
      <c r="AB16" s="82"/>
      <c r="AC16" s="98"/>
      <c r="AD16" s="85" t="s">
        <v>344</v>
      </c>
      <c r="AE16" s="85">
        <v>257</v>
      </c>
      <c r="AF16" s="85">
        <v>493</v>
      </c>
      <c r="AG16" s="85">
        <v>272</v>
      </c>
      <c r="AH16" s="85">
        <v>282</v>
      </c>
      <c r="AI16" s="85"/>
      <c r="AJ16" s="85" t="s">
        <v>371</v>
      </c>
      <c r="AK16" s="85" t="s">
        <v>396</v>
      </c>
      <c r="AL16" s="89" t="s">
        <v>423</v>
      </c>
      <c r="AM16" s="85"/>
      <c r="AN16" s="87">
        <v>43198.57677083334</v>
      </c>
      <c r="AO16" s="89" t="s">
        <v>452</v>
      </c>
      <c r="AP16" s="85" t="b">
        <v>0</v>
      </c>
      <c r="AQ16" s="85" t="b">
        <v>0</v>
      </c>
      <c r="AR16" s="85" t="b">
        <v>0</v>
      </c>
      <c r="AS16" s="85" t="s">
        <v>304</v>
      </c>
      <c r="AT16" s="85">
        <v>5</v>
      </c>
      <c r="AU16" s="89" t="s">
        <v>465</v>
      </c>
      <c r="AV16" s="85" t="b">
        <v>0</v>
      </c>
      <c r="AW16" s="85" t="s">
        <v>496</v>
      </c>
      <c r="AX16" s="89" t="s">
        <v>510</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229</v>
      </c>
      <c r="B17" s="15"/>
      <c r="C17" s="15" t="s">
        <v>64</v>
      </c>
      <c r="D17" s="93">
        <v>750.5605188381825</v>
      </c>
      <c r="E17" s="81"/>
      <c r="F17" s="112" t="s">
        <v>485</v>
      </c>
      <c r="G17" s="15"/>
      <c r="H17" s="16" t="s">
        <v>229</v>
      </c>
      <c r="I17" s="66"/>
      <c r="J17" s="66"/>
      <c r="K17" s="114" t="s">
        <v>539</v>
      </c>
      <c r="L17" s="94">
        <v>1</v>
      </c>
      <c r="M17" s="95">
        <v>2468.286376953125</v>
      </c>
      <c r="N17" s="95">
        <v>9302.5986328125</v>
      </c>
      <c r="O17" s="77"/>
      <c r="P17" s="96"/>
      <c r="Q17" s="96"/>
      <c r="R17" s="97"/>
      <c r="S17" s="51">
        <v>1</v>
      </c>
      <c r="T17" s="51">
        <v>0</v>
      </c>
      <c r="U17" s="52">
        <v>0</v>
      </c>
      <c r="V17" s="52">
        <v>0.017544</v>
      </c>
      <c r="W17" s="52">
        <v>0.045856</v>
      </c>
      <c r="X17" s="52">
        <v>0.55157</v>
      </c>
      <c r="Y17" s="52">
        <v>0</v>
      </c>
      <c r="Z17" s="52">
        <v>0</v>
      </c>
      <c r="AA17" s="82">
        <v>17</v>
      </c>
      <c r="AB17" s="82"/>
      <c r="AC17" s="98"/>
      <c r="AD17" s="85" t="s">
        <v>345</v>
      </c>
      <c r="AE17" s="85">
        <v>1804</v>
      </c>
      <c r="AF17" s="85">
        <v>85769</v>
      </c>
      <c r="AG17" s="85">
        <v>14458</v>
      </c>
      <c r="AH17" s="85">
        <v>23898</v>
      </c>
      <c r="AI17" s="85">
        <v>-25200</v>
      </c>
      <c r="AJ17" s="85" t="s">
        <v>372</v>
      </c>
      <c r="AK17" s="85" t="s">
        <v>397</v>
      </c>
      <c r="AL17" s="89" t="s">
        <v>424</v>
      </c>
      <c r="AM17" s="85" t="s">
        <v>439</v>
      </c>
      <c r="AN17" s="87">
        <v>39800.83547453704</v>
      </c>
      <c r="AO17" s="89" t="s">
        <v>453</v>
      </c>
      <c r="AP17" s="85" t="b">
        <v>0</v>
      </c>
      <c r="AQ17" s="85" t="b">
        <v>0</v>
      </c>
      <c r="AR17" s="85" t="b">
        <v>1</v>
      </c>
      <c r="AS17" s="85" t="s">
        <v>304</v>
      </c>
      <c r="AT17" s="85">
        <v>2207</v>
      </c>
      <c r="AU17" s="89" t="s">
        <v>470</v>
      </c>
      <c r="AV17" s="85" t="b">
        <v>1</v>
      </c>
      <c r="AW17" s="85" t="s">
        <v>496</v>
      </c>
      <c r="AX17" s="89" t="s">
        <v>511</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230</v>
      </c>
      <c r="B18" s="15"/>
      <c r="C18" s="15" t="s">
        <v>64</v>
      </c>
      <c r="D18" s="93">
        <v>164.24392600660013</v>
      </c>
      <c r="E18" s="81"/>
      <c r="F18" s="112" t="s">
        <v>486</v>
      </c>
      <c r="G18" s="15"/>
      <c r="H18" s="16" t="s">
        <v>230</v>
      </c>
      <c r="I18" s="66"/>
      <c r="J18" s="66"/>
      <c r="K18" s="114" t="s">
        <v>540</v>
      </c>
      <c r="L18" s="94">
        <v>1</v>
      </c>
      <c r="M18" s="95">
        <v>232.59530639648438</v>
      </c>
      <c r="N18" s="95">
        <v>4186.20654296875</v>
      </c>
      <c r="O18" s="77"/>
      <c r="P18" s="96"/>
      <c r="Q18" s="96"/>
      <c r="R18" s="97"/>
      <c r="S18" s="51">
        <v>1</v>
      </c>
      <c r="T18" s="51">
        <v>0</v>
      </c>
      <c r="U18" s="52">
        <v>0</v>
      </c>
      <c r="V18" s="52">
        <v>0.017544</v>
      </c>
      <c r="W18" s="52">
        <v>0.045856</v>
      </c>
      <c r="X18" s="52">
        <v>0.55157</v>
      </c>
      <c r="Y18" s="52">
        <v>0</v>
      </c>
      <c r="Z18" s="52">
        <v>0</v>
      </c>
      <c r="AA18" s="82">
        <v>18</v>
      </c>
      <c r="AB18" s="82"/>
      <c r="AC18" s="98"/>
      <c r="AD18" s="85" t="s">
        <v>346</v>
      </c>
      <c r="AE18" s="85">
        <v>211</v>
      </c>
      <c r="AF18" s="85">
        <v>327</v>
      </c>
      <c r="AG18" s="85">
        <v>44</v>
      </c>
      <c r="AH18" s="85">
        <v>74</v>
      </c>
      <c r="AI18" s="85"/>
      <c r="AJ18" s="85" t="s">
        <v>373</v>
      </c>
      <c r="AK18" s="85" t="s">
        <v>398</v>
      </c>
      <c r="AL18" s="89" t="s">
        <v>425</v>
      </c>
      <c r="AM18" s="85"/>
      <c r="AN18" s="87">
        <v>42594.830729166664</v>
      </c>
      <c r="AO18" s="89" t="s">
        <v>454</v>
      </c>
      <c r="AP18" s="85" t="b">
        <v>0</v>
      </c>
      <c r="AQ18" s="85" t="b">
        <v>0</v>
      </c>
      <c r="AR18" s="85" t="b">
        <v>0</v>
      </c>
      <c r="AS18" s="85" t="s">
        <v>304</v>
      </c>
      <c r="AT18" s="85">
        <v>6</v>
      </c>
      <c r="AU18" s="89" t="s">
        <v>465</v>
      </c>
      <c r="AV18" s="85" t="b">
        <v>0</v>
      </c>
      <c r="AW18" s="85" t="s">
        <v>496</v>
      </c>
      <c r="AX18" s="89" t="s">
        <v>512</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231</v>
      </c>
      <c r="B19" s="15"/>
      <c r="C19" s="15" t="s">
        <v>64</v>
      </c>
      <c r="D19" s="93">
        <v>601.6791162718332</v>
      </c>
      <c r="E19" s="81"/>
      <c r="F19" s="112" t="s">
        <v>487</v>
      </c>
      <c r="G19" s="15"/>
      <c r="H19" s="16" t="s">
        <v>231</v>
      </c>
      <c r="I19" s="66"/>
      <c r="J19" s="66"/>
      <c r="K19" s="114" t="s">
        <v>541</v>
      </c>
      <c r="L19" s="94">
        <v>1</v>
      </c>
      <c r="M19" s="95">
        <v>6721.20166015625</v>
      </c>
      <c r="N19" s="95">
        <v>3334.7568359375</v>
      </c>
      <c r="O19" s="77"/>
      <c r="P19" s="96"/>
      <c r="Q19" s="96"/>
      <c r="R19" s="97"/>
      <c r="S19" s="51">
        <v>1</v>
      </c>
      <c r="T19" s="51">
        <v>0</v>
      </c>
      <c r="U19" s="52">
        <v>0</v>
      </c>
      <c r="V19" s="52">
        <v>0.017544</v>
      </c>
      <c r="W19" s="52">
        <v>0.045856</v>
      </c>
      <c r="X19" s="52">
        <v>0.55157</v>
      </c>
      <c r="Y19" s="52">
        <v>0</v>
      </c>
      <c r="Z19" s="52">
        <v>0</v>
      </c>
      <c r="AA19" s="82">
        <v>19</v>
      </c>
      <c r="AB19" s="82"/>
      <c r="AC19" s="98"/>
      <c r="AD19" s="85" t="s">
        <v>347</v>
      </c>
      <c r="AE19" s="85">
        <v>1105</v>
      </c>
      <c r="AF19" s="85">
        <v>64073</v>
      </c>
      <c r="AG19" s="85">
        <v>9577</v>
      </c>
      <c r="AH19" s="85">
        <v>7172</v>
      </c>
      <c r="AI19" s="85"/>
      <c r="AJ19" s="85" t="s">
        <v>374</v>
      </c>
      <c r="AK19" s="85" t="s">
        <v>399</v>
      </c>
      <c r="AL19" s="89" t="s">
        <v>426</v>
      </c>
      <c r="AM19" s="85"/>
      <c r="AN19" s="87">
        <v>39981.6096412037</v>
      </c>
      <c r="AO19" s="89" t="s">
        <v>455</v>
      </c>
      <c r="AP19" s="85" t="b">
        <v>0</v>
      </c>
      <c r="AQ19" s="85" t="b">
        <v>0</v>
      </c>
      <c r="AR19" s="85" t="b">
        <v>1</v>
      </c>
      <c r="AS19" s="85" t="s">
        <v>304</v>
      </c>
      <c r="AT19" s="85">
        <v>677</v>
      </c>
      <c r="AU19" s="89" t="s">
        <v>465</v>
      </c>
      <c r="AV19" s="85" t="b">
        <v>1</v>
      </c>
      <c r="AW19" s="85" t="s">
        <v>496</v>
      </c>
      <c r="AX19" s="89" t="s">
        <v>513</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232</v>
      </c>
      <c r="B20" s="15"/>
      <c r="C20" s="15" t="s">
        <v>64</v>
      </c>
      <c r="D20" s="93">
        <v>170.0218639196194</v>
      </c>
      <c r="E20" s="81"/>
      <c r="F20" s="112" t="s">
        <v>488</v>
      </c>
      <c r="G20" s="15"/>
      <c r="H20" s="16" t="s">
        <v>232</v>
      </c>
      <c r="I20" s="66"/>
      <c r="J20" s="66"/>
      <c r="K20" s="114" t="s">
        <v>542</v>
      </c>
      <c r="L20" s="94">
        <v>1</v>
      </c>
      <c r="M20" s="95">
        <v>1946.945556640625</v>
      </c>
      <c r="N20" s="95">
        <v>726.1796875</v>
      </c>
      <c r="O20" s="77"/>
      <c r="P20" s="96"/>
      <c r="Q20" s="96"/>
      <c r="R20" s="97"/>
      <c r="S20" s="51">
        <v>1</v>
      </c>
      <c r="T20" s="51">
        <v>0</v>
      </c>
      <c r="U20" s="52">
        <v>0</v>
      </c>
      <c r="V20" s="52">
        <v>0.017544</v>
      </c>
      <c r="W20" s="52">
        <v>0.045856</v>
      </c>
      <c r="X20" s="52">
        <v>0.55157</v>
      </c>
      <c r="Y20" s="52">
        <v>0</v>
      </c>
      <c r="Z20" s="52">
        <v>0</v>
      </c>
      <c r="AA20" s="82">
        <v>20</v>
      </c>
      <c r="AB20" s="82"/>
      <c r="AC20" s="98"/>
      <c r="AD20" s="85" t="s">
        <v>348</v>
      </c>
      <c r="AE20" s="85">
        <v>520</v>
      </c>
      <c r="AF20" s="85">
        <v>1169</v>
      </c>
      <c r="AG20" s="85">
        <v>223</v>
      </c>
      <c r="AH20" s="85">
        <v>463</v>
      </c>
      <c r="AI20" s="85"/>
      <c r="AJ20" s="85" t="s">
        <v>375</v>
      </c>
      <c r="AK20" s="85" t="s">
        <v>400</v>
      </c>
      <c r="AL20" s="89" t="s">
        <v>427</v>
      </c>
      <c r="AM20" s="85"/>
      <c r="AN20" s="87">
        <v>40014.108831018515</v>
      </c>
      <c r="AO20" s="89" t="s">
        <v>456</v>
      </c>
      <c r="AP20" s="85" t="b">
        <v>0</v>
      </c>
      <c r="AQ20" s="85" t="b">
        <v>0</v>
      </c>
      <c r="AR20" s="85" t="b">
        <v>0</v>
      </c>
      <c r="AS20" s="85" t="s">
        <v>304</v>
      </c>
      <c r="AT20" s="85">
        <v>27</v>
      </c>
      <c r="AU20" s="89" t="s">
        <v>465</v>
      </c>
      <c r="AV20" s="85" t="b">
        <v>0</v>
      </c>
      <c r="AW20" s="85" t="s">
        <v>496</v>
      </c>
      <c r="AX20" s="89" t="s">
        <v>514</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233</v>
      </c>
      <c r="B21" s="15"/>
      <c r="C21" s="15" t="s">
        <v>64</v>
      </c>
      <c r="D21" s="93">
        <v>214.61903553091656</v>
      </c>
      <c r="E21" s="81"/>
      <c r="F21" s="112" t="s">
        <v>489</v>
      </c>
      <c r="G21" s="15"/>
      <c r="H21" s="16" t="s">
        <v>233</v>
      </c>
      <c r="I21" s="66"/>
      <c r="J21" s="66"/>
      <c r="K21" s="114" t="s">
        <v>543</v>
      </c>
      <c r="L21" s="94">
        <v>1</v>
      </c>
      <c r="M21" s="95">
        <v>5313.7294921875</v>
      </c>
      <c r="N21" s="95">
        <v>6163.67578125</v>
      </c>
      <c r="O21" s="77"/>
      <c r="P21" s="96"/>
      <c r="Q21" s="96"/>
      <c r="R21" s="97"/>
      <c r="S21" s="51">
        <v>1</v>
      </c>
      <c r="T21" s="51">
        <v>0</v>
      </c>
      <c r="U21" s="52">
        <v>0</v>
      </c>
      <c r="V21" s="52">
        <v>0.017544</v>
      </c>
      <c r="W21" s="52">
        <v>0.045856</v>
      </c>
      <c r="X21" s="52">
        <v>0.55157</v>
      </c>
      <c r="Y21" s="52">
        <v>0</v>
      </c>
      <c r="Z21" s="52">
        <v>0</v>
      </c>
      <c r="AA21" s="82">
        <v>21</v>
      </c>
      <c r="AB21" s="82"/>
      <c r="AC21" s="98"/>
      <c r="AD21" s="85" t="s">
        <v>349</v>
      </c>
      <c r="AE21" s="85">
        <v>2437</v>
      </c>
      <c r="AF21" s="85">
        <v>7668</v>
      </c>
      <c r="AG21" s="85">
        <v>7670</v>
      </c>
      <c r="AH21" s="85">
        <v>3867</v>
      </c>
      <c r="AI21" s="85"/>
      <c r="AJ21" s="85" t="s">
        <v>376</v>
      </c>
      <c r="AK21" s="85" t="s">
        <v>401</v>
      </c>
      <c r="AL21" s="89" t="s">
        <v>428</v>
      </c>
      <c r="AM21" s="85"/>
      <c r="AN21" s="87">
        <v>40821.799791666665</v>
      </c>
      <c r="AO21" s="89" t="s">
        <v>457</v>
      </c>
      <c r="AP21" s="85" t="b">
        <v>0</v>
      </c>
      <c r="AQ21" s="85" t="b">
        <v>0</v>
      </c>
      <c r="AR21" s="85" t="b">
        <v>0</v>
      </c>
      <c r="AS21" s="85" t="s">
        <v>304</v>
      </c>
      <c r="AT21" s="85">
        <v>221</v>
      </c>
      <c r="AU21" s="89" t="s">
        <v>465</v>
      </c>
      <c r="AV21" s="85" t="b">
        <v>0</v>
      </c>
      <c r="AW21" s="85" t="s">
        <v>496</v>
      </c>
      <c r="AX21" s="89" t="s">
        <v>515</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234</v>
      </c>
      <c r="B22" s="15"/>
      <c r="C22" s="15" t="s">
        <v>64</v>
      </c>
      <c r="D22" s="93">
        <v>190.01133320777274</v>
      </c>
      <c r="E22" s="81"/>
      <c r="F22" s="112" t="s">
        <v>490</v>
      </c>
      <c r="G22" s="15"/>
      <c r="H22" s="16" t="s">
        <v>234</v>
      </c>
      <c r="I22" s="66"/>
      <c r="J22" s="66"/>
      <c r="K22" s="114" t="s">
        <v>544</v>
      </c>
      <c r="L22" s="94">
        <v>1</v>
      </c>
      <c r="M22" s="95">
        <v>241.04150390625</v>
      </c>
      <c r="N22" s="95">
        <v>6366.951171875</v>
      </c>
      <c r="O22" s="77"/>
      <c r="P22" s="96"/>
      <c r="Q22" s="96"/>
      <c r="R22" s="97"/>
      <c r="S22" s="51">
        <v>1</v>
      </c>
      <c r="T22" s="51">
        <v>0</v>
      </c>
      <c r="U22" s="52">
        <v>0</v>
      </c>
      <c r="V22" s="52">
        <v>0.017544</v>
      </c>
      <c r="W22" s="52">
        <v>0.045856</v>
      </c>
      <c r="X22" s="52">
        <v>0.55157</v>
      </c>
      <c r="Y22" s="52">
        <v>0</v>
      </c>
      <c r="Z22" s="52">
        <v>0</v>
      </c>
      <c r="AA22" s="82">
        <v>22</v>
      </c>
      <c r="AB22" s="82"/>
      <c r="AC22" s="98"/>
      <c r="AD22" s="85" t="s">
        <v>350</v>
      </c>
      <c r="AE22" s="85">
        <v>957</v>
      </c>
      <c r="AF22" s="85">
        <v>4082</v>
      </c>
      <c r="AG22" s="85">
        <v>2998</v>
      </c>
      <c r="AH22" s="85">
        <v>1941</v>
      </c>
      <c r="AI22" s="85">
        <v>-14400</v>
      </c>
      <c r="AJ22" s="85" t="s">
        <v>377</v>
      </c>
      <c r="AK22" s="85" t="s">
        <v>402</v>
      </c>
      <c r="AL22" s="89" t="s">
        <v>429</v>
      </c>
      <c r="AM22" s="85" t="s">
        <v>437</v>
      </c>
      <c r="AN22" s="87">
        <v>40165.154270833336</v>
      </c>
      <c r="AO22" s="89" t="s">
        <v>458</v>
      </c>
      <c r="AP22" s="85" t="b">
        <v>0</v>
      </c>
      <c r="AQ22" s="85" t="b">
        <v>0</v>
      </c>
      <c r="AR22" s="85" t="b">
        <v>1</v>
      </c>
      <c r="AS22" s="85" t="s">
        <v>304</v>
      </c>
      <c r="AT22" s="85">
        <v>108</v>
      </c>
      <c r="AU22" s="89" t="s">
        <v>471</v>
      </c>
      <c r="AV22" s="85" t="b">
        <v>0</v>
      </c>
      <c r="AW22" s="85" t="s">
        <v>496</v>
      </c>
      <c r="AX22" s="89" t="s">
        <v>516</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235</v>
      </c>
      <c r="B23" s="15"/>
      <c r="C23" s="15" t="s">
        <v>64</v>
      </c>
      <c r="D23" s="93">
        <v>231.05390643552602</v>
      </c>
      <c r="E23" s="81"/>
      <c r="F23" s="112" t="s">
        <v>491</v>
      </c>
      <c r="G23" s="15"/>
      <c r="H23" s="16" t="s">
        <v>235</v>
      </c>
      <c r="I23" s="66"/>
      <c r="J23" s="66"/>
      <c r="K23" s="114" t="s">
        <v>545</v>
      </c>
      <c r="L23" s="94">
        <v>1</v>
      </c>
      <c r="M23" s="95">
        <v>4769.1044921875</v>
      </c>
      <c r="N23" s="95">
        <v>467.01226806640625</v>
      </c>
      <c r="O23" s="77"/>
      <c r="P23" s="96"/>
      <c r="Q23" s="96"/>
      <c r="R23" s="97"/>
      <c r="S23" s="51">
        <v>1</v>
      </c>
      <c r="T23" s="51">
        <v>0</v>
      </c>
      <c r="U23" s="52">
        <v>0</v>
      </c>
      <c r="V23" s="52">
        <v>0.017544</v>
      </c>
      <c r="W23" s="52">
        <v>0.045856</v>
      </c>
      <c r="X23" s="52">
        <v>0.55157</v>
      </c>
      <c r="Y23" s="52">
        <v>0</v>
      </c>
      <c r="Z23" s="52">
        <v>0</v>
      </c>
      <c r="AA23" s="82">
        <v>23</v>
      </c>
      <c r="AB23" s="82"/>
      <c r="AC23" s="98"/>
      <c r="AD23" s="85" t="s">
        <v>351</v>
      </c>
      <c r="AE23" s="85">
        <v>348</v>
      </c>
      <c r="AF23" s="85">
        <v>10063</v>
      </c>
      <c r="AG23" s="85">
        <v>2095</v>
      </c>
      <c r="AH23" s="85">
        <v>682</v>
      </c>
      <c r="AI23" s="85">
        <v>-18000</v>
      </c>
      <c r="AJ23" s="85" t="s">
        <v>378</v>
      </c>
      <c r="AK23" s="85" t="s">
        <v>403</v>
      </c>
      <c r="AL23" s="89" t="s">
        <v>430</v>
      </c>
      <c r="AM23" s="85" t="s">
        <v>440</v>
      </c>
      <c r="AN23" s="87">
        <v>39892.85451388889</v>
      </c>
      <c r="AO23" s="89" t="s">
        <v>459</v>
      </c>
      <c r="AP23" s="85" t="b">
        <v>0</v>
      </c>
      <c r="AQ23" s="85" t="b">
        <v>0</v>
      </c>
      <c r="AR23" s="85" t="b">
        <v>0</v>
      </c>
      <c r="AS23" s="85" t="s">
        <v>304</v>
      </c>
      <c r="AT23" s="85">
        <v>282</v>
      </c>
      <c r="AU23" s="89" t="s">
        <v>472</v>
      </c>
      <c r="AV23" s="85" t="b">
        <v>0</v>
      </c>
      <c r="AW23" s="85" t="s">
        <v>496</v>
      </c>
      <c r="AX23" s="89" t="s">
        <v>517</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236</v>
      </c>
      <c r="B24" s="15"/>
      <c r="C24" s="15" t="s">
        <v>64</v>
      </c>
      <c r="D24" s="93">
        <v>162.0754837494575</v>
      </c>
      <c r="E24" s="81"/>
      <c r="F24" s="112" t="s">
        <v>492</v>
      </c>
      <c r="G24" s="15"/>
      <c r="H24" s="16" t="s">
        <v>236</v>
      </c>
      <c r="I24" s="66"/>
      <c r="J24" s="66"/>
      <c r="K24" s="114" t="s">
        <v>546</v>
      </c>
      <c r="L24" s="94">
        <v>3649.3929824561405</v>
      </c>
      <c r="M24" s="95">
        <v>8972.0712890625</v>
      </c>
      <c r="N24" s="95">
        <v>4778.11669921875</v>
      </c>
      <c r="O24" s="77"/>
      <c r="P24" s="96"/>
      <c r="Q24" s="96"/>
      <c r="R24" s="97"/>
      <c r="S24" s="51">
        <v>3</v>
      </c>
      <c r="T24" s="51">
        <v>0</v>
      </c>
      <c r="U24" s="52">
        <v>208</v>
      </c>
      <c r="V24" s="52">
        <v>0.021277</v>
      </c>
      <c r="W24" s="52">
        <v>0.051759</v>
      </c>
      <c r="X24" s="52">
        <v>1.379687</v>
      </c>
      <c r="Y24" s="52">
        <v>0</v>
      </c>
      <c r="Z24" s="52">
        <v>0</v>
      </c>
      <c r="AA24" s="82">
        <v>24</v>
      </c>
      <c r="AB24" s="82"/>
      <c r="AC24" s="98"/>
      <c r="AD24" s="85" t="s">
        <v>352</v>
      </c>
      <c r="AE24" s="85">
        <v>63</v>
      </c>
      <c r="AF24" s="85">
        <v>11</v>
      </c>
      <c r="AG24" s="85">
        <v>21</v>
      </c>
      <c r="AH24" s="85">
        <v>0</v>
      </c>
      <c r="AI24" s="85"/>
      <c r="AJ24" s="85" t="s">
        <v>379</v>
      </c>
      <c r="AK24" s="85" t="s">
        <v>404</v>
      </c>
      <c r="AL24" s="85"/>
      <c r="AM24" s="85"/>
      <c r="AN24" s="87">
        <v>43151.33855324074</v>
      </c>
      <c r="AO24" s="89" t="s">
        <v>460</v>
      </c>
      <c r="AP24" s="85" t="b">
        <v>1</v>
      </c>
      <c r="AQ24" s="85" t="b">
        <v>0</v>
      </c>
      <c r="AR24" s="85" t="b">
        <v>0</v>
      </c>
      <c r="AS24" s="85" t="s">
        <v>304</v>
      </c>
      <c r="AT24" s="85">
        <v>0</v>
      </c>
      <c r="AU24" s="85"/>
      <c r="AV24" s="85" t="b">
        <v>0</v>
      </c>
      <c r="AW24" s="85" t="s">
        <v>496</v>
      </c>
      <c r="AX24" s="89" t="s">
        <v>518</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214</v>
      </c>
      <c r="B25" s="15"/>
      <c r="C25" s="15" t="s">
        <v>64</v>
      </c>
      <c r="D25" s="93">
        <v>171.65505777151793</v>
      </c>
      <c r="E25" s="81"/>
      <c r="F25" s="112" t="s">
        <v>272</v>
      </c>
      <c r="G25" s="15"/>
      <c r="H25" s="16" t="s">
        <v>214</v>
      </c>
      <c r="I25" s="66"/>
      <c r="J25" s="66"/>
      <c r="K25" s="114" t="s">
        <v>547</v>
      </c>
      <c r="L25" s="94">
        <v>2421.5684210526315</v>
      </c>
      <c r="M25" s="95">
        <v>8089.49169921875</v>
      </c>
      <c r="N25" s="95">
        <v>5970.46533203125</v>
      </c>
      <c r="O25" s="77"/>
      <c r="P25" s="96"/>
      <c r="Q25" s="96"/>
      <c r="R25" s="97"/>
      <c r="S25" s="51">
        <v>0</v>
      </c>
      <c r="T25" s="51">
        <v>4</v>
      </c>
      <c r="U25" s="52">
        <v>138</v>
      </c>
      <c r="V25" s="52">
        <v>0.015385</v>
      </c>
      <c r="W25" s="52">
        <v>0.003954</v>
      </c>
      <c r="X25" s="52">
        <v>2.015611</v>
      </c>
      <c r="Y25" s="52">
        <v>0</v>
      </c>
      <c r="Z25" s="52">
        <v>0</v>
      </c>
      <c r="AA25" s="82">
        <v>25</v>
      </c>
      <c r="AB25" s="82"/>
      <c r="AC25" s="98"/>
      <c r="AD25" s="85" t="s">
        <v>353</v>
      </c>
      <c r="AE25" s="85">
        <v>646</v>
      </c>
      <c r="AF25" s="85">
        <v>1407</v>
      </c>
      <c r="AG25" s="85">
        <v>8349</v>
      </c>
      <c r="AH25" s="85">
        <v>917</v>
      </c>
      <c r="AI25" s="85"/>
      <c r="AJ25" s="85" t="s">
        <v>380</v>
      </c>
      <c r="AK25" s="85" t="s">
        <v>405</v>
      </c>
      <c r="AL25" s="89" t="s">
        <v>431</v>
      </c>
      <c r="AM25" s="85"/>
      <c r="AN25" s="87">
        <v>40002.07230324074</v>
      </c>
      <c r="AO25" s="85"/>
      <c r="AP25" s="85" t="b">
        <v>1</v>
      </c>
      <c r="AQ25" s="85" t="b">
        <v>0</v>
      </c>
      <c r="AR25" s="85" t="b">
        <v>1</v>
      </c>
      <c r="AS25" s="85" t="s">
        <v>304</v>
      </c>
      <c r="AT25" s="85">
        <v>86</v>
      </c>
      <c r="AU25" s="89" t="s">
        <v>465</v>
      </c>
      <c r="AV25" s="85" t="b">
        <v>0</v>
      </c>
      <c r="AW25" s="85" t="s">
        <v>496</v>
      </c>
      <c r="AX25" s="89" t="s">
        <v>519</v>
      </c>
      <c r="AY25" s="85" t="s">
        <v>66</v>
      </c>
      <c r="AZ25" s="85" t="str">
        <f>REPLACE(INDEX(GroupVertices[Group],MATCH(Vertices[[#This Row],[Vertex]],GroupVertices[Vertex],0)),1,1,"")</f>
        <v>2</v>
      </c>
      <c r="BA25" s="51" t="s">
        <v>710</v>
      </c>
      <c r="BB25" s="51" t="s">
        <v>710</v>
      </c>
      <c r="BC25" s="51" t="s">
        <v>715</v>
      </c>
      <c r="BD25" s="51" t="s">
        <v>715</v>
      </c>
      <c r="BE25" s="51" t="s">
        <v>267</v>
      </c>
      <c r="BF25" s="51" t="s">
        <v>267</v>
      </c>
      <c r="BG25" s="131" t="s">
        <v>723</v>
      </c>
      <c r="BH25" s="131" t="s">
        <v>728</v>
      </c>
      <c r="BI25" s="131" t="s">
        <v>733</v>
      </c>
      <c r="BJ25" s="131" t="s">
        <v>737</v>
      </c>
      <c r="BK25" s="131">
        <v>0</v>
      </c>
      <c r="BL25" s="134">
        <v>0</v>
      </c>
      <c r="BM25" s="131">
        <v>0</v>
      </c>
      <c r="BN25" s="134">
        <v>0</v>
      </c>
      <c r="BO25" s="131">
        <v>0</v>
      </c>
      <c r="BP25" s="134">
        <v>0</v>
      </c>
      <c r="BQ25" s="131">
        <v>89</v>
      </c>
      <c r="BR25" s="134">
        <v>100</v>
      </c>
      <c r="BS25" s="131">
        <v>89</v>
      </c>
      <c r="BT25" s="2"/>
      <c r="BU25" s="3"/>
      <c r="BV25" s="3"/>
      <c r="BW25" s="3"/>
      <c r="BX25" s="3"/>
    </row>
    <row r="26" spans="1:76" ht="15">
      <c r="A26" s="14" t="s">
        <v>237</v>
      </c>
      <c r="B26" s="15"/>
      <c r="C26" s="15" t="s">
        <v>64</v>
      </c>
      <c r="D26" s="93">
        <v>697.0631269499422</v>
      </c>
      <c r="E26" s="81"/>
      <c r="F26" s="112" t="s">
        <v>493</v>
      </c>
      <c r="G26" s="15"/>
      <c r="H26" s="16" t="s">
        <v>237</v>
      </c>
      <c r="I26" s="66"/>
      <c r="J26" s="66"/>
      <c r="K26" s="114" t="s">
        <v>548</v>
      </c>
      <c r="L26" s="94">
        <v>1</v>
      </c>
      <c r="M26" s="95">
        <v>8250.9248046875</v>
      </c>
      <c r="N26" s="95">
        <v>9317.8916015625</v>
      </c>
      <c r="O26" s="77"/>
      <c r="P26" s="96"/>
      <c r="Q26" s="96"/>
      <c r="R26" s="97"/>
      <c r="S26" s="51">
        <v>1</v>
      </c>
      <c r="T26" s="51">
        <v>0</v>
      </c>
      <c r="U26" s="52">
        <v>0</v>
      </c>
      <c r="V26" s="52">
        <v>0.011236</v>
      </c>
      <c r="W26" s="52">
        <v>0.003022</v>
      </c>
      <c r="X26" s="52">
        <v>0.578316</v>
      </c>
      <c r="Y26" s="52">
        <v>0</v>
      </c>
      <c r="Z26" s="52">
        <v>0</v>
      </c>
      <c r="AA26" s="82">
        <v>26</v>
      </c>
      <c r="AB26" s="82"/>
      <c r="AC26" s="98"/>
      <c r="AD26" s="85" t="s">
        <v>354</v>
      </c>
      <c r="AE26" s="85">
        <v>4212</v>
      </c>
      <c r="AF26" s="85">
        <v>77973</v>
      </c>
      <c r="AG26" s="85">
        <v>23314</v>
      </c>
      <c r="AH26" s="85">
        <v>26651</v>
      </c>
      <c r="AI26" s="85"/>
      <c r="AJ26" s="85" t="s">
        <v>381</v>
      </c>
      <c r="AK26" s="85" t="s">
        <v>406</v>
      </c>
      <c r="AL26" s="89" t="s">
        <v>432</v>
      </c>
      <c r="AM26" s="85"/>
      <c r="AN26" s="87">
        <v>39913.802199074074</v>
      </c>
      <c r="AO26" s="89" t="s">
        <v>461</v>
      </c>
      <c r="AP26" s="85" t="b">
        <v>0</v>
      </c>
      <c r="AQ26" s="85" t="b">
        <v>0</v>
      </c>
      <c r="AR26" s="85" t="b">
        <v>1</v>
      </c>
      <c r="AS26" s="85" t="s">
        <v>304</v>
      </c>
      <c r="AT26" s="85">
        <v>1321</v>
      </c>
      <c r="AU26" s="89" t="s">
        <v>465</v>
      </c>
      <c r="AV26" s="85" t="b">
        <v>1</v>
      </c>
      <c r="AW26" s="85" t="s">
        <v>496</v>
      </c>
      <c r="AX26" s="89" t="s">
        <v>520</v>
      </c>
      <c r="AY26" s="85" t="s">
        <v>65</v>
      </c>
      <c r="AZ26" s="85" t="str">
        <f>REPLACE(INDEX(GroupVertices[Group],MATCH(Vertices[[#This Row],[Vertex]],GroupVertices[Vertex],0)),1,1,"")</f>
        <v>2</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238</v>
      </c>
      <c r="B27" s="15"/>
      <c r="C27" s="15" t="s">
        <v>64</v>
      </c>
      <c r="D27" s="93">
        <v>279.274298020783</v>
      </c>
      <c r="E27" s="81"/>
      <c r="F27" s="112" t="s">
        <v>494</v>
      </c>
      <c r="G27" s="15"/>
      <c r="H27" s="16" t="s">
        <v>238</v>
      </c>
      <c r="I27" s="66"/>
      <c r="J27" s="66"/>
      <c r="K27" s="114" t="s">
        <v>549</v>
      </c>
      <c r="L27" s="94">
        <v>1</v>
      </c>
      <c r="M27" s="95">
        <v>7198.76025390625</v>
      </c>
      <c r="N27" s="95">
        <v>7173.82666015625</v>
      </c>
      <c r="O27" s="77"/>
      <c r="P27" s="96"/>
      <c r="Q27" s="96"/>
      <c r="R27" s="97"/>
      <c r="S27" s="51">
        <v>1</v>
      </c>
      <c r="T27" s="51">
        <v>0</v>
      </c>
      <c r="U27" s="52">
        <v>0</v>
      </c>
      <c r="V27" s="52">
        <v>0.011236</v>
      </c>
      <c r="W27" s="52">
        <v>0.003022</v>
      </c>
      <c r="X27" s="52">
        <v>0.578316</v>
      </c>
      <c r="Y27" s="52">
        <v>0</v>
      </c>
      <c r="Z27" s="52">
        <v>0</v>
      </c>
      <c r="AA27" s="82">
        <v>27</v>
      </c>
      <c r="AB27" s="82"/>
      <c r="AC27" s="98"/>
      <c r="AD27" s="85" t="s">
        <v>355</v>
      </c>
      <c r="AE27" s="85">
        <v>1689</v>
      </c>
      <c r="AF27" s="85">
        <v>17090</v>
      </c>
      <c r="AG27" s="85">
        <v>6445</v>
      </c>
      <c r="AH27" s="85">
        <v>2422</v>
      </c>
      <c r="AI27" s="85"/>
      <c r="AJ27" s="85" t="s">
        <v>382</v>
      </c>
      <c r="AK27" s="85" t="s">
        <v>407</v>
      </c>
      <c r="AL27" s="89" t="s">
        <v>433</v>
      </c>
      <c r="AM27" s="85"/>
      <c r="AN27" s="87">
        <v>39962.86071759259</v>
      </c>
      <c r="AO27" s="89" t="s">
        <v>462</v>
      </c>
      <c r="AP27" s="85" t="b">
        <v>0</v>
      </c>
      <c r="AQ27" s="85" t="b">
        <v>0</v>
      </c>
      <c r="AR27" s="85" t="b">
        <v>1</v>
      </c>
      <c r="AS27" s="85" t="s">
        <v>304</v>
      </c>
      <c r="AT27" s="85">
        <v>467</v>
      </c>
      <c r="AU27" s="89" t="s">
        <v>465</v>
      </c>
      <c r="AV27" s="85" t="b">
        <v>0</v>
      </c>
      <c r="AW27" s="85" t="s">
        <v>496</v>
      </c>
      <c r="AX27" s="89" t="s">
        <v>521</v>
      </c>
      <c r="AY27" s="85" t="s">
        <v>65</v>
      </c>
      <c r="AZ27" s="85" t="str">
        <f>REPLACE(INDEX(GroupVertices[Group],MATCH(Vertices[[#This Row],[Vertex]],GroupVertices[Vertex],0)),1,1,"")</f>
        <v>2</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239</v>
      </c>
      <c r="B28" s="15"/>
      <c r="C28" s="15" t="s">
        <v>64</v>
      </c>
      <c r="D28" s="93">
        <v>162.0754837494575</v>
      </c>
      <c r="E28" s="81"/>
      <c r="F28" s="112" t="s">
        <v>495</v>
      </c>
      <c r="G28" s="15"/>
      <c r="H28" s="16" t="s">
        <v>239</v>
      </c>
      <c r="I28" s="66"/>
      <c r="J28" s="66"/>
      <c r="K28" s="114" t="s">
        <v>550</v>
      </c>
      <c r="L28" s="94">
        <v>1</v>
      </c>
      <c r="M28" s="95">
        <v>7580.46240234375</v>
      </c>
      <c r="N28" s="95">
        <v>2764.429443359375</v>
      </c>
      <c r="O28" s="77"/>
      <c r="P28" s="96"/>
      <c r="Q28" s="96"/>
      <c r="R28" s="97"/>
      <c r="S28" s="51">
        <v>1</v>
      </c>
      <c r="T28" s="51">
        <v>0</v>
      </c>
      <c r="U28" s="52">
        <v>0</v>
      </c>
      <c r="V28" s="52">
        <v>0.011236</v>
      </c>
      <c r="W28" s="52">
        <v>0.003022</v>
      </c>
      <c r="X28" s="52">
        <v>0.578316</v>
      </c>
      <c r="Y28" s="52">
        <v>0</v>
      </c>
      <c r="Z28" s="52">
        <v>0</v>
      </c>
      <c r="AA28" s="82">
        <v>28</v>
      </c>
      <c r="AB28" s="82"/>
      <c r="AC28" s="98"/>
      <c r="AD28" s="85" t="s">
        <v>356</v>
      </c>
      <c r="AE28" s="85">
        <v>11</v>
      </c>
      <c r="AF28" s="85">
        <v>11</v>
      </c>
      <c r="AG28" s="85">
        <v>30</v>
      </c>
      <c r="AH28" s="85">
        <v>0</v>
      </c>
      <c r="AI28" s="85"/>
      <c r="AJ28" s="85"/>
      <c r="AK28" s="85" t="s">
        <v>408</v>
      </c>
      <c r="AL28" s="89" t="s">
        <v>434</v>
      </c>
      <c r="AM28" s="85"/>
      <c r="AN28" s="87">
        <v>41922.04902777778</v>
      </c>
      <c r="AO28" s="85"/>
      <c r="AP28" s="85" t="b">
        <v>0</v>
      </c>
      <c r="AQ28" s="85" t="b">
        <v>0</v>
      </c>
      <c r="AR28" s="85" t="b">
        <v>0</v>
      </c>
      <c r="AS28" s="85" t="s">
        <v>304</v>
      </c>
      <c r="AT28" s="85">
        <v>0</v>
      </c>
      <c r="AU28" s="89" t="s">
        <v>465</v>
      </c>
      <c r="AV28" s="85" t="b">
        <v>0</v>
      </c>
      <c r="AW28" s="85" t="s">
        <v>496</v>
      </c>
      <c r="AX28" s="89" t="s">
        <v>522</v>
      </c>
      <c r="AY28" s="85" t="s">
        <v>65</v>
      </c>
      <c r="AZ28" s="85" t="str">
        <f>REPLACE(INDEX(GroupVertices[Group],MATCH(Vertices[[#This Row],[Vertex]],GroupVertices[Vertex],0)),1,1,"")</f>
        <v>2</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215</v>
      </c>
      <c r="B29" s="15"/>
      <c r="C29" s="15" t="s">
        <v>64</v>
      </c>
      <c r="D29" s="93">
        <v>198.7125508725096</v>
      </c>
      <c r="E29" s="81"/>
      <c r="F29" s="112" t="s">
        <v>273</v>
      </c>
      <c r="G29" s="15"/>
      <c r="H29" s="16" t="s">
        <v>215</v>
      </c>
      <c r="I29" s="66"/>
      <c r="J29" s="66"/>
      <c r="K29" s="114" t="s">
        <v>551</v>
      </c>
      <c r="L29" s="94">
        <v>1</v>
      </c>
      <c r="M29" s="95">
        <v>9753.7353515625</v>
      </c>
      <c r="N29" s="95">
        <v>3654.09228515625</v>
      </c>
      <c r="O29" s="77"/>
      <c r="P29" s="96"/>
      <c r="Q29" s="96"/>
      <c r="R29" s="97"/>
      <c r="S29" s="51">
        <v>1</v>
      </c>
      <c r="T29" s="51">
        <v>2</v>
      </c>
      <c r="U29" s="52">
        <v>0</v>
      </c>
      <c r="V29" s="52">
        <v>0.014085</v>
      </c>
      <c r="W29" s="52">
        <v>0.006248</v>
      </c>
      <c r="X29" s="52">
        <v>0.94071</v>
      </c>
      <c r="Y29" s="52">
        <v>0</v>
      </c>
      <c r="Z29" s="52">
        <v>0</v>
      </c>
      <c r="AA29" s="82">
        <v>29</v>
      </c>
      <c r="AB29" s="82"/>
      <c r="AC29" s="98"/>
      <c r="AD29" s="85" t="s">
        <v>357</v>
      </c>
      <c r="AE29" s="85">
        <v>1636</v>
      </c>
      <c r="AF29" s="85">
        <v>5350</v>
      </c>
      <c r="AG29" s="85">
        <v>26612</v>
      </c>
      <c r="AH29" s="85">
        <v>17888</v>
      </c>
      <c r="AI29" s="85"/>
      <c r="AJ29" s="85" t="s">
        <v>383</v>
      </c>
      <c r="AK29" s="85" t="s">
        <v>409</v>
      </c>
      <c r="AL29" s="89" t="s">
        <v>435</v>
      </c>
      <c r="AM29" s="85"/>
      <c r="AN29" s="87">
        <v>42389.654699074075</v>
      </c>
      <c r="AO29" s="89" t="s">
        <v>463</v>
      </c>
      <c r="AP29" s="85" t="b">
        <v>0</v>
      </c>
      <c r="AQ29" s="85" t="b">
        <v>0</v>
      </c>
      <c r="AR29" s="85" t="b">
        <v>1</v>
      </c>
      <c r="AS29" s="85" t="s">
        <v>304</v>
      </c>
      <c r="AT29" s="85">
        <v>356</v>
      </c>
      <c r="AU29" s="89" t="s">
        <v>465</v>
      </c>
      <c r="AV29" s="85" t="b">
        <v>0</v>
      </c>
      <c r="AW29" s="85" t="s">
        <v>496</v>
      </c>
      <c r="AX29" s="89" t="s">
        <v>523</v>
      </c>
      <c r="AY29" s="85" t="s">
        <v>66</v>
      </c>
      <c r="AZ29" s="85" t="str">
        <f>REPLACE(INDEX(GroupVertices[Group],MATCH(Vertices[[#This Row],[Vertex]],GroupVertices[Vertex],0)),1,1,"")</f>
        <v>2</v>
      </c>
      <c r="BA29" s="51" t="s">
        <v>711</v>
      </c>
      <c r="BB29" s="51" t="s">
        <v>713</v>
      </c>
      <c r="BC29" s="51" t="s">
        <v>265</v>
      </c>
      <c r="BD29" s="51" t="s">
        <v>717</v>
      </c>
      <c r="BE29" s="51" t="s">
        <v>268</v>
      </c>
      <c r="BF29" s="51" t="s">
        <v>268</v>
      </c>
      <c r="BG29" s="131" t="s">
        <v>724</v>
      </c>
      <c r="BH29" s="131" t="s">
        <v>729</v>
      </c>
      <c r="BI29" s="131" t="s">
        <v>688</v>
      </c>
      <c r="BJ29" s="131" t="s">
        <v>738</v>
      </c>
      <c r="BK29" s="131">
        <v>0</v>
      </c>
      <c r="BL29" s="134">
        <v>0</v>
      </c>
      <c r="BM29" s="131">
        <v>0</v>
      </c>
      <c r="BN29" s="134">
        <v>0</v>
      </c>
      <c r="BO29" s="131">
        <v>0</v>
      </c>
      <c r="BP29" s="134">
        <v>0</v>
      </c>
      <c r="BQ29" s="131">
        <v>80</v>
      </c>
      <c r="BR29" s="134">
        <v>100</v>
      </c>
      <c r="BS29" s="131">
        <v>80</v>
      </c>
      <c r="BT29" s="2"/>
      <c r="BU29" s="3"/>
      <c r="BV29" s="3"/>
      <c r="BW29" s="3"/>
      <c r="BX29" s="3"/>
    </row>
    <row r="30" spans="1:76" ht="15">
      <c r="A30" s="99" t="s">
        <v>216</v>
      </c>
      <c r="B30" s="100"/>
      <c r="C30" s="100" t="s">
        <v>64</v>
      </c>
      <c r="D30" s="101">
        <v>162.30879715687158</v>
      </c>
      <c r="E30" s="102"/>
      <c r="F30" s="113" t="s">
        <v>274</v>
      </c>
      <c r="G30" s="100"/>
      <c r="H30" s="103" t="s">
        <v>216</v>
      </c>
      <c r="I30" s="104"/>
      <c r="J30" s="104"/>
      <c r="K30" s="115" t="s">
        <v>552</v>
      </c>
      <c r="L30" s="105">
        <v>1</v>
      </c>
      <c r="M30" s="106">
        <v>7850.09228515625</v>
      </c>
      <c r="N30" s="106">
        <v>1382.2147216796875</v>
      </c>
      <c r="O30" s="107"/>
      <c r="P30" s="108"/>
      <c r="Q30" s="108"/>
      <c r="R30" s="109"/>
      <c r="S30" s="51">
        <v>1</v>
      </c>
      <c r="T30" s="51">
        <v>1</v>
      </c>
      <c r="U30" s="52">
        <v>0</v>
      </c>
      <c r="V30" s="52">
        <v>0</v>
      </c>
      <c r="W30" s="52">
        <v>0</v>
      </c>
      <c r="X30" s="52">
        <v>0.999982</v>
      </c>
      <c r="Y30" s="52">
        <v>0</v>
      </c>
      <c r="Z30" s="52" t="s">
        <v>786</v>
      </c>
      <c r="AA30" s="110">
        <v>30</v>
      </c>
      <c r="AB30" s="110"/>
      <c r="AC30" s="111"/>
      <c r="AD30" s="85" t="s">
        <v>358</v>
      </c>
      <c r="AE30" s="85">
        <v>170</v>
      </c>
      <c r="AF30" s="85">
        <v>45</v>
      </c>
      <c r="AG30" s="85">
        <v>270</v>
      </c>
      <c r="AH30" s="85">
        <v>3</v>
      </c>
      <c r="AI30" s="85"/>
      <c r="AJ30" s="85" t="s">
        <v>384</v>
      </c>
      <c r="AK30" s="85" t="s">
        <v>410</v>
      </c>
      <c r="AL30" s="89" t="s">
        <v>436</v>
      </c>
      <c r="AM30" s="85"/>
      <c r="AN30" s="87">
        <v>42350.086180555554</v>
      </c>
      <c r="AO30" s="89" t="s">
        <v>464</v>
      </c>
      <c r="AP30" s="85" t="b">
        <v>0</v>
      </c>
      <c r="AQ30" s="85" t="b">
        <v>0</v>
      </c>
      <c r="AR30" s="85" t="b">
        <v>0</v>
      </c>
      <c r="AS30" s="85" t="s">
        <v>304</v>
      </c>
      <c r="AT30" s="85">
        <v>3</v>
      </c>
      <c r="AU30" s="89" t="s">
        <v>465</v>
      </c>
      <c r="AV30" s="85" t="b">
        <v>0</v>
      </c>
      <c r="AW30" s="85" t="s">
        <v>496</v>
      </c>
      <c r="AX30" s="89" t="s">
        <v>524</v>
      </c>
      <c r="AY30" s="85" t="s">
        <v>66</v>
      </c>
      <c r="AZ30" s="85" t="str">
        <f>REPLACE(INDEX(GroupVertices[Group],MATCH(Vertices[[#This Row],[Vertex]],GroupVertices[Vertex],0)),1,1,"")</f>
        <v>3</v>
      </c>
      <c r="BA30" s="51" t="s">
        <v>260</v>
      </c>
      <c r="BB30" s="51" t="s">
        <v>260</v>
      </c>
      <c r="BC30" s="51" t="s">
        <v>261</v>
      </c>
      <c r="BD30" s="51" t="s">
        <v>261</v>
      </c>
      <c r="BE30" s="51" t="s">
        <v>269</v>
      </c>
      <c r="BF30" s="51" t="s">
        <v>269</v>
      </c>
      <c r="BG30" s="131" t="s">
        <v>725</v>
      </c>
      <c r="BH30" s="131" t="s">
        <v>725</v>
      </c>
      <c r="BI30" s="131" t="s">
        <v>734</v>
      </c>
      <c r="BJ30" s="131" t="s">
        <v>734</v>
      </c>
      <c r="BK30" s="131">
        <v>1</v>
      </c>
      <c r="BL30" s="134">
        <v>6.25</v>
      </c>
      <c r="BM30" s="131">
        <v>0</v>
      </c>
      <c r="BN30" s="134">
        <v>0</v>
      </c>
      <c r="BO30" s="131">
        <v>0</v>
      </c>
      <c r="BP30" s="134">
        <v>0</v>
      </c>
      <c r="BQ30" s="131">
        <v>15</v>
      </c>
      <c r="BR30" s="134">
        <v>93.75</v>
      </c>
      <c r="BS30" s="131">
        <v>16</v>
      </c>
      <c r="BT30" s="2"/>
      <c r="BU30" s="3"/>
      <c r="BV30" s="3"/>
      <c r="BW30" s="3"/>
      <c r="BX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hyperlinks>
    <hyperlink ref="AL3" r:id="rId1" display="https://t.co/9cWIjnVXis"/>
    <hyperlink ref="AL4" r:id="rId2" display="http://t.co/Xo1isg2wF0"/>
    <hyperlink ref="AL5" r:id="rId3" display="https://t.co/FG5LmRS54b"/>
    <hyperlink ref="AL6" r:id="rId4" display="https://t.co/2Puxz1uFT9"/>
    <hyperlink ref="AL7" r:id="rId5" display="https://t.co/7FPiV9Sx0H"/>
    <hyperlink ref="AL8" r:id="rId6" display="http://t.co/DTnYm0QBeG"/>
    <hyperlink ref="AL9" r:id="rId7" display="http://www.visitindy.com/"/>
    <hyperlink ref="AL11" r:id="rId8" display="http://www.mibeer.com/"/>
    <hyperlink ref="AL12" r:id="rId9" display="https://t.co/QzNsPhKS8L"/>
    <hyperlink ref="AL13" r:id="rId10" display="https://t.co/To1zPYFsfN"/>
    <hyperlink ref="AL14" r:id="rId11" display="http://t.co/zzLfTVNKSb"/>
    <hyperlink ref="AL15" r:id="rId12" display="http://bit.lt/GABF18AXSTh"/>
    <hyperlink ref="AL16" r:id="rId13" display="https://t.co/go1q0rKxxJ"/>
    <hyperlink ref="AL17" r:id="rId14" display="http://t.co/KwDr59D55P"/>
    <hyperlink ref="AL18" r:id="rId15" display="https://t.co/p0ICQyCulT"/>
    <hyperlink ref="AL19" r:id="rId16" display="http://visitraleigh.com/"/>
    <hyperlink ref="AL20" r:id="rId17" display="https://t.co/pFNPuXV6jS"/>
    <hyperlink ref="AL21" r:id="rId18" display="http://exploreasheville.com/"/>
    <hyperlink ref="AL22" r:id="rId19" display="https://t.co/xVTHuy1FGS"/>
    <hyperlink ref="AL23" r:id="rId20" display="http://t.co/3tHaW6WW2k"/>
    <hyperlink ref="AL25" r:id="rId21" display="http://t.co/Q1tjVSeRQy"/>
    <hyperlink ref="AL26" r:id="rId22" display="https://www.massvacation.com/"/>
    <hyperlink ref="AL27" r:id="rId23" display="http://bostonpublicmarket.org/"/>
    <hyperlink ref="AL28" r:id="rId24" display="https://t.co/CD5RcJkcW1"/>
    <hyperlink ref="AL29" r:id="rId25" display="http://ivebeenbit.ca/"/>
    <hyperlink ref="AL30" r:id="rId26" display="http://terrillproductions.com/"/>
    <hyperlink ref="AO3" r:id="rId27" display="https://pbs.twimg.com/profile_banners/1301480125/1427387597"/>
    <hyperlink ref="AO4" r:id="rId28" display="https://pbs.twimg.com/profile_banners/17389704/1485209512"/>
    <hyperlink ref="AO5" r:id="rId29" display="https://pbs.twimg.com/profile_banners/4753743354/1467032092"/>
    <hyperlink ref="AO6" r:id="rId30" display="https://pbs.twimg.com/profile_banners/367216356/1520267165"/>
    <hyperlink ref="AO7" r:id="rId31" display="https://pbs.twimg.com/profile_banners/2400043922/1429627143"/>
    <hyperlink ref="AO8" r:id="rId32" display="https://pbs.twimg.com/profile_banners/2233516406/1386552322"/>
    <hyperlink ref="AO9" r:id="rId33" display="https://pbs.twimg.com/profile_banners/37029151/1347976047"/>
    <hyperlink ref="AO11" r:id="rId34" display="https://pbs.twimg.com/profile_banners/165871371/1512406040"/>
    <hyperlink ref="AO12" r:id="rId35" display="https://pbs.twimg.com/profile_banners/15723732/1543597129"/>
    <hyperlink ref="AO13" r:id="rId36" display="https://pbs.twimg.com/profile_banners/16886986/1548870846"/>
    <hyperlink ref="AO15" r:id="rId37" display="https://pbs.twimg.com/profile_banners/16035216/1507847955"/>
    <hyperlink ref="AO16" r:id="rId38" display="https://pbs.twimg.com/profile_banners/982979010903838721/1545341224"/>
    <hyperlink ref="AO17" r:id="rId39" display="https://pbs.twimg.com/profile_banners/18223465/1515088223"/>
    <hyperlink ref="AO18" r:id="rId40" display="https://pbs.twimg.com/profile_banners/764188768849039360/1471034045"/>
    <hyperlink ref="AO19" r:id="rId41" display="https://pbs.twimg.com/profile_banners/47979952/1515534271"/>
    <hyperlink ref="AO20" r:id="rId42" display="https://pbs.twimg.com/profile_banners/58365626/1469824033"/>
    <hyperlink ref="AO21" r:id="rId43" display="https://pbs.twimg.com/profile_banners/385582317/1372777428"/>
    <hyperlink ref="AO22" r:id="rId44" display="https://pbs.twimg.com/profile_banners/97589951/1380755369"/>
    <hyperlink ref="AO23" r:id="rId45" display="https://pbs.twimg.com/profile_banners/25570133/1425404954"/>
    <hyperlink ref="AO24" r:id="rId46" display="https://pbs.twimg.com/profile_banners/965860452348637184/1519928931"/>
    <hyperlink ref="AO26" r:id="rId47" display="https://pbs.twimg.com/profile_banners/30288680/1543593059"/>
    <hyperlink ref="AO27" r:id="rId48" display="https://pbs.twimg.com/profile_banners/43404666/1540566265"/>
    <hyperlink ref="AO29" r:id="rId49" display="https://pbs.twimg.com/profile_banners/4829933229/1454013467"/>
    <hyperlink ref="AO30" r:id="rId50" display="https://pbs.twimg.com/profile_banners/4454590096/1449886439"/>
    <hyperlink ref="AU3" r:id="rId51" display="http://abs.twimg.com/images/themes/theme1/bg.png"/>
    <hyperlink ref="AU4" r:id="rId52" display="http://abs.twimg.com/images/themes/theme1/bg.png"/>
    <hyperlink ref="AU5" r:id="rId53" display="http://abs.twimg.com/images/themes/theme1/bg.png"/>
    <hyperlink ref="AU6" r:id="rId54" display="http://pbs.twimg.com/profile_background_images/730816790/9ca3cc9783985cd8a1595732be82d587.jpeg"/>
    <hyperlink ref="AU7" r:id="rId55" display="http://pbs.twimg.com/profile_background_images/449233616900325377/fAAKBfX4.jpeg"/>
    <hyperlink ref="AU8" r:id="rId56" display="http://abs.twimg.com/images/themes/theme15/bg.png"/>
    <hyperlink ref="AU9" r:id="rId57" display="http://abs.twimg.com/images/themes/theme1/bg.png"/>
    <hyperlink ref="AU10" r:id="rId58" display="http://abs.twimg.com/images/themes/theme1/bg.png"/>
    <hyperlink ref="AU11" r:id="rId59" display="http://pbs.twimg.com/profile_background_images/428423545/Mibeer__twitter_.jpg"/>
    <hyperlink ref="AU12" r:id="rId60" display="http://abs.twimg.com/images/themes/theme1/bg.png"/>
    <hyperlink ref="AU13" r:id="rId61" display="http://abs.twimg.com/images/themes/theme1/bg.png"/>
    <hyperlink ref="AU14" r:id="rId62" display="http://abs.twimg.com/images/themes/theme1/bg.png"/>
    <hyperlink ref="AU15" r:id="rId63" display="http://abs.twimg.com/images/themes/theme1/bg.png"/>
    <hyperlink ref="AU16" r:id="rId64" display="http://abs.twimg.com/images/themes/theme1/bg.png"/>
    <hyperlink ref="AU17" r:id="rId65" display="http://pbs.twimg.com/profile_background_images/378800000124891406/010d6f7258222a2504e72ce757c46386.jpeg"/>
    <hyperlink ref="AU18" r:id="rId66" display="http://abs.twimg.com/images/themes/theme1/bg.png"/>
    <hyperlink ref="AU19" r:id="rId67" display="http://abs.twimg.com/images/themes/theme1/bg.png"/>
    <hyperlink ref="AU20" r:id="rId68" display="http://abs.twimg.com/images/themes/theme1/bg.png"/>
    <hyperlink ref="AU21" r:id="rId69" display="http://abs.twimg.com/images/themes/theme1/bg.png"/>
    <hyperlink ref="AU22" r:id="rId70" display="http://pbs.twimg.com/profile_background_images/525733306977890304/pnzQ1PN5.png"/>
    <hyperlink ref="AU23" r:id="rId71" display="http://pbs.twimg.com/profile_background_images/826102615/2aea1ac74c9f947dc9edee3b4f46f036.gif"/>
    <hyperlink ref="AU25" r:id="rId72" display="http://abs.twimg.com/images/themes/theme1/bg.png"/>
    <hyperlink ref="AU26" r:id="rId73" display="http://abs.twimg.com/images/themes/theme1/bg.png"/>
    <hyperlink ref="AU27" r:id="rId74" display="http://abs.twimg.com/images/themes/theme1/bg.png"/>
    <hyperlink ref="AU28" r:id="rId75" display="http://abs.twimg.com/images/themes/theme1/bg.png"/>
    <hyperlink ref="AU29" r:id="rId76" display="http://abs.twimg.com/images/themes/theme1/bg.png"/>
    <hyperlink ref="AU30" r:id="rId77" display="http://abs.twimg.com/images/themes/theme1/bg.png"/>
    <hyperlink ref="F3" r:id="rId78" display="http://pbs.twimg.com/profile_images/3434386736/22b4202815d6f13bbbebca9e171507dc_normal.jpeg"/>
    <hyperlink ref="F4" r:id="rId79" display="http://pbs.twimg.com/profile_images/534358166134222849/tRDEw_6V_normal.jpeg"/>
    <hyperlink ref="F5" r:id="rId80" display="http://pbs.twimg.com/profile_images/747822208655908864/8HBgwRCP_normal.jpg"/>
    <hyperlink ref="F6" r:id="rId81" display="http://pbs.twimg.com/profile_images/941715030982131717/ynf13CPb_normal.jpg"/>
    <hyperlink ref="F7" r:id="rId82" display="http://pbs.twimg.com/profile_images/590524339872731136/40I6xi7r_normal.jpg"/>
    <hyperlink ref="F8" r:id="rId83" display="http://pbs.twimg.com/profile_images/943204167555858432/4TGCPqqP_normal.jpg"/>
    <hyperlink ref="F9" r:id="rId84" display="http://pbs.twimg.com/profile_images/684455877894516736/9Lf38PKe_normal.jpg"/>
    <hyperlink ref="F10" r:id="rId85" display="http://abs.twimg.com/sticky/default_profile_images/default_profile_normal.png"/>
    <hyperlink ref="F11" r:id="rId86" display="http://pbs.twimg.com/profile_images/907222913031569409/FALlW2Yq_normal.jpg"/>
    <hyperlink ref="F12" r:id="rId87" display="http://pbs.twimg.com/profile_images/1046734483339300871/y6tQc2bw_normal.jpg"/>
    <hyperlink ref="F13" r:id="rId88" display="http://pbs.twimg.com/profile_images/1080154239320682503/bB5biNLd_normal.jpg"/>
    <hyperlink ref="F14" r:id="rId89" display="http://pbs.twimg.com/profile_images/1025112894105477120/zxhkteT0_normal.jpg"/>
    <hyperlink ref="F15" r:id="rId90" display="http://pbs.twimg.com/profile_images/462283951961149440/2lyJt-2h_normal.jpeg"/>
    <hyperlink ref="F16" r:id="rId91" display="http://pbs.twimg.com/profile_images/982982099983523840/fhWABWAO_normal.jpg"/>
    <hyperlink ref="F17" r:id="rId92" display="http://pbs.twimg.com/profile_images/953427340901605376/2h_NWpVP_normal.jpg"/>
    <hyperlink ref="F18" r:id="rId93" display="http://pbs.twimg.com/profile_images/764198212257406977/aY15YZ9-_normal.jpg"/>
    <hyperlink ref="F19" r:id="rId94" display="http://pbs.twimg.com/profile_images/464047232031784960/8JfjB5jv_normal.jpeg"/>
    <hyperlink ref="F20" r:id="rId95" display="http://pbs.twimg.com/profile_images/2594679022/wlekuequ3a7kbvpb120r_normal.jpeg"/>
    <hyperlink ref="F21" r:id="rId96" display="http://pbs.twimg.com/profile_images/378800000077980406/fe17da7cb963f9b20c5f73e66f3dbb5e_normal.jpeg"/>
    <hyperlink ref="F22" r:id="rId97" display="http://pbs.twimg.com/profile_images/664579172237312000/SFl7vybt_normal.jpg"/>
    <hyperlink ref="F23" r:id="rId98" display="http://pbs.twimg.com/profile_images/481165359290912772/Z27nY5mV_normal.jpeg"/>
    <hyperlink ref="F24" r:id="rId99" display="http://pbs.twimg.com/profile_images/969278157605036041/3ptP_iAE_normal.jpg"/>
    <hyperlink ref="F25" r:id="rId100" display="http://pbs.twimg.com/profile_images/303048483/q_s_nuts_logo_normal.jpg"/>
    <hyperlink ref="F26" r:id="rId101" display="http://pbs.twimg.com/profile_images/1068532782803095552/6RRhwnl6_normal.jpg"/>
    <hyperlink ref="F27" r:id="rId102" display="http://pbs.twimg.com/profile_images/875427394080735233/ysv1mFFq_normal.jpg"/>
    <hyperlink ref="F28" r:id="rId103" display="http://pbs.twimg.com/profile_images/521140557238657024/tCiNpd1r_normal.jpeg"/>
    <hyperlink ref="F29" r:id="rId104" display="http://pbs.twimg.com/profile_images/692809797104603136/HLNsI6zZ_normal.jpg"/>
    <hyperlink ref="F30" r:id="rId105" display="http://pbs.twimg.com/profile_images/675505466357784576/SVUtP67s_normal.png"/>
    <hyperlink ref="AX3" r:id="rId106" display="https://twitter.com/barbaratibbetts"/>
    <hyperlink ref="AX4" r:id="rId107" display="https://twitter.com/10best"/>
    <hyperlink ref="AX5" r:id="rId108" display="https://twitter.com/jwakefieldbeer"/>
    <hyperlink ref="AX6" r:id="rId109" display="https://twitter.com/sheltonbrothers"/>
    <hyperlink ref="AX7" r:id="rId110" display="https://twitter.com/tapnyfest"/>
    <hyperlink ref="AX8" r:id="rId111" display="https://twitter.com/tailspinalefest"/>
    <hyperlink ref="AX9" r:id="rId112" display="https://twitter.com/visitindy"/>
    <hyperlink ref="AX10" r:id="rId113" display="https://twitter.com/savorcraftbeer"/>
    <hyperlink ref="AX11" r:id="rId114" display="https://twitter.com/mibrewersguild"/>
    <hyperlink ref="AX12" r:id="rId115" display="https://twitter.com/nycgo"/>
    <hyperlink ref="AX13" r:id="rId116" display="https://twitter.com/visittampabay"/>
    <hyperlink ref="AX14" r:id="rId117" display="https://twitter.com/greattastemw"/>
    <hyperlink ref="AX15" r:id="rId118" display="https://twitter.com/gabf"/>
    <hyperlink ref="AX16" r:id="rId119" display="https://twitter.com/freshfestbf"/>
    <hyperlink ref="AX17" r:id="rId120" display="https://twitter.com/firestonewalker"/>
    <hyperlink ref="AX18" r:id="rId121" display="https://twitter.com/fobabofficial"/>
    <hyperlink ref="AX19" r:id="rId122" display="https://twitter.com/visitraleigh"/>
    <hyperlink ref="AX20" r:id="rId123" display="https://twitter.com/bigbeersfest"/>
    <hyperlink ref="AX21" r:id="rId124" display="https://twitter.com/visitasheville"/>
    <hyperlink ref="AX22" r:id="rId125" display="https://twitter.com/acbeerfest"/>
    <hyperlink ref="AX23" r:id="rId126" display="https://twitter.com/mncraftbrew"/>
    <hyperlink ref="AX24" r:id="rId127" display="https://twitter.com/bostoninsider"/>
    <hyperlink ref="AX25" r:id="rId128" display="https://twitter.com/qsnuts"/>
    <hyperlink ref="AX26" r:id="rId129" display="https://twitter.com/visitma"/>
    <hyperlink ref="AX27" r:id="rId130" display="https://twitter.com/bospublicmarket"/>
    <hyperlink ref="AX28" r:id="rId131" display="https://twitter.com/farmlowell"/>
    <hyperlink ref="AX29" r:id="rId132" display="https://twitter.com/ibbtravel"/>
    <hyperlink ref="AX30" r:id="rId133" display="https://twitter.com/videoterrill"/>
  </hyperlinks>
  <printOptions/>
  <pageMargins left="0.7" right="0.7" top="0.75" bottom="0.75" header="0.3" footer="0.3"/>
  <pageSetup horizontalDpi="600" verticalDpi="600" orientation="portrait" r:id="rId137"/>
  <legacyDrawing r:id="rId135"/>
  <tableParts>
    <tablePart r:id="rId1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619</v>
      </c>
      <c r="Z2" s="13" t="s">
        <v>626</v>
      </c>
      <c r="AA2" s="13" t="s">
        <v>642</v>
      </c>
      <c r="AB2" s="13" t="s">
        <v>661</v>
      </c>
      <c r="AC2" s="13" t="s">
        <v>686</v>
      </c>
      <c r="AD2" s="13" t="s">
        <v>697</v>
      </c>
      <c r="AE2" s="13" t="s">
        <v>698</v>
      </c>
      <c r="AF2" s="13" t="s">
        <v>705</v>
      </c>
      <c r="AG2" s="67" t="s">
        <v>775</v>
      </c>
      <c r="AH2" s="67" t="s">
        <v>776</v>
      </c>
      <c r="AI2" s="67" t="s">
        <v>777</v>
      </c>
      <c r="AJ2" s="67" t="s">
        <v>778</v>
      </c>
      <c r="AK2" s="67" t="s">
        <v>779</v>
      </c>
      <c r="AL2" s="67" t="s">
        <v>780</v>
      </c>
      <c r="AM2" s="67" t="s">
        <v>781</v>
      </c>
      <c r="AN2" s="67" t="s">
        <v>782</v>
      </c>
      <c r="AO2" s="67" t="s">
        <v>785</v>
      </c>
    </row>
    <row r="3" spans="1:41" ht="15">
      <c r="A3" s="125" t="s">
        <v>592</v>
      </c>
      <c r="B3" s="126" t="s">
        <v>595</v>
      </c>
      <c r="C3" s="126" t="s">
        <v>56</v>
      </c>
      <c r="D3" s="117"/>
      <c r="E3" s="116"/>
      <c r="F3" s="118" t="s">
        <v>793</v>
      </c>
      <c r="G3" s="119"/>
      <c r="H3" s="119"/>
      <c r="I3" s="120">
        <v>3</v>
      </c>
      <c r="J3" s="121"/>
      <c r="K3" s="51">
        <v>20</v>
      </c>
      <c r="L3" s="51">
        <v>9</v>
      </c>
      <c r="M3" s="51">
        <v>20</v>
      </c>
      <c r="N3" s="51">
        <v>29</v>
      </c>
      <c r="O3" s="51">
        <v>0</v>
      </c>
      <c r="P3" s="52">
        <v>0</v>
      </c>
      <c r="Q3" s="52">
        <v>0</v>
      </c>
      <c r="R3" s="51">
        <v>1</v>
      </c>
      <c r="S3" s="51">
        <v>0</v>
      </c>
      <c r="T3" s="51">
        <v>20</v>
      </c>
      <c r="U3" s="51">
        <v>29</v>
      </c>
      <c r="V3" s="51">
        <v>2</v>
      </c>
      <c r="W3" s="52">
        <v>1.805</v>
      </c>
      <c r="X3" s="52">
        <v>0.05</v>
      </c>
      <c r="Y3" s="85" t="s">
        <v>254</v>
      </c>
      <c r="Z3" s="85" t="s">
        <v>262</v>
      </c>
      <c r="AA3" s="85"/>
      <c r="AB3" s="91" t="s">
        <v>662</v>
      </c>
      <c r="AC3" s="91" t="s">
        <v>687</v>
      </c>
      <c r="AD3" s="91" t="s">
        <v>235</v>
      </c>
      <c r="AE3" s="91" t="s">
        <v>699</v>
      </c>
      <c r="AF3" s="91" t="s">
        <v>706</v>
      </c>
      <c r="AG3" s="131">
        <v>0</v>
      </c>
      <c r="AH3" s="134">
        <v>0</v>
      </c>
      <c r="AI3" s="131">
        <v>2</v>
      </c>
      <c r="AJ3" s="134">
        <v>4.081632653061225</v>
      </c>
      <c r="AK3" s="131">
        <v>0</v>
      </c>
      <c r="AL3" s="134">
        <v>0</v>
      </c>
      <c r="AM3" s="131">
        <v>47</v>
      </c>
      <c r="AN3" s="134">
        <v>95.91836734693878</v>
      </c>
      <c r="AO3" s="131">
        <v>49</v>
      </c>
    </row>
    <row r="4" spans="1:41" ht="15">
      <c r="A4" s="125" t="s">
        <v>593</v>
      </c>
      <c r="B4" s="126" t="s">
        <v>596</v>
      </c>
      <c r="C4" s="126" t="s">
        <v>56</v>
      </c>
      <c r="D4" s="122"/>
      <c r="E4" s="100"/>
      <c r="F4" s="103" t="s">
        <v>794</v>
      </c>
      <c r="G4" s="107"/>
      <c r="H4" s="107"/>
      <c r="I4" s="123">
        <v>4</v>
      </c>
      <c r="J4" s="110"/>
      <c r="K4" s="51">
        <v>6</v>
      </c>
      <c r="L4" s="51">
        <v>0</v>
      </c>
      <c r="M4" s="51">
        <v>20</v>
      </c>
      <c r="N4" s="51">
        <v>20</v>
      </c>
      <c r="O4" s="51">
        <v>2</v>
      </c>
      <c r="P4" s="52">
        <v>0</v>
      </c>
      <c r="Q4" s="52">
        <v>0</v>
      </c>
      <c r="R4" s="51">
        <v>1</v>
      </c>
      <c r="S4" s="51">
        <v>0</v>
      </c>
      <c r="T4" s="51">
        <v>6</v>
      </c>
      <c r="U4" s="51">
        <v>20</v>
      </c>
      <c r="V4" s="51">
        <v>3</v>
      </c>
      <c r="W4" s="52">
        <v>1.555556</v>
      </c>
      <c r="X4" s="52">
        <v>0.16666666666666666</v>
      </c>
      <c r="Y4" s="85" t="s">
        <v>620</v>
      </c>
      <c r="Z4" s="85" t="s">
        <v>627</v>
      </c>
      <c r="AA4" s="85" t="s">
        <v>643</v>
      </c>
      <c r="AB4" s="91" t="s">
        <v>663</v>
      </c>
      <c r="AC4" s="91" t="s">
        <v>688</v>
      </c>
      <c r="AD4" s="91"/>
      <c r="AE4" s="91" t="s">
        <v>700</v>
      </c>
      <c r="AF4" s="91" t="s">
        <v>707</v>
      </c>
      <c r="AG4" s="131">
        <v>0</v>
      </c>
      <c r="AH4" s="134">
        <v>0</v>
      </c>
      <c r="AI4" s="131">
        <v>0</v>
      </c>
      <c r="AJ4" s="134">
        <v>0</v>
      </c>
      <c r="AK4" s="131">
        <v>0</v>
      </c>
      <c r="AL4" s="134">
        <v>0</v>
      </c>
      <c r="AM4" s="131">
        <v>169</v>
      </c>
      <c r="AN4" s="134">
        <v>100</v>
      </c>
      <c r="AO4" s="131">
        <v>169</v>
      </c>
    </row>
    <row r="5" spans="1:41" ht="15">
      <c r="A5" s="125" t="s">
        <v>594</v>
      </c>
      <c r="B5" s="126" t="s">
        <v>597</v>
      </c>
      <c r="C5" s="126" t="s">
        <v>56</v>
      </c>
      <c r="D5" s="122"/>
      <c r="E5" s="100"/>
      <c r="F5" s="103" t="s">
        <v>795</v>
      </c>
      <c r="G5" s="107"/>
      <c r="H5" s="107"/>
      <c r="I5" s="123">
        <v>5</v>
      </c>
      <c r="J5" s="110"/>
      <c r="K5" s="51">
        <v>2</v>
      </c>
      <c r="L5" s="51">
        <v>2</v>
      </c>
      <c r="M5" s="51">
        <v>0</v>
      </c>
      <c r="N5" s="51">
        <v>2</v>
      </c>
      <c r="O5" s="51">
        <v>2</v>
      </c>
      <c r="P5" s="52" t="s">
        <v>786</v>
      </c>
      <c r="Q5" s="52" t="s">
        <v>786</v>
      </c>
      <c r="R5" s="51">
        <v>2</v>
      </c>
      <c r="S5" s="51">
        <v>2</v>
      </c>
      <c r="T5" s="51">
        <v>1</v>
      </c>
      <c r="U5" s="51">
        <v>1</v>
      </c>
      <c r="V5" s="51">
        <v>0</v>
      </c>
      <c r="W5" s="52">
        <v>0</v>
      </c>
      <c r="X5" s="52">
        <v>0</v>
      </c>
      <c r="Y5" s="85" t="s">
        <v>621</v>
      </c>
      <c r="Z5" s="85" t="s">
        <v>261</v>
      </c>
      <c r="AA5" s="85" t="s">
        <v>644</v>
      </c>
      <c r="AB5" s="91" t="s">
        <v>664</v>
      </c>
      <c r="AC5" s="91" t="s">
        <v>302</v>
      </c>
      <c r="AD5" s="91"/>
      <c r="AE5" s="91"/>
      <c r="AF5" s="91" t="s">
        <v>708</v>
      </c>
      <c r="AG5" s="131">
        <v>2</v>
      </c>
      <c r="AH5" s="134">
        <v>5.882352941176471</v>
      </c>
      <c r="AI5" s="131">
        <v>0</v>
      </c>
      <c r="AJ5" s="134">
        <v>0</v>
      </c>
      <c r="AK5" s="131">
        <v>0</v>
      </c>
      <c r="AL5" s="134">
        <v>0</v>
      </c>
      <c r="AM5" s="131">
        <v>32</v>
      </c>
      <c r="AN5" s="134">
        <v>94.11764705882354</v>
      </c>
      <c r="AO5" s="131">
        <v>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592</v>
      </c>
      <c r="B2" s="91" t="s">
        <v>213</v>
      </c>
      <c r="C2" s="85">
        <f>VLOOKUP(GroupVertices[[#This Row],[Vertex]],Vertices[],MATCH("ID",Vertices[[#Headers],[Vertex]:[Vertex Content Word Count]],0),FALSE)</f>
        <v>4</v>
      </c>
    </row>
    <row r="3" spans="1:3" ht="15">
      <c r="A3" s="85" t="s">
        <v>592</v>
      </c>
      <c r="B3" s="91" t="s">
        <v>235</v>
      </c>
      <c r="C3" s="85">
        <f>VLOOKUP(GroupVertices[[#This Row],[Vertex]],Vertices[],MATCH("ID",Vertices[[#Headers],[Vertex]:[Vertex Content Word Count]],0),FALSE)</f>
        <v>23</v>
      </c>
    </row>
    <row r="4" spans="1:3" ht="15">
      <c r="A4" s="85" t="s">
        <v>592</v>
      </c>
      <c r="B4" s="91" t="s">
        <v>234</v>
      </c>
      <c r="C4" s="85">
        <f>VLOOKUP(GroupVertices[[#This Row],[Vertex]],Vertices[],MATCH("ID",Vertices[[#Headers],[Vertex]:[Vertex Content Word Count]],0),FALSE)</f>
        <v>22</v>
      </c>
    </row>
    <row r="5" spans="1:3" ht="15">
      <c r="A5" s="85" t="s">
        <v>592</v>
      </c>
      <c r="B5" s="91" t="s">
        <v>233</v>
      </c>
      <c r="C5" s="85">
        <f>VLOOKUP(GroupVertices[[#This Row],[Vertex]],Vertices[],MATCH("ID",Vertices[[#Headers],[Vertex]:[Vertex Content Word Count]],0),FALSE)</f>
        <v>21</v>
      </c>
    </row>
    <row r="6" spans="1:3" ht="15">
      <c r="A6" s="85" t="s">
        <v>592</v>
      </c>
      <c r="B6" s="91" t="s">
        <v>232</v>
      </c>
      <c r="C6" s="85">
        <f>VLOOKUP(GroupVertices[[#This Row],[Vertex]],Vertices[],MATCH("ID",Vertices[[#Headers],[Vertex]:[Vertex Content Word Count]],0),FALSE)</f>
        <v>20</v>
      </c>
    </row>
    <row r="7" spans="1:3" ht="15">
      <c r="A7" s="85" t="s">
        <v>592</v>
      </c>
      <c r="B7" s="91" t="s">
        <v>231</v>
      </c>
      <c r="C7" s="85">
        <f>VLOOKUP(GroupVertices[[#This Row],[Vertex]],Vertices[],MATCH("ID",Vertices[[#Headers],[Vertex]:[Vertex Content Word Count]],0),FALSE)</f>
        <v>19</v>
      </c>
    </row>
    <row r="8" spans="1:3" ht="15">
      <c r="A8" s="85" t="s">
        <v>592</v>
      </c>
      <c r="B8" s="91" t="s">
        <v>230</v>
      </c>
      <c r="C8" s="85">
        <f>VLOOKUP(GroupVertices[[#This Row],[Vertex]],Vertices[],MATCH("ID",Vertices[[#Headers],[Vertex]:[Vertex Content Word Count]],0),FALSE)</f>
        <v>18</v>
      </c>
    </row>
    <row r="9" spans="1:3" ht="15">
      <c r="A9" s="85" t="s">
        <v>592</v>
      </c>
      <c r="B9" s="91" t="s">
        <v>229</v>
      </c>
      <c r="C9" s="85">
        <f>VLOOKUP(GroupVertices[[#This Row],[Vertex]],Vertices[],MATCH("ID",Vertices[[#Headers],[Vertex]:[Vertex Content Word Count]],0),FALSE)</f>
        <v>17</v>
      </c>
    </row>
    <row r="10" spans="1:3" ht="15">
      <c r="A10" s="85" t="s">
        <v>592</v>
      </c>
      <c r="B10" s="91" t="s">
        <v>228</v>
      </c>
      <c r="C10" s="85">
        <f>VLOOKUP(GroupVertices[[#This Row],[Vertex]],Vertices[],MATCH("ID",Vertices[[#Headers],[Vertex]:[Vertex Content Word Count]],0),FALSE)</f>
        <v>16</v>
      </c>
    </row>
    <row r="11" spans="1:3" ht="15">
      <c r="A11" s="85" t="s">
        <v>592</v>
      </c>
      <c r="B11" s="91" t="s">
        <v>227</v>
      </c>
      <c r="C11" s="85">
        <f>VLOOKUP(GroupVertices[[#This Row],[Vertex]],Vertices[],MATCH("ID",Vertices[[#Headers],[Vertex]:[Vertex Content Word Count]],0),FALSE)</f>
        <v>15</v>
      </c>
    </row>
    <row r="12" spans="1:3" ht="15">
      <c r="A12" s="85" t="s">
        <v>592</v>
      </c>
      <c r="B12" s="91" t="s">
        <v>226</v>
      </c>
      <c r="C12" s="85">
        <f>VLOOKUP(GroupVertices[[#This Row],[Vertex]],Vertices[],MATCH("ID",Vertices[[#Headers],[Vertex]:[Vertex Content Word Count]],0),FALSE)</f>
        <v>14</v>
      </c>
    </row>
    <row r="13" spans="1:3" ht="15">
      <c r="A13" s="85" t="s">
        <v>592</v>
      </c>
      <c r="B13" s="91" t="s">
        <v>225</v>
      </c>
      <c r="C13" s="85">
        <f>VLOOKUP(GroupVertices[[#This Row],[Vertex]],Vertices[],MATCH("ID",Vertices[[#Headers],[Vertex]:[Vertex Content Word Count]],0),FALSE)</f>
        <v>13</v>
      </c>
    </row>
    <row r="14" spans="1:3" ht="15">
      <c r="A14" s="85" t="s">
        <v>592</v>
      </c>
      <c r="B14" s="91" t="s">
        <v>224</v>
      </c>
      <c r="C14" s="85">
        <f>VLOOKUP(GroupVertices[[#This Row],[Vertex]],Vertices[],MATCH("ID",Vertices[[#Headers],[Vertex]:[Vertex Content Word Count]],0),FALSE)</f>
        <v>12</v>
      </c>
    </row>
    <row r="15" spans="1:3" ht="15">
      <c r="A15" s="85" t="s">
        <v>592</v>
      </c>
      <c r="B15" s="91" t="s">
        <v>223</v>
      </c>
      <c r="C15" s="85">
        <f>VLOOKUP(GroupVertices[[#This Row],[Vertex]],Vertices[],MATCH("ID",Vertices[[#Headers],[Vertex]:[Vertex Content Word Count]],0),FALSE)</f>
        <v>11</v>
      </c>
    </row>
    <row r="16" spans="1:3" ht="15">
      <c r="A16" s="85" t="s">
        <v>592</v>
      </c>
      <c r="B16" s="91" t="s">
        <v>222</v>
      </c>
      <c r="C16" s="85">
        <f>VLOOKUP(GroupVertices[[#This Row],[Vertex]],Vertices[],MATCH("ID",Vertices[[#Headers],[Vertex]:[Vertex Content Word Count]],0),FALSE)</f>
        <v>10</v>
      </c>
    </row>
    <row r="17" spans="1:3" ht="15">
      <c r="A17" s="85" t="s">
        <v>592</v>
      </c>
      <c r="B17" s="91" t="s">
        <v>221</v>
      </c>
      <c r="C17" s="85">
        <f>VLOOKUP(GroupVertices[[#This Row],[Vertex]],Vertices[],MATCH("ID",Vertices[[#Headers],[Vertex]:[Vertex Content Word Count]],0),FALSE)</f>
        <v>9</v>
      </c>
    </row>
    <row r="18" spans="1:3" ht="15">
      <c r="A18" s="85" t="s">
        <v>592</v>
      </c>
      <c r="B18" s="91" t="s">
        <v>220</v>
      </c>
      <c r="C18" s="85">
        <f>VLOOKUP(GroupVertices[[#This Row],[Vertex]],Vertices[],MATCH("ID",Vertices[[#Headers],[Vertex]:[Vertex Content Word Count]],0),FALSE)</f>
        <v>8</v>
      </c>
    </row>
    <row r="19" spans="1:3" ht="15">
      <c r="A19" s="85" t="s">
        <v>592</v>
      </c>
      <c r="B19" s="91" t="s">
        <v>219</v>
      </c>
      <c r="C19" s="85">
        <f>VLOOKUP(GroupVertices[[#This Row],[Vertex]],Vertices[],MATCH("ID",Vertices[[#Headers],[Vertex]:[Vertex Content Word Count]],0),FALSE)</f>
        <v>7</v>
      </c>
    </row>
    <row r="20" spans="1:3" ht="15">
      <c r="A20" s="85" t="s">
        <v>592</v>
      </c>
      <c r="B20" s="91" t="s">
        <v>218</v>
      </c>
      <c r="C20" s="85">
        <f>VLOOKUP(GroupVertices[[#This Row],[Vertex]],Vertices[],MATCH("ID",Vertices[[#Headers],[Vertex]:[Vertex Content Word Count]],0),FALSE)</f>
        <v>6</v>
      </c>
    </row>
    <row r="21" spans="1:3" ht="15">
      <c r="A21" s="85" t="s">
        <v>592</v>
      </c>
      <c r="B21" s="91" t="s">
        <v>217</v>
      </c>
      <c r="C21" s="85">
        <f>VLOOKUP(GroupVertices[[#This Row],[Vertex]],Vertices[],MATCH("ID",Vertices[[#Headers],[Vertex]:[Vertex Content Word Count]],0),FALSE)</f>
        <v>5</v>
      </c>
    </row>
    <row r="22" spans="1:3" ht="15">
      <c r="A22" s="85" t="s">
        <v>593</v>
      </c>
      <c r="B22" s="91" t="s">
        <v>215</v>
      </c>
      <c r="C22" s="85">
        <f>VLOOKUP(GroupVertices[[#This Row],[Vertex]],Vertices[],MATCH("ID",Vertices[[#Headers],[Vertex]:[Vertex Content Word Count]],0),FALSE)</f>
        <v>29</v>
      </c>
    </row>
    <row r="23" spans="1:3" ht="15">
      <c r="A23" s="85" t="s">
        <v>593</v>
      </c>
      <c r="B23" s="91" t="s">
        <v>236</v>
      </c>
      <c r="C23" s="85">
        <f>VLOOKUP(GroupVertices[[#This Row],[Vertex]],Vertices[],MATCH("ID",Vertices[[#Headers],[Vertex]:[Vertex Content Word Count]],0),FALSE)</f>
        <v>24</v>
      </c>
    </row>
    <row r="24" spans="1:3" ht="15">
      <c r="A24" s="85" t="s">
        <v>593</v>
      </c>
      <c r="B24" s="91" t="s">
        <v>214</v>
      </c>
      <c r="C24" s="85">
        <f>VLOOKUP(GroupVertices[[#This Row],[Vertex]],Vertices[],MATCH("ID",Vertices[[#Headers],[Vertex]:[Vertex Content Word Count]],0),FALSE)</f>
        <v>25</v>
      </c>
    </row>
    <row r="25" spans="1:3" ht="15">
      <c r="A25" s="85" t="s">
        <v>593</v>
      </c>
      <c r="B25" s="91" t="s">
        <v>239</v>
      </c>
      <c r="C25" s="85">
        <f>VLOOKUP(GroupVertices[[#This Row],[Vertex]],Vertices[],MATCH("ID",Vertices[[#Headers],[Vertex]:[Vertex Content Word Count]],0),FALSE)</f>
        <v>28</v>
      </c>
    </row>
    <row r="26" spans="1:3" ht="15">
      <c r="A26" s="85" t="s">
        <v>593</v>
      </c>
      <c r="B26" s="91" t="s">
        <v>238</v>
      </c>
      <c r="C26" s="85">
        <f>VLOOKUP(GroupVertices[[#This Row],[Vertex]],Vertices[],MATCH("ID",Vertices[[#Headers],[Vertex]:[Vertex Content Word Count]],0),FALSE)</f>
        <v>27</v>
      </c>
    </row>
    <row r="27" spans="1:3" ht="15">
      <c r="A27" s="85" t="s">
        <v>593</v>
      </c>
      <c r="B27" s="91" t="s">
        <v>237</v>
      </c>
      <c r="C27" s="85">
        <f>VLOOKUP(GroupVertices[[#This Row],[Vertex]],Vertices[],MATCH("ID",Vertices[[#Headers],[Vertex]:[Vertex Content Word Count]],0),FALSE)</f>
        <v>26</v>
      </c>
    </row>
    <row r="28" spans="1:3" ht="15">
      <c r="A28" s="85" t="s">
        <v>594</v>
      </c>
      <c r="B28" s="91" t="s">
        <v>212</v>
      </c>
      <c r="C28" s="85">
        <f>VLOOKUP(GroupVertices[[#This Row],[Vertex]],Vertices[],MATCH("ID",Vertices[[#Headers],[Vertex]:[Vertex Content Word Count]],0),FALSE)</f>
        <v>3</v>
      </c>
    </row>
    <row r="29" spans="1:3" ht="15">
      <c r="A29" s="85" t="s">
        <v>594</v>
      </c>
      <c r="B29" s="91" t="s">
        <v>216</v>
      </c>
      <c r="C29" s="85">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604</v>
      </c>
      <c r="B2" s="36" t="s">
        <v>553</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0.55157</v>
      </c>
      <c r="Q2" s="40">
        <f>COUNTIF(Vertices[PageRank],"&gt;= "&amp;P2)-COUNTIF(Vertices[PageRank],"&gt;="&amp;P3)</f>
        <v>22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0.36363636363636365</v>
      </c>
      <c r="I3" s="42">
        <f>COUNTIF(Vertices[Out-Degree],"&gt;= "&amp;H3)-COUNTIF(Vertices[Out-Degree],"&gt;="&amp;H4)</f>
        <v>0</v>
      </c>
      <c r="J3" s="41">
        <f aca="true" t="shared" si="4" ref="J3:J26">J2+($J$57-$J$2)/BinDivisor</f>
        <v>10.363636363636363</v>
      </c>
      <c r="K3" s="42">
        <f>COUNTIF(Vertices[Betweenness Centrality],"&gt;= "&amp;J3)-COUNTIF(Vertices[Betweenness Centrality],"&gt;="&amp;J4)</f>
        <v>0</v>
      </c>
      <c r="L3" s="41">
        <f aca="true" t="shared" si="5" ref="L3:L26">L2+($L$57-$L$2)/BinDivisor</f>
        <v>0.0005509636363636364</v>
      </c>
      <c r="M3" s="42">
        <f>COUNTIF(Vertices[Closeness Centrality],"&gt;= "&amp;L3)-COUNTIF(Vertices[Closeness Centrality],"&gt;="&amp;L4)</f>
        <v>0</v>
      </c>
      <c r="N3" s="41">
        <f aca="true" t="shared" si="6" ref="N3:N26">N2+($N$57-$N$2)/BinDivisor</f>
        <v>0.0010492909090909091</v>
      </c>
      <c r="O3" s="42">
        <f>COUNTIF(Vertices[Eigenvector Centrality],"&gt;= "&amp;N3)-COUNTIF(Vertices[Eigenvector Centrality],"&gt;="&amp;N4)</f>
        <v>0</v>
      </c>
      <c r="P3" s="41">
        <f aca="true" t="shared" si="7" ref="P3:P26">P2+($P$57-$P$2)/BinDivisor</f>
        <v>0.7133366727272727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0.10909090909090909</v>
      </c>
      <c r="G4" s="40">
        <f>COUNTIF(Vertices[In-Degree],"&gt;= "&amp;F4)-COUNTIF(Vertices[In-Degree],"&gt;="&amp;F5)</f>
        <v>0</v>
      </c>
      <c r="H4" s="39">
        <f t="shared" si="3"/>
        <v>0.7272727272727273</v>
      </c>
      <c r="I4" s="40">
        <f>COUNTIF(Vertices[Out-Degree],"&gt;= "&amp;H4)-COUNTIF(Vertices[Out-Degree],"&gt;="&amp;H5)</f>
        <v>2</v>
      </c>
      <c r="J4" s="39">
        <f t="shared" si="4"/>
        <v>20.727272727272727</v>
      </c>
      <c r="K4" s="40">
        <f>COUNTIF(Vertices[Betweenness Centrality],"&gt;= "&amp;J4)-COUNTIF(Vertices[Betweenness Centrality],"&gt;="&amp;J5)</f>
        <v>0</v>
      </c>
      <c r="L4" s="39">
        <f t="shared" si="5"/>
        <v>0.0011019272727272728</v>
      </c>
      <c r="M4" s="40">
        <f>COUNTIF(Vertices[Closeness Centrality],"&gt;= "&amp;L4)-COUNTIF(Vertices[Closeness Centrality],"&gt;="&amp;L5)</f>
        <v>0</v>
      </c>
      <c r="N4" s="39">
        <f t="shared" si="6"/>
        <v>0.0020985818181818183</v>
      </c>
      <c r="O4" s="40">
        <f>COUNTIF(Vertices[Eigenvector Centrality],"&gt;= "&amp;N4)-COUNTIF(Vertices[Eigenvector Centrality],"&gt;="&amp;N5)</f>
        <v>3</v>
      </c>
      <c r="P4" s="39">
        <f t="shared" si="7"/>
        <v>0.8751033454545455</v>
      </c>
      <c r="Q4" s="40">
        <f>COUNTIF(Vertices[PageRank],"&gt;= "&amp;P4)-COUNTIF(Vertices[PageRank],"&gt;="&amp;P5)</f>
        <v>3</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1.0909090909090908</v>
      </c>
      <c r="I5" s="42">
        <f>COUNTIF(Vertices[Out-Degree],"&gt;= "&amp;H5)-COUNTIF(Vertices[Out-Degree],"&gt;="&amp;H6)</f>
        <v>0</v>
      </c>
      <c r="J5" s="41">
        <f t="shared" si="4"/>
        <v>31.09090909090909</v>
      </c>
      <c r="K5" s="42">
        <f>COUNTIF(Vertices[Betweenness Centrality],"&gt;= "&amp;J5)-COUNTIF(Vertices[Betweenness Centrality],"&gt;="&amp;J6)</f>
        <v>0</v>
      </c>
      <c r="L5" s="41">
        <f t="shared" si="5"/>
        <v>0.001652890909090909</v>
      </c>
      <c r="M5" s="42">
        <f>COUNTIF(Vertices[Closeness Centrality],"&gt;= "&amp;L5)-COUNTIF(Vertices[Closeness Centrality],"&gt;="&amp;L6)</f>
        <v>0</v>
      </c>
      <c r="N5" s="41">
        <f t="shared" si="6"/>
        <v>0.0031478727272727276</v>
      </c>
      <c r="O5" s="42">
        <f>COUNTIF(Vertices[Eigenvector Centrality],"&gt;= "&amp;N5)-COUNTIF(Vertices[Eigenvector Centrality],"&gt;="&amp;N6)</f>
        <v>1</v>
      </c>
      <c r="P5" s="41">
        <f t="shared" si="7"/>
        <v>1.0368700181818182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0.21818181818181817</v>
      </c>
      <c r="G6" s="40">
        <f>COUNTIF(Vertices[In-Degree],"&gt;= "&amp;F6)-COUNTIF(Vertices[In-Degree],"&gt;="&amp;F7)</f>
        <v>0</v>
      </c>
      <c r="H6" s="39">
        <f t="shared" si="3"/>
        <v>1.4545454545454546</v>
      </c>
      <c r="I6" s="40">
        <f>COUNTIF(Vertices[Out-Degree],"&gt;= "&amp;H6)-COUNTIF(Vertices[Out-Degree],"&gt;="&amp;H7)</f>
        <v>0</v>
      </c>
      <c r="J6" s="39">
        <f t="shared" si="4"/>
        <v>41.45454545454545</v>
      </c>
      <c r="K6" s="40">
        <f>COUNTIF(Vertices[Betweenness Centrality],"&gt;= "&amp;J6)-COUNTIF(Vertices[Betweenness Centrality],"&gt;="&amp;J7)</f>
        <v>0</v>
      </c>
      <c r="L6" s="39">
        <f t="shared" si="5"/>
        <v>0.0022038545454545456</v>
      </c>
      <c r="M6" s="40">
        <f>COUNTIF(Vertices[Closeness Centrality],"&gt;= "&amp;L6)-COUNTIF(Vertices[Closeness Centrality],"&gt;="&amp;L7)</f>
        <v>0</v>
      </c>
      <c r="N6" s="39">
        <f t="shared" si="6"/>
        <v>0.0041971636363636365</v>
      </c>
      <c r="O6" s="40">
        <f>COUNTIF(Vertices[Eigenvector Centrality],"&gt;= "&amp;N6)-COUNTIF(Vertices[Eigenvector Centrality],"&gt;="&amp;N7)</f>
        <v>0</v>
      </c>
      <c r="P6" s="39">
        <f t="shared" si="7"/>
        <v>1.1986366909090909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0.2727272727272727</v>
      </c>
      <c r="G7" s="42">
        <f>COUNTIF(Vertices[In-Degree],"&gt;= "&amp;F7)-COUNTIF(Vertices[In-Degree],"&gt;="&amp;F8)</f>
        <v>0</v>
      </c>
      <c r="H7" s="41">
        <f t="shared" si="3"/>
        <v>1.8181818181818183</v>
      </c>
      <c r="I7" s="42">
        <f>COUNTIF(Vertices[Out-Degree],"&gt;= "&amp;H7)-COUNTIF(Vertices[Out-Degree],"&gt;="&amp;H8)</f>
        <v>1</v>
      </c>
      <c r="J7" s="41">
        <f t="shared" si="4"/>
        <v>51.81818181818181</v>
      </c>
      <c r="K7" s="42">
        <f>COUNTIF(Vertices[Betweenness Centrality],"&gt;= "&amp;J7)-COUNTIF(Vertices[Betweenness Centrality],"&gt;="&amp;J8)</f>
        <v>0</v>
      </c>
      <c r="L7" s="41">
        <f t="shared" si="5"/>
        <v>0.002754818181818182</v>
      </c>
      <c r="M7" s="42">
        <f>COUNTIF(Vertices[Closeness Centrality],"&gt;= "&amp;L7)-COUNTIF(Vertices[Closeness Centrality],"&gt;="&amp;L8)</f>
        <v>0</v>
      </c>
      <c r="N7" s="41">
        <f t="shared" si="6"/>
        <v>0.0052464545454545455</v>
      </c>
      <c r="O7" s="42">
        <f>COUNTIF(Vertices[Eigenvector Centrality],"&gt;= "&amp;N7)-COUNTIF(Vertices[Eigenvector Centrality],"&gt;="&amp;N8)</f>
        <v>1</v>
      </c>
      <c r="P7" s="41">
        <f t="shared" si="7"/>
        <v>1.3604033636363635</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0.32727272727272727</v>
      </c>
      <c r="G8" s="40">
        <f>COUNTIF(Vertices[In-Degree],"&gt;= "&amp;F8)-COUNTIF(Vertices[In-Degree],"&gt;="&amp;F9)</f>
        <v>0</v>
      </c>
      <c r="H8" s="39">
        <f t="shared" si="3"/>
        <v>2.181818181818182</v>
      </c>
      <c r="I8" s="40">
        <f>COUNTIF(Vertices[Out-Degree],"&gt;= "&amp;H8)-COUNTIF(Vertices[Out-Degree],"&gt;="&amp;H9)</f>
        <v>0</v>
      </c>
      <c r="J8" s="39">
        <f t="shared" si="4"/>
        <v>62.18181818181817</v>
      </c>
      <c r="K8" s="40">
        <f>COUNTIF(Vertices[Betweenness Centrality],"&gt;= "&amp;J8)-COUNTIF(Vertices[Betweenness Centrality],"&gt;="&amp;J9)</f>
        <v>0</v>
      </c>
      <c r="L8" s="39">
        <f t="shared" si="5"/>
        <v>0.0033057818181818186</v>
      </c>
      <c r="M8" s="40">
        <f>COUNTIF(Vertices[Closeness Centrality],"&gt;= "&amp;L8)-COUNTIF(Vertices[Closeness Centrality],"&gt;="&amp;L9)</f>
        <v>0</v>
      </c>
      <c r="N8" s="39">
        <f t="shared" si="6"/>
        <v>0.006295745454545454</v>
      </c>
      <c r="O8" s="40">
        <f>COUNTIF(Vertices[Eigenvector Centrality],"&gt;= "&amp;N8)-COUNTIF(Vertices[Eigenvector Centrality],"&gt;="&amp;N9)</f>
        <v>0</v>
      </c>
      <c r="P8" s="39">
        <f t="shared" si="7"/>
        <v>1.5221700363636361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2.545454545454546</v>
      </c>
      <c r="I9" s="42">
        <f>COUNTIF(Vertices[Out-Degree],"&gt;= "&amp;H9)-COUNTIF(Vertices[Out-Degree],"&gt;="&amp;H10)</f>
        <v>0</v>
      </c>
      <c r="J9" s="41">
        <f t="shared" si="4"/>
        <v>72.54545454545453</v>
      </c>
      <c r="K9" s="42">
        <f>COUNTIF(Vertices[Betweenness Centrality],"&gt;= "&amp;J9)-COUNTIF(Vertices[Betweenness Centrality],"&gt;="&amp;J10)</f>
        <v>0</v>
      </c>
      <c r="L9" s="41">
        <f t="shared" si="5"/>
        <v>0.003856745454545455</v>
      </c>
      <c r="M9" s="42">
        <f>COUNTIF(Vertices[Closeness Centrality],"&gt;= "&amp;L9)-COUNTIF(Vertices[Closeness Centrality],"&gt;="&amp;L10)</f>
        <v>0</v>
      </c>
      <c r="N9" s="41">
        <f t="shared" si="6"/>
        <v>0.007345036363636363</v>
      </c>
      <c r="O9" s="42">
        <f>COUNTIF(Vertices[Eigenvector Centrality],"&gt;= "&amp;N9)-COUNTIF(Vertices[Eigenvector Centrality],"&gt;="&amp;N10)</f>
        <v>0</v>
      </c>
      <c r="P9" s="41">
        <f t="shared" si="7"/>
        <v>1.6839367090909088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605</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2.9090909090909096</v>
      </c>
      <c r="I10" s="40">
        <f>COUNTIF(Vertices[Out-Degree],"&gt;= "&amp;H10)-COUNTIF(Vertices[Out-Degree],"&gt;="&amp;H11)</f>
        <v>0</v>
      </c>
      <c r="J10" s="39">
        <f t="shared" si="4"/>
        <v>82.90909090909089</v>
      </c>
      <c r="K10" s="40">
        <f>COUNTIF(Vertices[Betweenness Centrality],"&gt;= "&amp;J10)-COUNTIF(Vertices[Betweenness Centrality],"&gt;="&amp;J11)</f>
        <v>0</v>
      </c>
      <c r="L10" s="39">
        <f t="shared" si="5"/>
        <v>0.004407709090909091</v>
      </c>
      <c r="M10" s="40">
        <f>COUNTIF(Vertices[Closeness Centrality],"&gt;= "&amp;L10)-COUNTIF(Vertices[Closeness Centrality],"&gt;="&amp;L11)</f>
        <v>0</v>
      </c>
      <c r="N10" s="39">
        <f t="shared" si="6"/>
        <v>0.008394327272727273</v>
      </c>
      <c r="O10" s="40">
        <f>COUNTIF(Vertices[Eigenvector Centrality],"&gt;= "&amp;N10)-COUNTIF(Vertices[Eigenvector Centrality],"&gt;="&amp;N11)</f>
        <v>0</v>
      </c>
      <c r="P10" s="39">
        <f t="shared" si="7"/>
        <v>1.8457033818181814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3.2727272727272734</v>
      </c>
      <c r="I11" s="42">
        <f>COUNTIF(Vertices[Out-Degree],"&gt;= "&amp;H11)-COUNTIF(Vertices[Out-Degree],"&gt;="&amp;H12)</f>
        <v>0</v>
      </c>
      <c r="J11" s="41">
        <f t="shared" si="4"/>
        <v>93.27272727272725</v>
      </c>
      <c r="K11" s="42">
        <f>COUNTIF(Vertices[Betweenness Centrality],"&gt;= "&amp;J11)-COUNTIF(Vertices[Betweenness Centrality],"&gt;="&amp;J12)</f>
        <v>0</v>
      </c>
      <c r="L11" s="41">
        <f t="shared" si="5"/>
        <v>0.004958672727272727</v>
      </c>
      <c r="M11" s="42">
        <f>COUNTIF(Vertices[Closeness Centrality],"&gt;= "&amp;L11)-COUNTIF(Vertices[Closeness Centrality],"&gt;="&amp;L12)</f>
        <v>0</v>
      </c>
      <c r="N11" s="41">
        <f t="shared" si="6"/>
        <v>0.009443618181818183</v>
      </c>
      <c r="O11" s="42">
        <f>COUNTIF(Vertices[Eigenvector Centrality],"&gt;= "&amp;N11)-COUNTIF(Vertices[Eigenvector Centrality],"&gt;="&amp;N12)</f>
        <v>0</v>
      </c>
      <c r="P11" s="41">
        <f t="shared" si="7"/>
        <v>2.007470054545454</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0.5454545454545455</v>
      </c>
      <c r="G12" s="40">
        <f>COUNTIF(Vertices[In-Degree],"&gt;= "&amp;F12)-COUNTIF(Vertices[In-Degree],"&gt;="&amp;F13)</f>
        <v>0</v>
      </c>
      <c r="H12" s="39">
        <f t="shared" si="3"/>
        <v>3.636363636363637</v>
      </c>
      <c r="I12" s="40">
        <f>COUNTIF(Vertices[Out-Degree],"&gt;= "&amp;H12)-COUNTIF(Vertices[Out-Degree],"&gt;="&amp;H13)</f>
        <v>0</v>
      </c>
      <c r="J12" s="39">
        <f t="shared" si="4"/>
        <v>103.63636363636361</v>
      </c>
      <c r="K12" s="40">
        <f>COUNTIF(Vertices[Betweenness Centrality],"&gt;= "&amp;J12)-COUNTIF(Vertices[Betweenness Centrality],"&gt;="&amp;J13)</f>
        <v>0</v>
      </c>
      <c r="L12" s="39">
        <f t="shared" si="5"/>
        <v>0.005509636363636363</v>
      </c>
      <c r="M12" s="40">
        <f>COUNTIF(Vertices[Closeness Centrality],"&gt;= "&amp;L12)-COUNTIF(Vertices[Closeness Centrality],"&gt;="&amp;L13)</f>
        <v>0</v>
      </c>
      <c r="N12" s="39">
        <f t="shared" si="6"/>
        <v>0.010492909090909093</v>
      </c>
      <c r="O12" s="40">
        <f>COUNTIF(Vertices[Eigenvector Centrality],"&gt;= "&amp;N12)-COUNTIF(Vertices[Eigenvector Centrality],"&gt;="&amp;N13)</f>
        <v>0</v>
      </c>
      <c r="P12" s="39">
        <f t="shared" si="7"/>
        <v>2.1692367272727267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240</v>
      </c>
      <c r="B13" s="36">
        <v>48</v>
      </c>
      <c r="D13" s="34">
        <f t="shared" si="1"/>
        <v>0</v>
      </c>
      <c r="E13" s="3">
        <f>COUNTIF(Vertices[Degree],"&gt;= "&amp;D13)-COUNTIF(Vertices[Degree],"&gt;="&amp;D14)</f>
        <v>0</v>
      </c>
      <c r="F13" s="41">
        <f t="shared" si="2"/>
        <v>0.6000000000000001</v>
      </c>
      <c r="G13" s="42">
        <f>COUNTIF(Vertices[In-Degree],"&gt;= "&amp;F13)-COUNTIF(Vertices[In-Degree],"&gt;="&amp;F14)</f>
        <v>0</v>
      </c>
      <c r="H13" s="41">
        <f t="shared" si="3"/>
        <v>4.000000000000001</v>
      </c>
      <c r="I13" s="42">
        <f>COUNTIF(Vertices[Out-Degree],"&gt;= "&amp;H13)-COUNTIF(Vertices[Out-Degree],"&gt;="&amp;H14)</f>
        <v>1</v>
      </c>
      <c r="J13" s="41">
        <f t="shared" si="4"/>
        <v>113.99999999999997</v>
      </c>
      <c r="K13" s="42">
        <f>COUNTIF(Vertices[Betweenness Centrality],"&gt;= "&amp;J13)-COUNTIF(Vertices[Betweenness Centrality],"&gt;="&amp;J14)</f>
        <v>0</v>
      </c>
      <c r="L13" s="41">
        <f t="shared" si="5"/>
        <v>0.006060599999999999</v>
      </c>
      <c r="M13" s="42">
        <f>COUNTIF(Vertices[Closeness Centrality],"&gt;= "&amp;L13)-COUNTIF(Vertices[Closeness Centrality],"&gt;="&amp;L14)</f>
        <v>0</v>
      </c>
      <c r="N13" s="41">
        <f t="shared" si="6"/>
        <v>0.011542200000000002</v>
      </c>
      <c r="O13" s="42">
        <f>COUNTIF(Vertices[Eigenvector Centrality],"&gt;= "&amp;N13)-COUNTIF(Vertices[Eigenvector Centrality],"&gt;="&amp;N14)</f>
        <v>0</v>
      </c>
      <c r="P13" s="41">
        <f t="shared" si="7"/>
        <v>2.3310033999999993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241</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4.363636363636364</v>
      </c>
      <c r="I14" s="40">
        <f>COUNTIF(Vertices[Out-Degree],"&gt;= "&amp;H14)-COUNTIF(Vertices[Out-Degree],"&gt;="&amp;H15)</f>
        <v>0</v>
      </c>
      <c r="J14" s="39">
        <f t="shared" si="4"/>
        <v>124.36363636363633</v>
      </c>
      <c r="K14" s="40">
        <f>COUNTIF(Vertices[Betweenness Centrality],"&gt;= "&amp;J14)-COUNTIF(Vertices[Betweenness Centrality],"&gt;="&amp;J15)</f>
        <v>0</v>
      </c>
      <c r="L14" s="39">
        <f t="shared" si="5"/>
        <v>0.006611563636363635</v>
      </c>
      <c r="M14" s="40">
        <f>COUNTIF(Vertices[Closeness Centrality],"&gt;= "&amp;L14)-COUNTIF(Vertices[Closeness Centrality],"&gt;="&amp;L15)</f>
        <v>0</v>
      </c>
      <c r="N14" s="39">
        <f t="shared" si="6"/>
        <v>0.012591490909090912</v>
      </c>
      <c r="O14" s="40">
        <f>COUNTIF(Vertices[Eigenvector Centrality],"&gt;= "&amp;N14)-COUNTIF(Vertices[Eigenvector Centrality],"&gt;="&amp;N15)</f>
        <v>0</v>
      </c>
      <c r="P14" s="39">
        <f t="shared" si="7"/>
        <v>2.492770072727272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0.7090909090909092</v>
      </c>
      <c r="G15" s="42">
        <f>COUNTIF(Vertices[In-Degree],"&gt;= "&amp;F15)-COUNTIF(Vertices[In-Degree],"&gt;="&amp;F16)</f>
        <v>0</v>
      </c>
      <c r="H15" s="41">
        <f t="shared" si="3"/>
        <v>4.7272727272727275</v>
      </c>
      <c r="I15" s="42">
        <f>COUNTIF(Vertices[Out-Degree],"&gt;= "&amp;H15)-COUNTIF(Vertices[Out-Degree],"&gt;="&amp;H16)</f>
        <v>0</v>
      </c>
      <c r="J15" s="41">
        <f t="shared" si="4"/>
        <v>134.7272727272727</v>
      </c>
      <c r="K15" s="42">
        <f>COUNTIF(Vertices[Betweenness Centrality],"&gt;= "&amp;J15)-COUNTIF(Vertices[Betweenness Centrality],"&gt;="&amp;J16)</f>
        <v>1</v>
      </c>
      <c r="L15" s="41">
        <f t="shared" si="5"/>
        <v>0.0071625272727272715</v>
      </c>
      <c r="M15" s="42">
        <f>COUNTIF(Vertices[Closeness Centrality],"&gt;= "&amp;L15)-COUNTIF(Vertices[Closeness Centrality],"&gt;="&amp;L16)</f>
        <v>0</v>
      </c>
      <c r="N15" s="41">
        <f t="shared" si="6"/>
        <v>0.013640781818181822</v>
      </c>
      <c r="O15" s="42">
        <f>COUNTIF(Vertices[Eigenvector Centrality],"&gt;= "&amp;N15)-COUNTIF(Vertices[Eigenvector Centrality],"&gt;="&amp;N16)</f>
        <v>0</v>
      </c>
      <c r="P15" s="41">
        <f t="shared" si="7"/>
        <v>2.6545367454545445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0.7636363636363638</v>
      </c>
      <c r="G16" s="40">
        <f>COUNTIF(Vertices[In-Degree],"&gt;= "&amp;F16)-COUNTIF(Vertices[In-Degree],"&gt;="&amp;F17)</f>
        <v>0</v>
      </c>
      <c r="H16" s="39">
        <f t="shared" si="3"/>
        <v>5.090909090909091</v>
      </c>
      <c r="I16" s="40">
        <f>COUNTIF(Vertices[Out-Degree],"&gt;= "&amp;H16)-COUNTIF(Vertices[Out-Degree],"&gt;="&amp;H17)</f>
        <v>0</v>
      </c>
      <c r="J16" s="39">
        <f t="shared" si="4"/>
        <v>145.09090909090907</v>
      </c>
      <c r="K16" s="40">
        <f>COUNTIF(Vertices[Betweenness Centrality],"&gt;= "&amp;J16)-COUNTIF(Vertices[Betweenness Centrality],"&gt;="&amp;J17)</f>
        <v>0</v>
      </c>
      <c r="L16" s="39">
        <f t="shared" si="5"/>
        <v>0.0077134909090909075</v>
      </c>
      <c r="M16" s="40">
        <f>COUNTIF(Vertices[Closeness Centrality],"&gt;= "&amp;L16)-COUNTIF(Vertices[Closeness Centrality],"&gt;="&amp;L17)</f>
        <v>0</v>
      </c>
      <c r="N16" s="39">
        <f t="shared" si="6"/>
        <v>0.014690072727272732</v>
      </c>
      <c r="O16" s="40">
        <f>COUNTIF(Vertices[Eigenvector Centrality],"&gt;= "&amp;N16)-COUNTIF(Vertices[Eigenvector Centrality],"&gt;="&amp;N17)</f>
        <v>0</v>
      </c>
      <c r="P16" s="39">
        <f t="shared" si="7"/>
        <v>2.816303418181817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0.8181818181818183</v>
      </c>
      <c r="G17" s="42">
        <f>COUNTIF(Vertices[In-Degree],"&gt;= "&amp;F17)-COUNTIF(Vertices[In-Degree],"&gt;="&amp;F18)</f>
        <v>0</v>
      </c>
      <c r="H17" s="41">
        <f t="shared" si="3"/>
        <v>5.454545454545454</v>
      </c>
      <c r="I17" s="42">
        <f>COUNTIF(Vertices[Out-Degree],"&gt;= "&amp;H17)-COUNTIF(Vertices[Out-Degree],"&gt;="&amp;H18)</f>
        <v>0</v>
      </c>
      <c r="J17" s="41">
        <f t="shared" si="4"/>
        <v>155.45454545454544</v>
      </c>
      <c r="K17" s="42">
        <f>COUNTIF(Vertices[Betweenness Centrality],"&gt;= "&amp;J17)-COUNTIF(Vertices[Betweenness Centrality],"&gt;="&amp;J18)</f>
        <v>0</v>
      </c>
      <c r="L17" s="41">
        <f t="shared" si="5"/>
        <v>0.008264454545454544</v>
      </c>
      <c r="M17" s="42">
        <f>COUNTIF(Vertices[Closeness Centrality],"&gt;= "&amp;L17)-COUNTIF(Vertices[Closeness Centrality],"&gt;="&amp;L18)</f>
        <v>0</v>
      </c>
      <c r="N17" s="41">
        <f t="shared" si="6"/>
        <v>0.01573936363636364</v>
      </c>
      <c r="O17" s="42">
        <f>COUNTIF(Vertices[Eigenvector Centrality],"&gt;= "&amp;N17)-COUNTIF(Vertices[Eigenvector Centrality],"&gt;="&amp;N18)</f>
        <v>0</v>
      </c>
      <c r="P17" s="41">
        <f t="shared" si="7"/>
        <v>2.97807009090909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5.8181818181818175</v>
      </c>
      <c r="I18" s="40">
        <f>COUNTIF(Vertices[Out-Degree],"&gt;= "&amp;H18)-COUNTIF(Vertices[Out-Degree],"&gt;="&amp;H19)</f>
        <v>0</v>
      </c>
      <c r="J18" s="39">
        <f t="shared" si="4"/>
        <v>165.8181818181818</v>
      </c>
      <c r="K18" s="40">
        <f>COUNTIF(Vertices[Betweenness Centrality],"&gt;= "&amp;J18)-COUNTIF(Vertices[Betweenness Centrality],"&gt;="&amp;J19)</f>
        <v>0</v>
      </c>
      <c r="L18" s="39">
        <f t="shared" si="5"/>
        <v>0.00881541818181818</v>
      </c>
      <c r="M18" s="40">
        <f>COUNTIF(Vertices[Closeness Centrality],"&gt;= "&amp;L18)-COUNTIF(Vertices[Closeness Centrality],"&gt;="&amp;L19)</f>
        <v>0</v>
      </c>
      <c r="N18" s="39">
        <f t="shared" si="6"/>
        <v>0.01678865454545455</v>
      </c>
      <c r="O18" s="40">
        <f>COUNTIF(Vertices[Eigenvector Centrality],"&gt;= "&amp;N18)-COUNTIF(Vertices[Eigenvector Centrality],"&gt;="&amp;N19)</f>
        <v>0</v>
      </c>
      <c r="P18" s="39">
        <f t="shared" si="7"/>
        <v>3.1398367636363624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6.181818181818181</v>
      </c>
      <c r="I19" s="42">
        <f>COUNTIF(Vertices[Out-Degree],"&gt;= "&amp;H19)-COUNTIF(Vertices[Out-Degree],"&gt;="&amp;H20)</f>
        <v>0</v>
      </c>
      <c r="J19" s="41">
        <f t="shared" si="4"/>
        <v>176.1818181818182</v>
      </c>
      <c r="K19" s="42">
        <f>COUNTIF(Vertices[Betweenness Centrality],"&gt;= "&amp;J19)-COUNTIF(Vertices[Betweenness Centrality],"&gt;="&amp;J20)</f>
        <v>0</v>
      </c>
      <c r="L19" s="41">
        <f t="shared" si="5"/>
        <v>0.009366381818181817</v>
      </c>
      <c r="M19" s="42">
        <f>COUNTIF(Vertices[Closeness Centrality],"&gt;= "&amp;L19)-COUNTIF(Vertices[Closeness Centrality],"&gt;="&amp;L20)</f>
        <v>0</v>
      </c>
      <c r="N19" s="41">
        <f t="shared" si="6"/>
        <v>0.017837945454545458</v>
      </c>
      <c r="O19" s="42">
        <f>COUNTIF(Vertices[Eigenvector Centrality],"&gt;= "&amp;N19)-COUNTIF(Vertices[Eigenvector Centrality],"&gt;="&amp;N20)</f>
        <v>0</v>
      </c>
      <c r="P19" s="41">
        <f t="shared" si="7"/>
        <v>3.301603436363635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0.981818181818182</v>
      </c>
      <c r="G20" s="40">
        <f>COUNTIF(Vertices[In-Degree],"&gt;= "&amp;F20)-COUNTIF(Vertices[In-Degree],"&gt;="&amp;F21)</f>
        <v>25</v>
      </c>
      <c r="H20" s="39">
        <f t="shared" si="3"/>
        <v>6.545454545454544</v>
      </c>
      <c r="I20" s="40">
        <f>COUNTIF(Vertices[Out-Degree],"&gt;= "&amp;H20)-COUNTIF(Vertices[Out-Degree],"&gt;="&amp;H21)</f>
        <v>0</v>
      </c>
      <c r="J20" s="39">
        <f t="shared" si="4"/>
        <v>186.54545454545456</v>
      </c>
      <c r="K20" s="40">
        <f>COUNTIF(Vertices[Betweenness Centrality],"&gt;= "&amp;J20)-COUNTIF(Vertices[Betweenness Centrality],"&gt;="&amp;J21)</f>
        <v>0</v>
      </c>
      <c r="L20" s="39">
        <f t="shared" si="5"/>
        <v>0.009917345454545454</v>
      </c>
      <c r="M20" s="40">
        <f>COUNTIF(Vertices[Closeness Centrality],"&gt;= "&amp;L20)-COUNTIF(Vertices[Closeness Centrality],"&gt;="&amp;L21)</f>
        <v>0</v>
      </c>
      <c r="N20" s="39">
        <f t="shared" si="6"/>
        <v>0.018887236363636366</v>
      </c>
      <c r="O20" s="40">
        <f>COUNTIF(Vertices[Eigenvector Centrality],"&gt;= "&amp;N20)-COUNTIF(Vertices[Eigenvector Centrality],"&gt;="&amp;N21)</f>
        <v>0</v>
      </c>
      <c r="P20" s="39">
        <f t="shared" si="7"/>
        <v>3.4633701090909077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1.0363636363636366</v>
      </c>
      <c r="G21" s="42">
        <f>COUNTIF(Vertices[In-Degree],"&gt;= "&amp;F21)-COUNTIF(Vertices[In-Degree],"&gt;="&amp;F22)</f>
        <v>0</v>
      </c>
      <c r="H21" s="41">
        <f t="shared" si="3"/>
        <v>6.909090909090907</v>
      </c>
      <c r="I21" s="42">
        <f>COUNTIF(Vertices[Out-Degree],"&gt;= "&amp;H21)-COUNTIF(Vertices[Out-Degree],"&gt;="&amp;H22)</f>
        <v>0</v>
      </c>
      <c r="J21" s="41">
        <f t="shared" si="4"/>
        <v>196.90909090909093</v>
      </c>
      <c r="K21" s="42">
        <f>COUNTIF(Vertices[Betweenness Centrality],"&gt;= "&amp;J21)-COUNTIF(Vertices[Betweenness Centrality],"&gt;="&amp;J22)</f>
        <v>0</v>
      </c>
      <c r="L21" s="41">
        <f t="shared" si="5"/>
        <v>0.010468309090909091</v>
      </c>
      <c r="M21" s="42">
        <f>COUNTIF(Vertices[Closeness Centrality],"&gt;= "&amp;L21)-COUNTIF(Vertices[Closeness Centrality],"&gt;="&amp;L22)</f>
        <v>0</v>
      </c>
      <c r="N21" s="41">
        <f t="shared" si="6"/>
        <v>0.019936527272727274</v>
      </c>
      <c r="O21" s="42">
        <f>COUNTIF(Vertices[Eigenvector Centrality],"&gt;= "&amp;N21)-COUNTIF(Vertices[Eigenvector Centrality],"&gt;="&amp;N22)</f>
        <v>0</v>
      </c>
      <c r="P21" s="41">
        <f t="shared" si="7"/>
        <v>3.6251367818181803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1.090909090909091</v>
      </c>
      <c r="G22" s="40">
        <f>COUNTIF(Vertices[In-Degree],"&gt;= "&amp;F22)-COUNTIF(Vertices[In-Degree],"&gt;="&amp;F23)</f>
        <v>0</v>
      </c>
      <c r="H22" s="39">
        <f t="shared" si="3"/>
        <v>7.272727272727271</v>
      </c>
      <c r="I22" s="40">
        <f>COUNTIF(Vertices[Out-Degree],"&gt;= "&amp;H22)-COUNTIF(Vertices[Out-Degree],"&gt;="&amp;H23)</f>
        <v>0</v>
      </c>
      <c r="J22" s="39">
        <f t="shared" si="4"/>
        <v>207.2727272727273</v>
      </c>
      <c r="K22" s="40">
        <f>COUNTIF(Vertices[Betweenness Centrality],"&gt;= "&amp;J22)-COUNTIF(Vertices[Betweenness Centrality],"&gt;="&amp;J23)</f>
        <v>1</v>
      </c>
      <c r="L22" s="39">
        <f t="shared" si="5"/>
        <v>0.011019272727272728</v>
      </c>
      <c r="M22" s="40">
        <f>COUNTIF(Vertices[Closeness Centrality],"&gt;= "&amp;L22)-COUNTIF(Vertices[Closeness Centrality],"&gt;="&amp;L23)</f>
        <v>3</v>
      </c>
      <c r="N22" s="39">
        <f t="shared" si="6"/>
        <v>0.020985818181818182</v>
      </c>
      <c r="O22" s="40">
        <f>COUNTIF(Vertices[Eigenvector Centrality],"&gt;= "&amp;N22)-COUNTIF(Vertices[Eigenvector Centrality],"&gt;="&amp;N23)</f>
        <v>0</v>
      </c>
      <c r="P22" s="39">
        <f t="shared" si="7"/>
        <v>3.786903454545453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26</v>
      </c>
      <c r="D23" s="34">
        <f t="shared" si="1"/>
        <v>0</v>
      </c>
      <c r="E23" s="3">
        <f>COUNTIF(Vertices[Degree],"&gt;= "&amp;D23)-COUNTIF(Vertices[Degree],"&gt;="&amp;D24)</f>
        <v>0</v>
      </c>
      <c r="F23" s="41">
        <f t="shared" si="2"/>
        <v>1.1454545454545455</v>
      </c>
      <c r="G23" s="42">
        <f>COUNTIF(Vertices[In-Degree],"&gt;= "&amp;F23)-COUNTIF(Vertices[In-Degree],"&gt;="&amp;F24)</f>
        <v>0</v>
      </c>
      <c r="H23" s="41">
        <f t="shared" si="3"/>
        <v>7.636363636363634</v>
      </c>
      <c r="I23" s="42">
        <f>COUNTIF(Vertices[Out-Degree],"&gt;= "&amp;H23)-COUNTIF(Vertices[Out-Degree],"&gt;="&amp;H24)</f>
        <v>0</v>
      </c>
      <c r="J23" s="41">
        <f t="shared" si="4"/>
        <v>217.63636363636368</v>
      </c>
      <c r="K23" s="42">
        <f>COUNTIF(Vertices[Betweenness Centrality],"&gt;= "&amp;J23)-COUNTIF(Vertices[Betweenness Centrality],"&gt;="&amp;J24)</f>
        <v>0</v>
      </c>
      <c r="L23" s="41">
        <f t="shared" si="5"/>
        <v>0.011570236363636365</v>
      </c>
      <c r="M23" s="42">
        <f>COUNTIF(Vertices[Closeness Centrality],"&gt;= "&amp;L23)-COUNTIF(Vertices[Closeness Centrality],"&gt;="&amp;L24)</f>
        <v>0</v>
      </c>
      <c r="N23" s="41">
        <f t="shared" si="6"/>
        <v>0.02203510909090909</v>
      </c>
      <c r="O23" s="42">
        <f>COUNTIF(Vertices[Eigenvector Centrality],"&gt;= "&amp;N23)-COUNTIF(Vertices[Eigenvector Centrality],"&gt;="&amp;N24)</f>
        <v>0</v>
      </c>
      <c r="P23" s="41">
        <f t="shared" si="7"/>
        <v>3.9486701272727256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51</v>
      </c>
      <c r="D24" s="34">
        <f t="shared" si="1"/>
        <v>0</v>
      </c>
      <c r="E24" s="3">
        <f>COUNTIF(Vertices[Degree],"&gt;= "&amp;D24)-COUNTIF(Vertices[Degree],"&gt;="&amp;D25)</f>
        <v>0</v>
      </c>
      <c r="F24" s="39">
        <f t="shared" si="2"/>
        <v>1.2</v>
      </c>
      <c r="G24" s="40">
        <f>COUNTIF(Vertices[In-Degree],"&gt;= "&amp;F24)-COUNTIF(Vertices[In-Degree],"&gt;="&amp;F25)</f>
        <v>0</v>
      </c>
      <c r="H24" s="39">
        <f t="shared" si="3"/>
        <v>7.999999999999997</v>
      </c>
      <c r="I24" s="40">
        <f>COUNTIF(Vertices[Out-Degree],"&gt;= "&amp;H24)-COUNTIF(Vertices[Out-Degree],"&gt;="&amp;H25)</f>
        <v>0</v>
      </c>
      <c r="J24" s="39">
        <f t="shared" si="4"/>
        <v>228.00000000000006</v>
      </c>
      <c r="K24" s="40">
        <f>COUNTIF(Vertices[Betweenness Centrality],"&gt;= "&amp;J24)-COUNTIF(Vertices[Betweenness Centrality],"&gt;="&amp;J25)</f>
        <v>0</v>
      </c>
      <c r="L24" s="39">
        <f t="shared" si="5"/>
        <v>0.012121200000000002</v>
      </c>
      <c r="M24" s="40">
        <f>COUNTIF(Vertices[Closeness Centrality],"&gt;= "&amp;L24)-COUNTIF(Vertices[Closeness Centrality],"&gt;="&amp;L25)</f>
        <v>0</v>
      </c>
      <c r="N24" s="39">
        <f t="shared" si="6"/>
        <v>0.023084399999999998</v>
      </c>
      <c r="O24" s="40">
        <f>COUNTIF(Vertices[Eigenvector Centrality],"&gt;= "&amp;N24)-COUNTIF(Vertices[Eigenvector Centrality],"&gt;="&amp;N25)</f>
        <v>0</v>
      </c>
      <c r="P24" s="39">
        <f t="shared" si="7"/>
        <v>4.110436799999999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1.2545454545454544</v>
      </c>
      <c r="G25" s="42">
        <f>COUNTIF(Vertices[In-Degree],"&gt;= "&amp;F25)-COUNTIF(Vertices[In-Degree],"&gt;="&amp;F26)</f>
        <v>0</v>
      </c>
      <c r="H25" s="41">
        <f t="shared" si="3"/>
        <v>8.363636363636362</v>
      </c>
      <c r="I25" s="42">
        <f>COUNTIF(Vertices[Out-Degree],"&gt;= "&amp;H25)-COUNTIF(Vertices[Out-Degree],"&gt;="&amp;H26)</f>
        <v>0</v>
      </c>
      <c r="J25" s="41">
        <f t="shared" si="4"/>
        <v>238.36363636363643</v>
      </c>
      <c r="K25" s="42">
        <f>COUNTIF(Vertices[Betweenness Centrality],"&gt;= "&amp;J25)-COUNTIF(Vertices[Betweenness Centrality],"&gt;="&amp;J26)</f>
        <v>0</v>
      </c>
      <c r="L25" s="41">
        <f t="shared" si="5"/>
        <v>0.012672163636363639</v>
      </c>
      <c r="M25" s="42">
        <f>COUNTIF(Vertices[Closeness Centrality],"&gt;= "&amp;L25)-COUNTIF(Vertices[Closeness Centrality],"&gt;="&amp;L26)</f>
        <v>0</v>
      </c>
      <c r="N25" s="41">
        <f t="shared" si="6"/>
        <v>0.024133690909090906</v>
      </c>
      <c r="O25" s="42">
        <f>COUNTIF(Vertices[Eigenvector Centrality],"&gt;= "&amp;N25)-COUNTIF(Vertices[Eigenvector Centrality],"&gt;="&amp;N26)</f>
        <v>0</v>
      </c>
      <c r="P25" s="41">
        <f t="shared" si="7"/>
        <v>4.272203472727272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1.3090909090909089</v>
      </c>
      <c r="G26" s="40">
        <f>COUNTIF(Vertices[In-Degree],"&gt;= "&amp;F26)-COUNTIF(Vertices[In-Degree],"&gt;="&amp;F28)</f>
        <v>0</v>
      </c>
      <c r="H26" s="39">
        <f t="shared" si="3"/>
        <v>8.727272727272725</v>
      </c>
      <c r="I26" s="40">
        <f>COUNTIF(Vertices[Out-Degree],"&gt;= "&amp;H26)-COUNTIF(Vertices[Out-Degree],"&gt;="&amp;H28)</f>
        <v>0</v>
      </c>
      <c r="J26" s="39">
        <f t="shared" si="4"/>
        <v>248.7272727272728</v>
      </c>
      <c r="K26" s="40">
        <f>COUNTIF(Vertices[Betweenness Centrality],"&gt;= "&amp;J26)-COUNTIF(Vertices[Betweenness Centrality],"&gt;="&amp;J28)</f>
        <v>0</v>
      </c>
      <c r="L26" s="39">
        <f t="shared" si="5"/>
        <v>0.013223127272727276</v>
      </c>
      <c r="M26" s="40">
        <f>COUNTIF(Vertices[Closeness Centrality],"&gt;= "&amp;L26)-COUNTIF(Vertices[Closeness Centrality],"&gt;="&amp;L28)</f>
        <v>0</v>
      </c>
      <c r="N26" s="39">
        <f t="shared" si="6"/>
        <v>0.025182981818181814</v>
      </c>
      <c r="O26" s="40">
        <f>COUNTIF(Vertices[Eigenvector Centrality],"&gt;= "&amp;N26)-COUNTIF(Vertices[Eigenvector Centrality],"&gt;="&amp;N28)</f>
        <v>0</v>
      </c>
      <c r="P26" s="39">
        <f t="shared" si="7"/>
        <v>4.433970145454545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2.309735</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-23</v>
      </c>
      <c r="N27" s="78"/>
      <c r="O27" s="79">
        <f>COUNTIF(Vertices[Eigenvector Centrality],"&gt;= "&amp;N27)-COUNTIF(Vertices[Eigenvector Centrality],"&gt;="&amp;N28)</f>
        <v>-21</v>
      </c>
      <c r="P27" s="78"/>
      <c r="Q27" s="79">
        <f>COUNTIF(Vertices[Eigenvector Centrality],"&gt;= "&amp;P27)-COUNTIF(Vertices[Eigenvector Centrality],"&gt;="&amp;P28)</f>
        <v>0</v>
      </c>
      <c r="R27" s="78"/>
      <c r="S27" s="80">
        <f>COUNTIF(Vertices[Clustering Coefficient],"&gt;= "&amp;R27)-COUNTIF(Vertices[Clustering Coefficient],"&gt;="&amp;R28)</f>
        <v>-28</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9.090909090909088</v>
      </c>
      <c r="I28" s="42">
        <f>COUNTIF(Vertices[Out-Degree],"&gt;= "&amp;H28)-COUNTIF(Vertices[Out-Degree],"&gt;="&amp;H40)</f>
        <v>0</v>
      </c>
      <c r="J28" s="41">
        <f>J26+($J$57-$J$2)/BinDivisor</f>
        <v>259.0909090909092</v>
      </c>
      <c r="K28" s="42">
        <f>COUNTIF(Vertices[Betweenness Centrality],"&gt;= "&amp;J28)-COUNTIF(Vertices[Betweenness Centrality],"&gt;="&amp;J40)</f>
        <v>0</v>
      </c>
      <c r="L28" s="41">
        <f>L26+($L$57-$L$2)/BinDivisor</f>
        <v>0.013774090909090913</v>
      </c>
      <c r="M28" s="42">
        <f>COUNTIF(Vertices[Closeness Centrality],"&gt;= "&amp;L28)-COUNTIF(Vertices[Closeness Centrality],"&gt;="&amp;L40)</f>
        <v>1</v>
      </c>
      <c r="N28" s="41">
        <f>N26+($N$57-$N$2)/BinDivisor</f>
        <v>0.026232272727272722</v>
      </c>
      <c r="O28" s="42">
        <f>COUNTIF(Vertices[Eigenvector Centrality],"&gt;= "&amp;N28)-COUNTIF(Vertices[Eigenvector Centrality],"&gt;="&amp;N40)</f>
        <v>0</v>
      </c>
      <c r="P28" s="41">
        <f>P26+($P$57-$P$2)/BinDivisor</f>
        <v>4.595736818181818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0.03306878306878307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606</v>
      </c>
      <c r="B30" s="36">
        <v>0.332592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607</v>
      </c>
      <c r="B32" s="36" t="s">
        <v>608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-22</v>
      </c>
      <c r="N38" s="78"/>
      <c r="O38" s="79">
        <f>COUNTIF(Vertices[Eigenvector Centrality],"&gt;= "&amp;N38)-COUNTIF(Vertices[Eigenvector Centrality],"&gt;="&amp;N40)</f>
        <v>-21</v>
      </c>
      <c r="P38" s="78"/>
      <c r="Q38" s="79">
        <f>COUNTIF(Vertices[Eigenvector Centrality],"&gt;= "&amp;P38)-COUNTIF(Vertices[Eigenvector Centrality],"&gt;="&amp;P40)</f>
        <v>0</v>
      </c>
      <c r="R38" s="78"/>
      <c r="S38" s="80">
        <f>COUNTIF(Vertices[Clustering Coefficient],"&gt;= "&amp;R38)-COUNTIF(Vertices[Clustering Coefficient],"&gt;="&amp;R40)</f>
        <v>-28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-22</v>
      </c>
      <c r="N39" s="78"/>
      <c r="O39" s="79">
        <f>COUNTIF(Vertices[Eigenvector Centrality],"&gt;= "&amp;N39)-COUNTIF(Vertices[Eigenvector Centrality],"&gt;="&amp;N40)</f>
        <v>-21</v>
      </c>
      <c r="P39" s="78"/>
      <c r="Q39" s="79">
        <f>COUNTIF(Vertices[Eigenvector Centrality],"&gt;= "&amp;P39)-COUNTIF(Vertices[Eigenvector Centrality],"&gt;="&amp;P40)</f>
        <v>0</v>
      </c>
      <c r="R39" s="78"/>
      <c r="S39" s="80">
        <f>COUNTIF(Vertices[Clustering Coefficient],"&gt;= "&amp;R39)-COUNTIF(Vertices[Clustering Coefficient],"&gt;="&amp;R40)</f>
        <v>-28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9.454545454545451</v>
      </c>
      <c r="I40" s="40">
        <f>COUNTIF(Vertices[Out-Degree],"&gt;= "&amp;H40)-COUNTIF(Vertices[Out-Degree],"&gt;="&amp;H41)</f>
        <v>0</v>
      </c>
      <c r="J40" s="39">
        <f>J28+($J$57-$J$2)/BinDivisor</f>
        <v>269.45454545454555</v>
      </c>
      <c r="K40" s="40">
        <f>COUNTIF(Vertices[Betweenness Centrality],"&gt;= "&amp;J40)-COUNTIF(Vertices[Betweenness Centrality],"&gt;="&amp;J41)</f>
        <v>0</v>
      </c>
      <c r="L40" s="39">
        <f>L28+($L$57-$L$2)/BinDivisor</f>
        <v>0.01432505454545455</v>
      </c>
      <c r="M40" s="40">
        <f>COUNTIF(Vertices[Closeness Centrality],"&gt;= "&amp;L40)-COUNTIF(Vertices[Closeness Centrality],"&gt;="&amp;L41)</f>
        <v>0</v>
      </c>
      <c r="N40" s="39">
        <f>N28+($N$57-$N$2)/BinDivisor</f>
        <v>0.02728156363636363</v>
      </c>
      <c r="O40" s="40">
        <f>COUNTIF(Vertices[Eigenvector Centrality],"&gt;= "&amp;N40)-COUNTIF(Vertices[Eigenvector Centrality],"&gt;="&amp;N41)</f>
        <v>0</v>
      </c>
      <c r="P40" s="39">
        <f>P28+($P$57-$P$2)/BinDivisor</f>
        <v>4.757503490909091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9.818181818181815</v>
      </c>
      <c r="I41" s="42">
        <f>COUNTIF(Vertices[Out-Degree],"&gt;= "&amp;H41)-COUNTIF(Vertices[Out-Degree],"&gt;="&amp;H42)</f>
        <v>0</v>
      </c>
      <c r="J41" s="41">
        <f aca="true" t="shared" si="13" ref="J41:J56">J40+($J$57-$J$2)/BinDivisor</f>
        <v>279.8181818181819</v>
      </c>
      <c r="K41" s="42">
        <f>COUNTIF(Vertices[Betweenness Centrality],"&gt;= "&amp;J41)-COUNTIF(Vertices[Betweenness Centrality],"&gt;="&amp;J42)</f>
        <v>0</v>
      </c>
      <c r="L41" s="41">
        <f aca="true" t="shared" si="14" ref="L41:L56">L40+($L$57-$L$2)/BinDivisor</f>
        <v>0.014876018181818187</v>
      </c>
      <c r="M41" s="42">
        <f>COUNTIF(Vertices[Closeness Centrality],"&gt;= "&amp;L41)-COUNTIF(Vertices[Closeness Centrality],"&gt;="&amp;L42)</f>
        <v>1</v>
      </c>
      <c r="N41" s="41">
        <f aca="true" t="shared" si="15" ref="N41:N56">N40+($N$57-$N$2)/BinDivisor</f>
        <v>0.028330854545454538</v>
      </c>
      <c r="O41" s="42">
        <f>COUNTIF(Vertices[Eigenvector Centrality],"&gt;= "&amp;N41)-COUNTIF(Vertices[Eigenvector Centrality],"&gt;="&amp;N42)</f>
        <v>0</v>
      </c>
      <c r="P41" s="41">
        <f aca="true" t="shared" si="16" ref="P41:P56">P40+($P$57-$P$2)/BinDivisor</f>
        <v>4.919270163636364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10.181818181818178</v>
      </c>
      <c r="I42" s="40">
        <f>COUNTIF(Vertices[Out-Degree],"&gt;= "&amp;H42)-COUNTIF(Vertices[Out-Degree],"&gt;="&amp;H43)</f>
        <v>0</v>
      </c>
      <c r="J42" s="39">
        <f t="shared" si="13"/>
        <v>290.1818181818183</v>
      </c>
      <c r="K42" s="40">
        <f>COUNTIF(Vertices[Betweenness Centrality],"&gt;= "&amp;J42)-COUNTIF(Vertices[Betweenness Centrality],"&gt;="&amp;J43)</f>
        <v>0</v>
      </c>
      <c r="L42" s="39">
        <f t="shared" si="14"/>
        <v>0.015426981818181824</v>
      </c>
      <c r="M42" s="40">
        <f>COUNTIF(Vertices[Closeness Centrality],"&gt;= "&amp;L42)-COUNTIF(Vertices[Closeness Centrality],"&gt;="&amp;L43)</f>
        <v>0</v>
      </c>
      <c r="N42" s="39">
        <f t="shared" si="15"/>
        <v>0.029380145454545446</v>
      </c>
      <c r="O42" s="40">
        <f>COUNTIF(Vertices[Eigenvector Centrality],"&gt;= "&amp;N42)-COUNTIF(Vertices[Eigenvector Centrality],"&gt;="&amp;N43)</f>
        <v>0</v>
      </c>
      <c r="P42" s="39">
        <f t="shared" si="16"/>
        <v>5.081036836363637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10.545454545454541</v>
      </c>
      <c r="I43" s="42">
        <f>COUNTIF(Vertices[Out-Degree],"&gt;= "&amp;H43)-COUNTIF(Vertices[Out-Degree],"&gt;="&amp;H44)</f>
        <v>0</v>
      </c>
      <c r="J43" s="41">
        <f t="shared" si="13"/>
        <v>300.5454545454547</v>
      </c>
      <c r="K43" s="42">
        <f>COUNTIF(Vertices[Betweenness Centrality],"&gt;= "&amp;J43)-COUNTIF(Vertices[Betweenness Centrality],"&gt;="&amp;J44)</f>
        <v>0</v>
      </c>
      <c r="L43" s="41">
        <f t="shared" si="14"/>
        <v>0.01597794545454546</v>
      </c>
      <c r="M43" s="42">
        <f>COUNTIF(Vertices[Closeness Centrality],"&gt;= "&amp;L43)-COUNTIF(Vertices[Closeness Centrality],"&gt;="&amp;L44)</f>
        <v>0</v>
      </c>
      <c r="N43" s="41">
        <f t="shared" si="15"/>
        <v>0.030429436363636354</v>
      </c>
      <c r="O43" s="42">
        <f>COUNTIF(Vertices[Eigenvector Centrality],"&gt;= "&amp;N43)-COUNTIF(Vertices[Eigenvector Centrality],"&gt;="&amp;N44)</f>
        <v>0</v>
      </c>
      <c r="P43" s="41">
        <f t="shared" si="16"/>
        <v>5.24280350909091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10.909090909090905</v>
      </c>
      <c r="I44" s="40">
        <f>COUNTIF(Vertices[Out-Degree],"&gt;= "&amp;H44)-COUNTIF(Vertices[Out-Degree],"&gt;="&amp;H45)</f>
        <v>0</v>
      </c>
      <c r="J44" s="39">
        <f t="shared" si="13"/>
        <v>310.90909090909105</v>
      </c>
      <c r="K44" s="40">
        <f>COUNTIF(Vertices[Betweenness Centrality],"&gt;= "&amp;J44)-COUNTIF(Vertices[Betweenness Centrality],"&gt;="&amp;J45)</f>
        <v>0</v>
      </c>
      <c r="L44" s="39">
        <f t="shared" si="14"/>
        <v>0.016528909090909098</v>
      </c>
      <c r="M44" s="40">
        <f>COUNTIF(Vertices[Closeness Centrality],"&gt;= "&amp;L44)-COUNTIF(Vertices[Closeness Centrality],"&gt;="&amp;L45)</f>
        <v>0</v>
      </c>
      <c r="N44" s="39">
        <f t="shared" si="15"/>
        <v>0.03147872727272726</v>
      </c>
      <c r="O44" s="40">
        <f>COUNTIF(Vertices[Eigenvector Centrality],"&gt;= "&amp;N44)-COUNTIF(Vertices[Eigenvector Centrality],"&gt;="&amp;N45)</f>
        <v>0</v>
      </c>
      <c r="P44" s="39">
        <f t="shared" si="16"/>
        <v>5.404570181818183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11.272727272727268</v>
      </c>
      <c r="I45" s="42">
        <f>COUNTIF(Vertices[Out-Degree],"&gt;= "&amp;H45)-COUNTIF(Vertices[Out-Degree],"&gt;="&amp;H46)</f>
        <v>0</v>
      </c>
      <c r="J45" s="41">
        <f t="shared" si="13"/>
        <v>321.2727272727274</v>
      </c>
      <c r="K45" s="42">
        <f>COUNTIF(Vertices[Betweenness Centrality],"&gt;= "&amp;J45)-COUNTIF(Vertices[Betweenness Centrality],"&gt;="&amp;J46)</f>
        <v>0</v>
      </c>
      <c r="L45" s="41">
        <f t="shared" si="14"/>
        <v>0.017079872727272735</v>
      </c>
      <c r="M45" s="42">
        <f>COUNTIF(Vertices[Closeness Centrality],"&gt;= "&amp;L45)-COUNTIF(Vertices[Closeness Centrality],"&gt;="&amp;L46)</f>
        <v>19</v>
      </c>
      <c r="N45" s="41">
        <f t="shared" si="15"/>
        <v>0.03252801818181817</v>
      </c>
      <c r="O45" s="42">
        <f>COUNTIF(Vertices[Eigenvector Centrality],"&gt;= "&amp;N45)-COUNTIF(Vertices[Eigenvector Centrality],"&gt;="&amp;N46)</f>
        <v>0</v>
      </c>
      <c r="P45" s="41">
        <f t="shared" si="16"/>
        <v>5.566336854545456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11.636363636363631</v>
      </c>
      <c r="I46" s="40">
        <f>COUNTIF(Vertices[Out-Degree],"&gt;= "&amp;H46)-COUNTIF(Vertices[Out-Degree],"&gt;="&amp;H47)</f>
        <v>0</v>
      </c>
      <c r="J46" s="39">
        <f t="shared" si="13"/>
        <v>331.6363636363638</v>
      </c>
      <c r="K46" s="40">
        <f>COUNTIF(Vertices[Betweenness Centrality],"&gt;= "&amp;J46)-COUNTIF(Vertices[Betweenness Centrality],"&gt;="&amp;J47)</f>
        <v>0</v>
      </c>
      <c r="L46" s="39">
        <f t="shared" si="14"/>
        <v>0.01763083636363637</v>
      </c>
      <c r="M46" s="40">
        <f>COUNTIF(Vertices[Closeness Centrality],"&gt;= "&amp;L46)-COUNTIF(Vertices[Closeness Centrality],"&gt;="&amp;L47)</f>
        <v>0</v>
      </c>
      <c r="N46" s="39">
        <f t="shared" si="15"/>
        <v>0.03357730909090908</v>
      </c>
      <c r="O46" s="40">
        <f>COUNTIF(Vertices[Eigenvector Centrality],"&gt;= "&amp;N46)-COUNTIF(Vertices[Eigenvector Centrality],"&gt;="&amp;N47)</f>
        <v>0</v>
      </c>
      <c r="P46" s="39">
        <f t="shared" si="16"/>
        <v>5.728103527272729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11.999999999999995</v>
      </c>
      <c r="I47" s="42">
        <f>COUNTIF(Vertices[Out-Degree],"&gt;= "&amp;H47)-COUNTIF(Vertices[Out-Degree],"&gt;="&amp;H48)</f>
        <v>0</v>
      </c>
      <c r="J47" s="41">
        <f t="shared" si="13"/>
        <v>342.00000000000017</v>
      </c>
      <c r="K47" s="42">
        <f>COUNTIF(Vertices[Betweenness Centrality],"&gt;= "&amp;J47)-COUNTIF(Vertices[Betweenness Centrality],"&gt;="&amp;J48)</f>
        <v>0</v>
      </c>
      <c r="L47" s="41">
        <f t="shared" si="14"/>
        <v>0.01818180000000001</v>
      </c>
      <c r="M47" s="42">
        <f>COUNTIF(Vertices[Closeness Centrality],"&gt;= "&amp;L47)-COUNTIF(Vertices[Closeness Centrality],"&gt;="&amp;L48)</f>
        <v>0</v>
      </c>
      <c r="N47" s="41">
        <f t="shared" si="15"/>
        <v>0.03462659999999999</v>
      </c>
      <c r="O47" s="42">
        <f>COUNTIF(Vertices[Eigenvector Centrality],"&gt;= "&amp;N47)-COUNTIF(Vertices[Eigenvector Centrality],"&gt;="&amp;N48)</f>
        <v>0</v>
      </c>
      <c r="P47" s="41">
        <f t="shared" si="16"/>
        <v>5.8898702000000025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12.363636363636358</v>
      </c>
      <c r="I48" s="40">
        <f>COUNTIF(Vertices[Out-Degree],"&gt;= "&amp;H48)-COUNTIF(Vertices[Out-Degree],"&gt;="&amp;H49)</f>
        <v>0</v>
      </c>
      <c r="J48" s="39">
        <f t="shared" si="13"/>
        <v>352.36363636363654</v>
      </c>
      <c r="K48" s="40">
        <f>COUNTIF(Vertices[Betweenness Centrality],"&gt;= "&amp;J48)-COUNTIF(Vertices[Betweenness Centrality],"&gt;="&amp;J49)</f>
        <v>0</v>
      </c>
      <c r="L48" s="39">
        <f t="shared" si="14"/>
        <v>0.018732763636363645</v>
      </c>
      <c r="M48" s="40">
        <f>COUNTIF(Vertices[Closeness Centrality],"&gt;= "&amp;L48)-COUNTIF(Vertices[Closeness Centrality],"&gt;="&amp;L49)</f>
        <v>0</v>
      </c>
      <c r="N48" s="39">
        <f t="shared" si="15"/>
        <v>0.035675890909090895</v>
      </c>
      <c r="O48" s="40">
        <f>COUNTIF(Vertices[Eigenvector Centrality],"&gt;= "&amp;N48)-COUNTIF(Vertices[Eigenvector Centrality],"&gt;="&amp;N49)</f>
        <v>0</v>
      </c>
      <c r="P48" s="39">
        <f t="shared" si="16"/>
        <v>6.051636872727276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12.727272727272721</v>
      </c>
      <c r="I49" s="42">
        <f>COUNTIF(Vertices[Out-Degree],"&gt;= "&amp;H49)-COUNTIF(Vertices[Out-Degree],"&gt;="&amp;H50)</f>
        <v>0</v>
      </c>
      <c r="J49" s="41">
        <f t="shared" si="13"/>
        <v>362.7272727272729</v>
      </c>
      <c r="K49" s="42">
        <f>COUNTIF(Vertices[Betweenness Centrality],"&gt;= "&amp;J49)-COUNTIF(Vertices[Betweenness Centrality],"&gt;="&amp;J50)</f>
        <v>0</v>
      </c>
      <c r="L49" s="41">
        <f t="shared" si="14"/>
        <v>0.019283727272727282</v>
      </c>
      <c r="M49" s="42">
        <f>COUNTIF(Vertices[Closeness Centrality],"&gt;= "&amp;L49)-COUNTIF(Vertices[Closeness Centrality],"&gt;="&amp;L50)</f>
        <v>0</v>
      </c>
      <c r="N49" s="41">
        <f t="shared" si="15"/>
        <v>0.0367251818181818</v>
      </c>
      <c r="O49" s="42">
        <f>COUNTIF(Vertices[Eigenvector Centrality],"&gt;= "&amp;N49)-COUNTIF(Vertices[Eigenvector Centrality],"&gt;="&amp;N50)</f>
        <v>0</v>
      </c>
      <c r="P49" s="41">
        <f t="shared" si="16"/>
        <v>6.213403545454549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13.090909090909085</v>
      </c>
      <c r="I50" s="40">
        <f>COUNTIF(Vertices[Out-Degree],"&gt;= "&amp;H50)-COUNTIF(Vertices[Out-Degree],"&gt;="&amp;H51)</f>
        <v>0</v>
      </c>
      <c r="J50" s="39">
        <f t="shared" si="13"/>
        <v>373.0909090909093</v>
      </c>
      <c r="K50" s="40">
        <f>COUNTIF(Vertices[Betweenness Centrality],"&gt;= "&amp;J50)-COUNTIF(Vertices[Betweenness Centrality],"&gt;="&amp;J51)</f>
        <v>0</v>
      </c>
      <c r="L50" s="39">
        <f t="shared" si="14"/>
        <v>0.01983469090909092</v>
      </c>
      <c r="M50" s="40">
        <f>COUNTIF(Vertices[Closeness Centrality],"&gt;= "&amp;L50)-COUNTIF(Vertices[Closeness Centrality],"&gt;="&amp;L51)</f>
        <v>0</v>
      </c>
      <c r="N50" s="39">
        <f t="shared" si="15"/>
        <v>0.03777447272727271</v>
      </c>
      <c r="O50" s="40">
        <f>COUNTIF(Vertices[Eigenvector Centrality],"&gt;= "&amp;N50)-COUNTIF(Vertices[Eigenvector Centrality],"&gt;="&amp;N51)</f>
        <v>0</v>
      </c>
      <c r="P50" s="39">
        <f t="shared" si="16"/>
        <v>6.375170218181822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13.454545454545448</v>
      </c>
      <c r="I51" s="42">
        <f>COUNTIF(Vertices[Out-Degree],"&gt;= "&amp;H51)-COUNTIF(Vertices[Out-Degree],"&gt;="&amp;H52)</f>
        <v>0</v>
      </c>
      <c r="J51" s="41">
        <f t="shared" si="13"/>
        <v>383.45454545454567</v>
      </c>
      <c r="K51" s="42">
        <f>COUNTIF(Vertices[Betweenness Centrality],"&gt;= "&amp;J51)-COUNTIF(Vertices[Betweenness Centrality],"&gt;="&amp;J52)</f>
        <v>0</v>
      </c>
      <c r="L51" s="41">
        <f t="shared" si="14"/>
        <v>0.020385654545454556</v>
      </c>
      <c r="M51" s="42">
        <f>COUNTIF(Vertices[Closeness Centrality],"&gt;= "&amp;L51)-COUNTIF(Vertices[Closeness Centrality],"&gt;="&amp;L52)</f>
        <v>0</v>
      </c>
      <c r="N51" s="41">
        <f t="shared" si="15"/>
        <v>0.03882376363636362</v>
      </c>
      <c r="O51" s="42">
        <f>COUNTIF(Vertices[Eigenvector Centrality],"&gt;= "&amp;N51)-COUNTIF(Vertices[Eigenvector Centrality],"&gt;="&amp;N52)</f>
        <v>0</v>
      </c>
      <c r="P51" s="41">
        <f t="shared" si="16"/>
        <v>6.536936890909095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13.818181818181811</v>
      </c>
      <c r="I52" s="40">
        <f>COUNTIF(Vertices[Out-Degree],"&gt;= "&amp;H52)-COUNTIF(Vertices[Out-Degree],"&gt;="&amp;H53)</f>
        <v>0</v>
      </c>
      <c r="J52" s="39">
        <f t="shared" si="13"/>
        <v>393.81818181818204</v>
      </c>
      <c r="K52" s="40">
        <f>COUNTIF(Vertices[Betweenness Centrality],"&gt;= "&amp;J52)-COUNTIF(Vertices[Betweenness Centrality],"&gt;="&amp;J53)</f>
        <v>0</v>
      </c>
      <c r="L52" s="39">
        <f t="shared" si="14"/>
        <v>0.020936618181818193</v>
      </c>
      <c r="M52" s="40">
        <f>COUNTIF(Vertices[Closeness Centrality],"&gt;= "&amp;L52)-COUNTIF(Vertices[Closeness Centrality],"&gt;="&amp;L53)</f>
        <v>1</v>
      </c>
      <c r="N52" s="39">
        <f t="shared" si="15"/>
        <v>0.03987305454545453</v>
      </c>
      <c r="O52" s="40">
        <f>COUNTIF(Vertices[Eigenvector Centrality],"&gt;= "&amp;N52)-COUNTIF(Vertices[Eigenvector Centrality],"&gt;="&amp;N53)</f>
        <v>0</v>
      </c>
      <c r="P52" s="39">
        <f t="shared" si="16"/>
        <v>6.698703563636368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14.181818181818175</v>
      </c>
      <c r="I53" s="42">
        <f>COUNTIF(Vertices[Out-Degree],"&gt;= "&amp;H53)-COUNTIF(Vertices[Out-Degree],"&gt;="&amp;H54)</f>
        <v>0</v>
      </c>
      <c r="J53" s="41">
        <f t="shared" si="13"/>
        <v>404.1818181818184</v>
      </c>
      <c r="K53" s="42">
        <f>COUNTIF(Vertices[Betweenness Centrality],"&gt;= "&amp;J53)-COUNTIF(Vertices[Betweenness Centrality],"&gt;="&amp;J54)</f>
        <v>0</v>
      </c>
      <c r="L53" s="41">
        <f t="shared" si="14"/>
        <v>0.02148758181818183</v>
      </c>
      <c r="M53" s="42">
        <f>COUNTIF(Vertices[Closeness Centrality],"&gt;= "&amp;L53)-COUNTIF(Vertices[Closeness Centrality],"&gt;="&amp;L54)</f>
        <v>0</v>
      </c>
      <c r="N53" s="41">
        <f t="shared" si="15"/>
        <v>0.040922345454545435</v>
      </c>
      <c r="O53" s="42">
        <f>COUNTIF(Vertices[Eigenvector Centrality],"&gt;= "&amp;N53)-COUNTIF(Vertices[Eigenvector Centrality],"&gt;="&amp;N54)</f>
        <v>0</v>
      </c>
      <c r="P53" s="41">
        <f t="shared" si="16"/>
        <v>6.860470236363641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14.545454545454538</v>
      </c>
      <c r="I54" s="40">
        <f>COUNTIF(Vertices[Out-Degree],"&gt;= "&amp;H54)-COUNTIF(Vertices[Out-Degree],"&gt;="&amp;H55)</f>
        <v>0</v>
      </c>
      <c r="J54" s="39">
        <f t="shared" si="13"/>
        <v>414.5454545454548</v>
      </c>
      <c r="K54" s="40">
        <f>COUNTIF(Vertices[Betweenness Centrality],"&gt;= "&amp;J54)-COUNTIF(Vertices[Betweenness Centrality],"&gt;="&amp;J55)</f>
        <v>0</v>
      </c>
      <c r="L54" s="39">
        <f t="shared" si="14"/>
        <v>0.022038545454545467</v>
      </c>
      <c r="M54" s="40">
        <f>COUNTIF(Vertices[Closeness Centrality],"&gt;= "&amp;L54)-COUNTIF(Vertices[Closeness Centrality],"&gt;="&amp;L55)</f>
        <v>0</v>
      </c>
      <c r="N54" s="39">
        <f t="shared" si="15"/>
        <v>0.04197163636363634</v>
      </c>
      <c r="O54" s="40">
        <f>COUNTIF(Vertices[Eigenvector Centrality],"&gt;= "&amp;N54)-COUNTIF(Vertices[Eigenvector Centrality],"&gt;="&amp;N55)</f>
        <v>0</v>
      </c>
      <c r="P54" s="39">
        <f t="shared" si="16"/>
        <v>7.022236909090914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14.909090909090901</v>
      </c>
      <c r="I55" s="42">
        <f>COUNTIF(Vertices[Out-Degree],"&gt;= "&amp;H55)-COUNTIF(Vertices[Out-Degree],"&gt;="&amp;H56)</f>
        <v>0</v>
      </c>
      <c r="J55" s="41">
        <f t="shared" si="13"/>
        <v>424.90909090909116</v>
      </c>
      <c r="K55" s="42">
        <f>COUNTIF(Vertices[Betweenness Centrality],"&gt;= "&amp;J55)-COUNTIF(Vertices[Betweenness Centrality],"&gt;="&amp;J56)</f>
        <v>0</v>
      </c>
      <c r="L55" s="41">
        <f t="shared" si="14"/>
        <v>0.022589509090909104</v>
      </c>
      <c r="M55" s="42">
        <f>COUNTIF(Vertices[Closeness Centrality],"&gt;= "&amp;L55)-COUNTIF(Vertices[Closeness Centrality],"&gt;="&amp;L56)</f>
        <v>0</v>
      </c>
      <c r="N55" s="41">
        <f t="shared" si="15"/>
        <v>0.04302092727272725</v>
      </c>
      <c r="O55" s="42">
        <f>COUNTIF(Vertices[Eigenvector Centrality],"&gt;= "&amp;N55)-COUNTIF(Vertices[Eigenvector Centrality],"&gt;="&amp;N56)</f>
        <v>0</v>
      </c>
      <c r="P55" s="41">
        <f t="shared" si="16"/>
        <v>7.184003581818187</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15.272727272727264</v>
      </c>
      <c r="I56" s="40">
        <f>COUNTIF(Vertices[Out-Degree],"&gt;= "&amp;H56)-COUNTIF(Vertices[Out-Degree],"&gt;="&amp;H57)</f>
        <v>0</v>
      </c>
      <c r="J56" s="39">
        <f t="shared" si="13"/>
        <v>435.27272727272754</v>
      </c>
      <c r="K56" s="40">
        <f>COUNTIF(Vertices[Betweenness Centrality],"&gt;= "&amp;J56)-COUNTIF(Vertices[Betweenness Centrality],"&gt;="&amp;J57)</f>
        <v>0</v>
      </c>
      <c r="L56" s="39">
        <f t="shared" si="14"/>
        <v>0.02314047272727274</v>
      </c>
      <c r="M56" s="40">
        <f>COUNTIF(Vertices[Closeness Centrality],"&gt;= "&amp;L56)-COUNTIF(Vertices[Closeness Centrality],"&gt;="&amp;L57)</f>
        <v>0</v>
      </c>
      <c r="N56" s="39">
        <f t="shared" si="15"/>
        <v>0.04407021818181816</v>
      </c>
      <c r="O56" s="40">
        <f>COUNTIF(Vertices[Eigenvector Centrality],"&gt;= "&amp;N56)-COUNTIF(Vertices[Eigenvector Centrality],"&gt;="&amp;N57)</f>
        <v>20</v>
      </c>
      <c r="P56" s="39">
        <f t="shared" si="16"/>
        <v>7.34577025454546</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20</v>
      </c>
      <c r="I57" s="44">
        <f>COUNTIF(Vertices[Out-Degree],"&gt;= "&amp;H57)-COUNTIF(Vertices[Out-Degree],"&gt;="&amp;H58)</f>
        <v>1</v>
      </c>
      <c r="J57" s="43">
        <f>MAX(Vertices[Betweenness Centrality])</f>
        <v>570</v>
      </c>
      <c r="K57" s="44">
        <f>COUNTIF(Vertices[Betweenness Centrality],"&gt;= "&amp;J57)-COUNTIF(Vertices[Betweenness Centrality],"&gt;="&amp;J58)</f>
        <v>1</v>
      </c>
      <c r="L57" s="43">
        <f>MAX(Vertices[Closeness Centrality])</f>
        <v>0.030303</v>
      </c>
      <c r="M57" s="44">
        <f>COUNTIF(Vertices[Closeness Centrality],"&gt;= "&amp;L57)-COUNTIF(Vertices[Closeness Centrality],"&gt;="&amp;L58)</f>
        <v>1</v>
      </c>
      <c r="N57" s="43">
        <f>MAX(Vertices[Eigenvector Centrality])</f>
        <v>0.057711</v>
      </c>
      <c r="O57" s="44">
        <f>COUNTIF(Vertices[Eigenvector Centrality],"&gt;= "&amp;N57)-COUNTIF(Vertices[Eigenvector Centrality],"&gt;="&amp;N58)</f>
        <v>1</v>
      </c>
      <c r="P57" s="43">
        <f>MAX(Vertices[PageRank])</f>
        <v>9.448737</v>
      </c>
      <c r="Q57" s="44">
        <f>COUNTIF(Vertices[PageRank],"&gt;= "&amp;P57)-COUNTIF(Vertices[PageRank],"&gt;="&amp;P58)</f>
        <v>1</v>
      </c>
      <c r="R57" s="43">
        <f>MAX(Vertices[Clustering Coefficient])</f>
        <v>0</v>
      </c>
      <c r="S57" s="47">
        <f>COUNTIF(Vertices[Clustering Coefficient],"&gt;= "&amp;R57)-COUNTIF(Vertices[Clustering Coefficient],"&gt;="&amp;R58)</f>
        <v>28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20</v>
      </c>
    </row>
    <row r="85" spans="1:2" ht="15">
      <c r="A85" s="35" t="s">
        <v>96</v>
      </c>
      <c r="B85" s="49">
        <f>_xlfn.IFERROR(AVERAGE(Vertices[Out-Degree]),NoMetricMessage)</f>
        <v>1</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570</v>
      </c>
    </row>
    <row r="99" spans="1:2" ht="15">
      <c r="A99" s="35" t="s">
        <v>102</v>
      </c>
      <c r="B99" s="49">
        <f>_xlfn.IFERROR(AVERAGE(Vertices[Betweenness Centrality]),NoMetricMessage)</f>
        <v>32.714285714285715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0.030303</v>
      </c>
    </row>
    <row r="113" spans="1:2" ht="15">
      <c r="A113" s="35" t="s">
        <v>108</v>
      </c>
      <c r="B113" s="49">
        <f>_xlfn.IFERROR(AVERAGE(Vertices[Closeness Centrality]),NoMetricMessage)</f>
        <v>0.016003357142857146</v>
      </c>
    </row>
    <row r="114" spans="1:2" ht="15">
      <c r="A114" s="35" t="s">
        <v>109</v>
      </c>
      <c r="B114" s="49">
        <f>_xlfn.IFERROR(MEDIAN(Vertices[Closeness Centrality]),NoMetricMessage)</f>
        <v>0.017544</v>
      </c>
    </row>
    <row r="125" spans="1:2" ht="15">
      <c r="A125" s="35" t="s">
        <v>112</v>
      </c>
      <c r="B125" s="49">
        <f>IF(COUNT(Vertices[Eigenvector Centrality])&gt;0,N2,NoMetricMessage)</f>
        <v>0</v>
      </c>
    </row>
    <row r="126" spans="1:2" ht="15">
      <c r="A126" s="35" t="s">
        <v>113</v>
      </c>
      <c r="B126" s="49">
        <f>IF(COUNT(Vertices[Eigenvector Centrality])&gt;0,N57,NoMetricMessage)</f>
        <v>0.057711</v>
      </c>
    </row>
    <row r="127" spans="1:2" ht="15">
      <c r="A127" s="35" t="s">
        <v>114</v>
      </c>
      <c r="B127" s="49">
        <f>_xlfn.IFERROR(AVERAGE(Vertices[Eigenvector Centrality]),NoMetricMessage)</f>
        <v>0.035714357142857145</v>
      </c>
    </row>
    <row r="128" spans="1:2" ht="15">
      <c r="A128" s="35" t="s">
        <v>115</v>
      </c>
      <c r="B128" s="49">
        <f>_xlfn.IFERROR(MEDIAN(Vertices[Eigenvector Centrality]),NoMetricMessage)</f>
        <v>0.045856</v>
      </c>
    </row>
    <row r="139" spans="1:2" ht="15">
      <c r="A139" s="35" t="s">
        <v>140</v>
      </c>
      <c r="B139" s="49">
        <f>IF(COUNT(Vertices[PageRank])&gt;0,P2,NoMetricMessage)</f>
        <v>0.55157</v>
      </c>
    </row>
    <row r="140" spans="1:2" ht="15">
      <c r="A140" s="35" t="s">
        <v>141</v>
      </c>
      <c r="B140" s="49">
        <f>IF(COUNT(Vertices[PageRank])&gt;0,P57,NoMetricMessage)</f>
        <v>9.448737</v>
      </c>
    </row>
    <row r="141" spans="1:2" ht="15">
      <c r="A141" s="35" t="s">
        <v>142</v>
      </c>
      <c r="B141" s="49">
        <f>_xlfn.IFERROR(AVERAGE(Vertices[PageRank]),NoMetricMessage)</f>
        <v>0.9999816785714291</v>
      </c>
    </row>
    <row r="142" spans="1:2" ht="15">
      <c r="A142" s="35" t="s">
        <v>143</v>
      </c>
      <c r="B142" s="49">
        <f>_xlfn.IFERROR(MEDIAN(Vertices[PageRank]),NoMetricMessage)</f>
        <v>0.55157</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555</v>
      </c>
      <c r="K7" s="13" t="s">
        <v>556</v>
      </c>
    </row>
    <row r="8" spans="1:11" ht="409.5">
      <c r="A8"/>
      <c r="B8">
        <v>2</v>
      </c>
      <c r="C8">
        <v>2</v>
      </c>
      <c r="D8" t="s">
        <v>61</v>
      </c>
      <c r="E8" t="s">
        <v>61</v>
      </c>
      <c r="H8" t="s">
        <v>73</v>
      </c>
      <c r="J8" t="s">
        <v>557</v>
      </c>
      <c r="K8" s="13" t="s">
        <v>558</v>
      </c>
    </row>
    <row r="9" spans="1:11" ht="409.5">
      <c r="A9"/>
      <c r="B9">
        <v>3</v>
      </c>
      <c r="C9">
        <v>4</v>
      </c>
      <c r="D9" t="s">
        <v>62</v>
      </c>
      <c r="E9" t="s">
        <v>62</v>
      </c>
      <c r="H9" t="s">
        <v>74</v>
      </c>
      <c r="J9" t="s">
        <v>559</v>
      </c>
      <c r="K9" s="13" t="s">
        <v>560</v>
      </c>
    </row>
    <row r="10" spans="1:11" ht="409.5">
      <c r="A10"/>
      <c r="B10">
        <v>4</v>
      </c>
      <c r="D10" t="s">
        <v>63</v>
      </c>
      <c r="E10" t="s">
        <v>63</v>
      </c>
      <c r="H10" t="s">
        <v>75</v>
      </c>
      <c r="J10" t="s">
        <v>561</v>
      </c>
      <c r="K10" s="13" t="s">
        <v>562</v>
      </c>
    </row>
    <row r="11" spans="1:11" ht="15">
      <c r="A11"/>
      <c r="B11">
        <v>5</v>
      </c>
      <c r="D11" t="s">
        <v>46</v>
      </c>
      <c r="E11">
        <v>1</v>
      </c>
      <c r="H11" t="s">
        <v>76</v>
      </c>
      <c r="J11" t="s">
        <v>563</v>
      </c>
      <c r="K11" t="s">
        <v>564</v>
      </c>
    </row>
    <row r="12" spans="1:11" ht="15">
      <c r="A12"/>
      <c r="B12"/>
      <c r="D12" t="s">
        <v>64</v>
      </c>
      <c r="E12">
        <v>2</v>
      </c>
      <c r="H12">
        <v>0</v>
      </c>
      <c r="J12" t="s">
        <v>565</v>
      </c>
      <c r="K12" t="s">
        <v>566</v>
      </c>
    </row>
    <row r="13" spans="1:11" ht="15">
      <c r="A13"/>
      <c r="B13"/>
      <c r="D13">
        <v>1</v>
      </c>
      <c r="E13">
        <v>3</v>
      </c>
      <c r="H13">
        <v>1</v>
      </c>
      <c r="J13" t="s">
        <v>567</v>
      </c>
      <c r="K13" t="s">
        <v>568</v>
      </c>
    </row>
    <row r="14" spans="4:11" ht="15">
      <c r="D14">
        <v>2</v>
      </c>
      <c r="E14">
        <v>4</v>
      </c>
      <c r="H14">
        <v>2</v>
      </c>
      <c r="J14" t="s">
        <v>569</v>
      </c>
      <c r="K14" t="s">
        <v>570</v>
      </c>
    </row>
    <row r="15" spans="4:11" ht="15">
      <c r="D15">
        <v>3</v>
      </c>
      <c r="E15">
        <v>5</v>
      </c>
      <c r="H15">
        <v>3</v>
      </c>
      <c r="J15" t="s">
        <v>571</v>
      </c>
      <c r="K15" t="s">
        <v>572</v>
      </c>
    </row>
    <row r="16" spans="4:11" ht="15">
      <c r="D16">
        <v>4</v>
      </c>
      <c r="E16">
        <v>6</v>
      </c>
      <c r="H16">
        <v>4</v>
      </c>
      <c r="J16" t="s">
        <v>573</v>
      </c>
      <c r="K16" t="s">
        <v>574</v>
      </c>
    </row>
    <row r="17" spans="4:11" ht="15">
      <c r="D17">
        <v>5</v>
      </c>
      <c r="E17">
        <v>7</v>
      </c>
      <c r="H17">
        <v>5</v>
      </c>
      <c r="J17" t="s">
        <v>575</v>
      </c>
      <c r="K17" t="s">
        <v>576</v>
      </c>
    </row>
    <row r="18" spans="4:11" ht="15">
      <c r="D18">
        <v>6</v>
      </c>
      <c r="E18">
        <v>8</v>
      </c>
      <c r="H18">
        <v>6</v>
      </c>
      <c r="J18" t="s">
        <v>577</v>
      </c>
      <c r="K18" t="s">
        <v>578</v>
      </c>
    </row>
    <row r="19" spans="4:11" ht="15">
      <c r="D19">
        <v>7</v>
      </c>
      <c r="E19">
        <v>9</v>
      </c>
      <c r="H19">
        <v>7</v>
      </c>
      <c r="J19" t="s">
        <v>579</v>
      </c>
      <c r="K19" t="s">
        <v>580</v>
      </c>
    </row>
    <row r="20" spans="4:11" ht="15">
      <c r="D20">
        <v>8</v>
      </c>
      <c r="H20">
        <v>8</v>
      </c>
      <c r="J20" t="s">
        <v>581</v>
      </c>
      <c r="K20" t="s">
        <v>582</v>
      </c>
    </row>
    <row r="21" spans="4:11" ht="409.5">
      <c r="D21">
        <v>9</v>
      </c>
      <c r="H21">
        <v>9</v>
      </c>
      <c r="J21" t="s">
        <v>583</v>
      </c>
      <c r="K21" s="13" t="s">
        <v>584</v>
      </c>
    </row>
    <row r="22" spans="4:11" ht="409.5">
      <c r="D22">
        <v>10</v>
      </c>
      <c r="J22" t="s">
        <v>585</v>
      </c>
      <c r="K22" s="13" t="s">
        <v>586</v>
      </c>
    </row>
    <row r="23" spans="4:11" ht="409.5">
      <c r="D23">
        <v>11</v>
      </c>
      <c r="J23" t="s">
        <v>587</v>
      </c>
      <c r="K23" s="13" t="s">
        <v>588</v>
      </c>
    </row>
    <row r="24" spans="10:11" ht="409.5">
      <c r="J24" t="s">
        <v>589</v>
      </c>
      <c r="K24" s="13" t="s">
        <v>798</v>
      </c>
    </row>
    <row r="25" spans="10:11" ht="15">
      <c r="J25" t="s">
        <v>590</v>
      </c>
      <c r="K25" t="b">
        <v>0</v>
      </c>
    </row>
    <row r="26" spans="10:11" ht="15">
      <c r="J26" t="s">
        <v>796</v>
      </c>
      <c r="K26" t="s">
        <v>797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601</v>
      </c>
      <c r="B2" s="128" t="s">
        <v>602</v>
      </c>
      <c r="C2" s="67" t="s">
        <v>603</v>
      </c>
    </row>
    <row r="3" spans="1:3" ht="15">
      <c r="A3" s="127" t="s">
        <v>592</v>
      </c>
      <c r="B3" s="127" t="s">
        <v>592</v>
      </c>
      <c r="C3" s="36">
        <v>29</v>
      </c>
    </row>
    <row r="4" spans="1:3" ht="15">
      <c r="A4" s="127" t="s">
        <v>592</v>
      </c>
      <c r="B4" s="127" t="s">
        <v>593</v>
      </c>
      <c r="C4" s="36">
        <v>2</v>
      </c>
    </row>
    <row r="5" spans="1:3" ht="15">
      <c r="A5" s="127" t="s">
        <v>593</v>
      </c>
      <c r="B5" s="127" t="s">
        <v>593</v>
      </c>
      <c r="C5" s="36">
        <v>20</v>
      </c>
    </row>
    <row r="6" spans="1:3" ht="15">
      <c r="A6" s="127" t="s">
        <v>594</v>
      </c>
      <c r="B6" s="127" t="s">
        <v>594</v>
      </c>
      <c r="C6"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609</v>
      </c>
      <c r="B1" s="13" t="s">
        <v>612</v>
      </c>
      <c r="C1" s="13" t="s">
        <v>613</v>
      </c>
      <c r="D1" s="13" t="s">
        <v>615</v>
      </c>
      <c r="E1" s="13" t="s">
        <v>614</v>
      </c>
      <c r="F1" s="13" t="s">
        <v>617</v>
      </c>
      <c r="G1" s="13" t="s">
        <v>616</v>
      </c>
      <c r="H1" s="13" t="s">
        <v>618</v>
      </c>
    </row>
    <row r="2" spans="1:8" ht="15">
      <c r="A2" s="89" t="s">
        <v>257</v>
      </c>
      <c r="B2" s="85">
        <v>4</v>
      </c>
      <c r="C2" s="89" t="s">
        <v>254</v>
      </c>
      <c r="D2" s="85">
        <v>2</v>
      </c>
      <c r="E2" s="89" t="s">
        <v>257</v>
      </c>
      <c r="F2" s="85">
        <v>4</v>
      </c>
      <c r="G2" s="89" t="s">
        <v>253</v>
      </c>
      <c r="H2" s="85">
        <v>1</v>
      </c>
    </row>
    <row r="3" spans="1:8" ht="15">
      <c r="A3" s="89" t="s">
        <v>254</v>
      </c>
      <c r="B3" s="85">
        <v>2</v>
      </c>
      <c r="C3" s="85"/>
      <c r="D3" s="85"/>
      <c r="E3" s="89" t="s">
        <v>610</v>
      </c>
      <c r="F3" s="85">
        <v>1</v>
      </c>
      <c r="G3" s="89" t="s">
        <v>260</v>
      </c>
      <c r="H3" s="85">
        <v>1</v>
      </c>
    </row>
    <row r="4" spans="1:8" ht="15">
      <c r="A4" s="89" t="s">
        <v>260</v>
      </c>
      <c r="B4" s="85">
        <v>1</v>
      </c>
      <c r="C4" s="85"/>
      <c r="D4" s="85"/>
      <c r="E4" s="89" t="s">
        <v>611</v>
      </c>
      <c r="F4" s="85">
        <v>1</v>
      </c>
      <c r="G4" s="85"/>
      <c r="H4" s="85"/>
    </row>
    <row r="5" spans="1:8" ht="15">
      <c r="A5" s="89" t="s">
        <v>610</v>
      </c>
      <c r="B5" s="85">
        <v>1</v>
      </c>
      <c r="C5" s="85"/>
      <c r="D5" s="85"/>
      <c r="E5" s="89" t="s">
        <v>255</v>
      </c>
      <c r="F5" s="85">
        <v>1</v>
      </c>
      <c r="G5" s="85"/>
      <c r="H5" s="85"/>
    </row>
    <row r="6" spans="1:8" ht="15">
      <c r="A6" s="89" t="s">
        <v>611</v>
      </c>
      <c r="B6" s="85">
        <v>1</v>
      </c>
      <c r="C6" s="85"/>
      <c r="D6" s="85"/>
      <c r="E6" s="89" t="s">
        <v>256</v>
      </c>
      <c r="F6" s="85">
        <v>1</v>
      </c>
      <c r="G6" s="85"/>
      <c r="H6" s="85"/>
    </row>
    <row r="7" spans="1:8" ht="15">
      <c r="A7" s="89" t="s">
        <v>256</v>
      </c>
      <c r="B7" s="85">
        <v>1</v>
      </c>
      <c r="C7" s="85"/>
      <c r="D7" s="85"/>
      <c r="E7" s="85"/>
      <c r="F7" s="85"/>
      <c r="G7" s="85"/>
      <c r="H7" s="85"/>
    </row>
    <row r="8" spans="1:8" ht="15">
      <c r="A8" s="89" t="s">
        <v>255</v>
      </c>
      <c r="B8" s="85">
        <v>1</v>
      </c>
      <c r="C8" s="85"/>
      <c r="D8" s="85"/>
      <c r="E8" s="85"/>
      <c r="F8" s="85"/>
      <c r="G8" s="85"/>
      <c r="H8" s="85"/>
    </row>
    <row r="9" spans="1:8" ht="15">
      <c r="A9" s="89" t="s">
        <v>253</v>
      </c>
      <c r="B9" s="85">
        <v>1</v>
      </c>
      <c r="C9" s="85"/>
      <c r="D9" s="85"/>
      <c r="E9" s="85"/>
      <c r="F9" s="85"/>
      <c r="G9" s="85"/>
      <c r="H9" s="85"/>
    </row>
    <row r="12" spans="1:8" ht="15" customHeight="1">
      <c r="A12" s="13" t="s">
        <v>622</v>
      </c>
      <c r="B12" s="13" t="s">
        <v>612</v>
      </c>
      <c r="C12" s="13" t="s">
        <v>623</v>
      </c>
      <c r="D12" s="13" t="s">
        <v>615</v>
      </c>
      <c r="E12" s="13" t="s">
        <v>624</v>
      </c>
      <c r="F12" s="13" t="s">
        <v>617</v>
      </c>
      <c r="G12" s="13" t="s">
        <v>625</v>
      </c>
      <c r="H12" s="13" t="s">
        <v>618</v>
      </c>
    </row>
    <row r="13" spans="1:8" ht="15">
      <c r="A13" s="85" t="s">
        <v>261</v>
      </c>
      <c r="B13" s="85">
        <v>5</v>
      </c>
      <c r="C13" s="85" t="s">
        <v>262</v>
      </c>
      <c r="D13" s="85">
        <v>2</v>
      </c>
      <c r="E13" s="85" t="s">
        <v>264</v>
      </c>
      <c r="F13" s="85">
        <v>4</v>
      </c>
      <c r="G13" s="85" t="s">
        <v>261</v>
      </c>
      <c r="H13" s="85">
        <v>2</v>
      </c>
    </row>
    <row r="14" spans="1:8" ht="15">
      <c r="A14" s="85" t="s">
        <v>264</v>
      </c>
      <c r="B14" s="85">
        <v>4</v>
      </c>
      <c r="C14" s="85"/>
      <c r="D14" s="85"/>
      <c r="E14" s="85" t="s">
        <v>261</v>
      </c>
      <c r="F14" s="85">
        <v>3</v>
      </c>
      <c r="G14" s="85"/>
      <c r="H14" s="85"/>
    </row>
    <row r="15" spans="1:8" ht="15">
      <c r="A15" s="85" t="s">
        <v>262</v>
      </c>
      <c r="B15" s="85">
        <v>2</v>
      </c>
      <c r="C15" s="85"/>
      <c r="D15" s="85"/>
      <c r="E15" s="85" t="s">
        <v>263</v>
      </c>
      <c r="F15" s="85">
        <v>1</v>
      </c>
      <c r="G15" s="85"/>
      <c r="H15" s="85"/>
    </row>
    <row r="16" spans="1:8" ht="15">
      <c r="A16" s="85" t="s">
        <v>263</v>
      </c>
      <c r="B16" s="85">
        <v>1</v>
      </c>
      <c r="C16" s="85"/>
      <c r="D16" s="85"/>
      <c r="E16" s="85"/>
      <c r="F16" s="85"/>
      <c r="G16" s="85"/>
      <c r="H16" s="85"/>
    </row>
    <row r="19" spans="1:8" ht="15" customHeight="1">
      <c r="A19" s="13" t="s">
        <v>628</v>
      </c>
      <c r="B19" s="13" t="s">
        <v>612</v>
      </c>
      <c r="C19" s="85" t="s">
        <v>637</v>
      </c>
      <c r="D19" s="85" t="s">
        <v>615</v>
      </c>
      <c r="E19" s="13" t="s">
        <v>638</v>
      </c>
      <c r="F19" s="13" t="s">
        <v>617</v>
      </c>
      <c r="G19" s="13" t="s">
        <v>639</v>
      </c>
      <c r="H19" s="13" t="s">
        <v>618</v>
      </c>
    </row>
    <row r="20" spans="1:8" ht="15">
      <c r="A20" s="85" t="s">
        <v>629</v>
      </c>
      <c r="B20" s="85">
        <v>2</v>
      </c>
      <c r="C20" s="85"/>
      <c r="D20" s="85"/>
      <c r="E20" s="85" t="s">
        <v>629</v>
      </c>
      <c r="F20" s="85">
        <v>2</v>
      </c>
      <c r="G20" s="85" t="s">
        <v>633</v>
      </c>
      <c r="H20" s="85">
        <v>1</v>
      </c>
    </row>
    <row r="21" spans="1:8" ht="15">
      <c r="A21" s="85" t="s">
        <v>237</v>
      </c>
      <c r="B21" s="85">
        <v>2</v>
      </c>
      <c r="C21" s="85"/>
      <c r="D21" s="85"/>
      <c r="E21" s="85" t="s">
        <v>237</v>
      </c>
      <c r="F21" s="85">
        <v>2</v>
      </c>
      <c r="G21" s="85" t="s">
        <v>634</v>
      </c>
      <c r="H21" s="85">
        <v>1</v>
      </c>
    </row>
    <row r="22" spans="1:8" ht="15">
      <c r="A22" s="85" t="s">
        <v>630</v>
      </c>
      <c r="B22" s="85">
        <v>2</v>
      </c>
      <c r="C22" s="85"/>
      <c r="D22" s="85"/>
      <c r="E22" s="85" t="s">
        <v>630</v>
      </c>
      <c r="F22" s="85">
        <v>2</v>
      </c>
      <c r="G22" s="85" t="s">
        <v>635</v>
      </c>
      <c r="H22" s="85">
        <v>1</v>
      </c>
    </row>
    <row r="23" spans="1:8" ht="15">
      <c r="A23" s="85" t="s">
        <v>631</v>
      </c>
      <c r="B23" s="85">
        <v>1</v>
      </c>
      <c r="C23" s="85"/>
      <c r="D23" s="85"/>
      <c r="E23" s="85" t="s">
        <v>267</v>
      </c>
      <c r="F23" s="85">
        <v>1</v>
      </c>
      <c r="G23" s="85" t="s">
        <v>636</v>
      </c>
      <c r="H23" s="85">
        <v>1</v>
      </c>
    </row>
    <row r="24" spans="1:8" ht="15">
      <c r="A24" s="85" t="s">
        <v>632</v>
      </c>
      <c r="B24" s="85">
        <v>1</v>
      </c>
      <c r="C24" s="85"/>
      <c r="D24" s="85"/>
      <c r="E24" s="85"/>
      <c r="F24" s="85"/>
      <c r="G24" s="85" t="s">
        <v>640</v>
      </c>
      <c r="H24" s="85">
        <v>1</v>
      </c>
    </row>
    <row r="25" spans="1:8" ht="15">
      <c r="A25" s="85" t="s">
        <v>267</v>
      </c>
      <c r="B25" s="85">
        <v>1</v>
      </c>
      <c r="C25" s="85"/>
      <c r="D25" s="85"/>
      <c r="E25" s="85"/>
      <c r="F25" s="85"/>
      <c r="G25" s="85" t="s">
        <v>641</v>
      </c>
      <c r="H25" s="85">
        <v>1</v>
      </c>
    </row>
    <row r="26" spans="1:8" ht="15">
      <c r="A26" s="85" t="s">
        <v>633</v>
      </c>
      <c r="B26" s="85">
        <v>1</v>
      </c>
      <c r="C26" s="85"/>
      <c r="D26" s="85"/>
      <c r="E26" s="85"/>
      <c r="F26" s="85"/>
      <c r="G26" s="85" t="s">
        <v>631</v>
      </c>
      <c r="H26" s="85">
        <v>1</v>
      </c>
    </row>
    <row r="27" spans="1:8" ht="15">
      <c r="A27" s="85" t="s">
        <v>634</v>
      </c>
      <c r="B27" s="85">
        <v>1</v>
      </c>
      <c r="C27" s="85"/>
      <c r="D27" s="85"/>
      <c r="E27" s="85"/>
      <c r="F27" s="85"/>
      <c r="G27" s="85" t="s">
        <v>632</v>
      </c>
      <c r="H27" s="85">
        <v>1</v>
      </c>
    </row>
    <row r="28" spans="1:8" ht="15">
      <c r="A28" s="85" t="s">
        <v>635</v>
      </c>
      <c r="B28" s="85">
        <v>1</v>
      </c>
      <c r="C28" s="85"/>
      <c r="D28" s="85"/>
      <c r="E28" s="85"/>
      <c r="F28" s="85"/>
      <c r="G28" s="85"/>
      <c r="H28" s="85"/>
    </row>
    <row r="29" spans="1:8" ht="15">
      <c r="A29" s="85" t="s">
        <v>636</v>
      </c>
      <c r="B29" s="85">
        <v>1</v>
      </c>
      <c r="C29" s="85"/>
      <c r="D29" s="85"/>
      <c r="E29" s="85"/>
      <c r="F29" s="85"/>
      <c r="G29" s="85"/>
      <c r="H29" s="85"/>
    </row>
    <row r="32" spans="1:8" ht="15" customHeight="1">
      <c r="A32" s="13" t="s">
        <v>645</v>
      </c>
      <c r="B32" s="13" t="s">
        <v>612</v>
      </c>
      <c r="C32" s="13" t="s">
        <v>654</v>
      </c>
      <c r="D32" s="13" t="s">
        <v>615</v>
      </c>
      <c r="E32" s="13" t="s">
        <v>656</v>
      </c>
      <c r="F32" s="13" t="s">
        <v>617</v>
      </c>
      <c r="G32" s="13" t="s">
        <v>660</v>
      </c>
      <c r="H32" s="13" t="s">
        <v>618</v>
      </c>
    </row>
    <row r="33" spans="1:8" ht="15">
      <c r="A33" s="91" t="s">
        <v>646</v>
      </c>
      <c r="B33" s="91">
        <v>2</v>
      </c>
      <c r="C33" s="91" t="s">
        <v>655</v>
      </c>
      <c r="D33" s="91">
        <v>3</v>
      </c>
      <c r="E33" s="91" t="s">
        <v>651</v>
      </c>
      <c r="F33" s="91">
        <v>8</v>
      </c>
      <c r="G33" s="91" t="s">
        <v>635</v>
      </c>
      <c r="H33" s="91">
        <v>2</v>
      </c>
    </row>
    <row r="34" spans="1:8" ht="15">
      <c r="A34" s="91" t="s">
        <v>647</v>
      </c>
      <c r="B34" s="91">
        <v>2</v>
      </c>
      <c r="C34" s="91" t="s">
        <v>235</v>
      </c>
      <c r="D34" s="91">
        <v>2</v>
      </c>
      <c r="E34" s="91" t="s">
        <v>652</v>
      </c>
      <c r="F34" s="91">
        <v>8</v>
      </c>
      <c r="G34" s="91" t="s">
        <v>634</v>
      </c>
      <c r="H34" s="91">
        <v>2</v>
      </c>
    </row>
    <row r="35" spans="1:8" ht="15">
      <c r="A35" s="91" t="s">
        <v>648</v>
      </c>
      <c r="B35" s="91">
        <v>0</v>
      </c>
      <c r="C35" s="91" t="s">
        <v>234</v>
      </c>
      <c r="D35" s="91">
        <v>2</v>
      </c>
      <c r="E35" s="91" t="s">
        <v>214</v>
      </c>
      <c r="F35" s="91">
        <v>8</v>
      </c>
      <c r="G35" s="91"/>
      <c r="H35" s="91"/>
    </row>
    <row r="36" spans="1:8" ht="15">
      <c r="A36" s="91" t="s">
        <v>649</v>
      </c>
      <c r="B36" s="91">
        <v>248</v>
      </c>
      <c r="C36" s="91" t="s">
        <v>233</v>
      </c>
      <c r="D36" s="91">
        <v>2</v>
      </c>
      <c r="E36" s="91" t="s">
        <v>237</v>
      </c>
      <c r="F36" s="91">
        <v>5</v>
      </c>
      <c r="G36" s="91"/>
      <c r="H36" s="91"/>
    </row>
    <row r="37" spans="1:8" ht="15">
      <c r="A37" s="91" t="s">
        <v>650</v>
      </c>
      <c r="B37" s="91">
        <v>252</v>
      </c>
      <c r="C37" s="91" t="s">
        <v>232</v>
      </c>
      <c r="D37" s="91">
        <v>2</v>
      </c>
      <c r="E37" s="91" t="s">
        <v>236</v>
      </c>
      <c r="F37" s="91">
        <v>5</v>
      </c>
      <c r="G37" s="91"/>
      <c r="H37" s="91"/>
    </row>
    <row r="38" spans="1:8" ht="15">
      <c r="A38" s="91" t="s">
        <v>651</v>
      </c>
      <c r="B38" s="91">
        <v>8</v>
      </c>
      <c r="C38" s="91" t="s">
        <v>231</v>
      </c>
      <c r="D38" s="91">
        <v>2</v>
      </c>
      <c r="E38" s="91" t="s">
        <v>657</v>
      </c>
      <c r="F38" s="91">
        <v>5</v>
      </c>
      <c r="G38" s="91"/>
      <c r="H38" s="91"/>
    </row>
    <row r="39" spans="1:8" ht="15">
      <c r="A39" s="91" t="s">
        <v>652</v>
      </c>
      <c r="B39" s="91">
        <v>8</v>
      </c>
      <c r="C39" s="91" t="s">
        <v>236</v>
      </c>
      <c r="D39" s="91">
        <v>2</v>
      </c>
      <c r="E39" s="91" t="s">
        <v>239</v>
      </c>
      <c r="F39" s="91">
        <v>5</v>
      </c>
      <c r="G39" s="91"/>
      <c r="H39" s="91"/>
    </row>
    <row r="40" spans="1:8" ht="15">
      <c r="A40" s="91" t="s">
        <v>214</v>
      </c>
      <c r="B40" s="91">
        <v>8</v>
      </c>
      <c r="C40" s="91" t="s">
        <v>230</v>
      </c>
      <c r="D40" s="91">
        <v>2</v>
      </c>
      <c r="E40" s="91" t="s">
        <v>238</v>
      </c>
      <c r="F40" s="91">
        <v>5</v>
      </c>
      <c r="G40" s="91"/>
      <c r="H40" s="91"/>
    </row>
    <row r="41" spans="1:8" ht="15">
      <c r="A41" s="91" t="s">
        <v>236</v>
      </c>
      <c r="B41" s="91">
        <v>7</v>
      </c>
      <c r="C41" s="91" t="s">
        <v>229</v>
      </c>
      <c r="D41" s="91">
        <v>2</v>
      </c>
      <c r="E41" s="91" t="s">
        <v>658</v>
      </c>
      <c r="F41" s="91">
        <v>4</v>
      </c>
      <c r="G41" s="91"/>
      <c r="H41" s="91"/>
    </row>
    <row r="42" spans="1:8" ht="15">
      <c r="A42" s="91" t="s">
        <v>653</v>
      </c>
      <c r="B42" s="91">
        <v>6</v>
      </c>
      <c r="C42" s="91" t="s">
        <v>228</v>
      </c>
      <c r="D42" s="91">
        <v>2</v>
      </c>
      <c r="E42" s="91" t="s">
        <v>659</v>
      </c>
      <c r="F42" s="91">
        <v>4</v>
      </c>
      <c r="G42" s="91"/>
      <c r="H42" s="91"/>
    </row>
    <row r="45" spans="1:8" ht="15" customHeight="1">
      <c r="A45" s="13" t="s">
        <v>665</v>
      </c>
      <c r="B45" s="13" t="s">
        <v>612</v>
      </c>
      <c r="C45" s="13" t="s">
        <v>676</v>
      </c>
      <c r="D45" s="13" t="s">
        <v>615</v>
      </c>
      <c r="E45" s="13" t="s">
        <v>684</v>
      </c>
      <c r="F45" s="13" t="s">
        <v>617</v>
      </c>
      <c r="G45" s="85" t="s">
        <v>685</v>
      </c>
      <c r="H45" s="85" t="s">
        <v>618</v>
      </c>
    </row>
    <row r="46" spans="1:8" ht="15">
      <c r="A46" s="91" t="s">
        <v>666</v>
      </c>
      <c r="B46" s="91">
        <v>4</v>
      </c>
      <c r="C46" s="91" t="s">
        <v>677</v>
      </c>
      <c r="D46" s="91">
        <v>2</v>
      </c>
      <c r="E46" s="91" t="s">
        <v>666</v>
      </c>
      <c r="F46" s="91">
        <v>4</v>
      </c>
      <c r="G46" s="91"/>
      <c r="H46" s="91"/>
    </row>
    <row r="47" spans="1:8" ht="15">
      <c r="A47" s="91" t="s">
        <v>667</v>
      </c>
      <c r="B47" s="91">
        <v>4</v>
      </c>
      <c r="C47" s="91" t="s">
        <v>678</v>
      </c>
      <c r="D47" s="91">
        <v>2</v>
      </c>
      <c r="E47" s="91" t="s">
        <v>667</v>
      </c>
      <c r="F47" s="91">
        <v>4</v>
      </c>
      <c r="G47" s="91"/>
      <c r="H47" s="91"/>
    </row>
    <row r="48" spans="1:8" ht="15">
      <c r="A48" s="91" t="s">
        <v>668</v>
      </c>
      <c r="B48" s="91">
        <v>4</v>
      </c>
      <c r="C48" s="91" t="s">
        <v>679</v>
      </c>
      <c r="D48" s="91">
        <v>2</v>
      </c>
      <c r="E48" s="91" t="s">
        <v>668</v>
      </c>
      <c r="F48" s="91">
        <v>4</v>
      </c>
      <c r="G48" s="91"/>
      <c r="H48" s="91"/>
    </row>
    <row r="49" spans="1:8" ht="15">
      <c r="A49" s="91" t="s">
        <v>669</v>
      </c>
      <c r="B49" s="91">
        <v>4</v>
      </c>
      <c r="C49" s="91" t="s">
        <v>680</v>
      </c>
      <c r="D49" s="91">
        <v>2</v>
      </c>
      <c r="E49" s="91" t="s">
        <v>669</v>
      </c>
      <c r="F49" s="91">
        <v>4</v>
      </c>
      <c r="G49" s="91"/>
      <c r="H49" s="91"/>
    </row>
    <row r="50" spans="1:8" ht="15">
      <c r="A50" s="91" t="s">
        <v>670</v>
      </c>
      <c r="B50" s="91">
        <v>4</v>
      </c>
      <c r="C50" s="91" t="s">
        <v>681</v>
      </c>
      <c r="D50" s="91">
        <v>2</v>
      </c>
      <c r="E50" s="91" t="s">
        <v>670</v>
      </c>
      <c r="F50" s="91">
        <v>4</v>
      </c>
      <c r="G50" s="91"/>
      <c r="H50" s="91"/>
    </row>
    <row r="51" spans="1:8" ht="15">
      <c r="A51" s="91" t="s">
        <v>671</v>
      </c>
      <c r="B51" s="91">
        <v>4</v>
      </c>
      <c r="C51" s="91" t="s">
        <v>682</v>
      </c>
      <c r="D51" s="91">
        <v>2</v>
      </c>
      <c r="E51" s="91" t="s">
        <v>671</v>
      </c>
      <c r="F51" s="91">
        <v>4</v>
      </c>
      <c r="G51" s="91"/>
      <c r="H51" s="91"/>
    </row>
    <row r="52" spans="1:8" ht="15">
      <c r="A52" s="91" t="s">
        <v>672</v>
      </c>
      <c r="B52" s="91">
        <v>4</v>
      </c>
      <c r="C52" s="91" t="s">
        <v>683</v>
      </c>
      <c r="D52" s="91">
        <v>2</v>
      </c>
      <c r="E52" s="91" t="s">
        <v>672</v>
      </c>
      <c r="F52" s="91">
        <v>4</v>
      </c>
      <c r="G52" s="91"/>
      <c r="H52" s="91"/>
    </row>
    <row r="53" spans="1:8" ht="15">
      <c r="A53" s="91" t="s">
        <v>673</v>
      </c>
      <c r="B53" s="91">
        <v>4</v>
      </c>
      <c r="C53" s="91"/>
      <c r="D53" s="91"/>
      <c r="E53" s="91" t="s">
        <v>673</v>
      </c>
      <c r="F53" s="91">
        <v>4</v>
      </c>
      <c r="G53" s="91"/>
      <c r="H53" s="91"/>
    </row>
    <row r="54" spans="1:8" ht="15">
      <c r="A54" s="91" t="s">
        <v>674</v>
      </c>
      <c r="B54" s="91">
        <v>4</v>
      </c>
      <c r="C54" s="91"/>
      <c r="D54" s="91"/>
      <c r="E54" s="91" t="s">
        <v>674</v>
      </c>
      <c r="F54" s="91">
        <v>4</v>
      </c>
      <c r="G54" s="91"/>
      <c r="H54" s="91"/>
    </row>
    <row r="55" spans="1:8" ht="15">
      <c r="A55" s="91" t="s">
        <v>675</v>
      </c>
      <c r="B55" s="91">
        <v>4</v>
      </c>
      <c r="C55" s="91"/>
      <c r="D55" s="91"/>
      <c r="E55" s="91" t="s">
        <v>675</v>
      </c>
      <c r="F55" s="91">
        <v>4</v>
      </c>
      <c r="G55" s="91"/>
      <c r="H55" s="91"/>
    </row>
    <row r="58" spans="1:8" ht="15" customHeight="1">
      <c r="A58" s="13" t="s">
        <v>689</v>
      </c>
      <c r="B58" s="13" t="s">
        <v>612</v>
      </c>
      <c r="C58" s="13" t="s">
        <v>691</v>
      </c>
      <c r="D58" s="13" t="s">
        <v>615</v>
      </c>
      <c r="E58" s="85" t="s">
        <v>692</v>
      </c>
      <c r="F58" s="85" t="s">
        <v>617</v>
      </c>
      <c r="G58" s="85" t="s">
        <v>695</v>
      </c>
      <c r="H58" s="85" t="s">
        <v>618</v>
      </c>
    </row>
    <row r="59" spans="1:8" ht="15">
      <c r="A59" s="85" t="s">
        <v>235</v>
      </c>
      <c r="B59" s="85">
        <v>1</v>
      </c>
      <c r="C59" s="85" t="s">
        <v>235</v>
      </c>
      <c r="D59" s="85">
        <v>1</v>
      </c>
      <c r="E59" s="85"/>
      <c r="F59" s="85"/>
      <c r="G59" s="85"/>
      <c r="H59" s="85"/>
    </row>
    <row r="62" spans="1:8" ht="15" customHeight="1">
      <c r="A62" s="13" t="s">
        <v>690</v>
      </c>
      <c r="B62" s="13" t="s">
        <v>612</v>
      </c>
      <c r="C62" s="13" t="s">
        <v>693</v>
      </c>
      <c r="D62" s="13" t="s">
        <v>615</v>
      </c>
      <c r="E62" s="13" t="s">
        <v>694</v>
      </c>
      <c r="F62" s="13" t="s">
        <v>617</v>
      </c>
      <c r="G62" s="85" t="s">
        <v>696</v>
      </c>
      <c r="H62" s="85" t="s">
        <v>618</v>
      </c>
    </row>
    <row r="63" spans="1:8" ht="15">
      <c r="A63" s="85" t="s">
        <v>236</v>
      </c>
      <c r="B63" s="85">
        <v>7</v>
      </c>
      <c r="C63" s="85" t="s">
        <v>234</v>
      </c>
      <c r="D63" s="85">
        <v>2</v>
      </c>
      <c r="E63" s="85" t="s">
        <v>236</v>
      </c>
      <c r="F63" s="85">
        <v>5</v>
      </c>
      <c r="G63" s="85"/>
      <c r="H63" s="85"/>
    </row>
    <row r="64" spans="1:8" ht="15">
      <c r="A64" s="85" t="s">
        <v>214</v>
      </c>
      <c r="B64" s="85">
        <v>5</v>
      </c>
      <c r="C64" s="85" t="s">
        <v>233</v>
      </c>
      <c r="D64" s="85">
        <v>2</v>
      </c>
      <c r="E64" s="85" t="s">
        <v>214</v>
      </c>
      <c r="F64" s="85">
        <v>5</v>
      </c>
      <c r="G64" s="85"/>
      <c r="H64" s="85"/>
    </row>
    <row r="65" spans="1:8" ht="15">
      <c r="A65" s="85" t="s">
        <v>239</v>
      </c>
      <c r="B65" s="85">
        <v>5</v>
      </c>
      <c r="C65" s="85" t="s">
        <v>232</v>
      </c>
      <c r="D65" s="85">
        <v>2</v>
      </c>
      <c r="E65" s="85" t="s">
        <v>239</v>
      </c>
      <c r="F65" s="85">
        <v>5</v>
      </c>
      <c r="G65" s="85"/>
      <c r="H65" s="85"/>
    </row>
    <row r="66" spans="1:8" ht="15">
      <c r="A66" s="85" t="s">
        <v>238</v>
      </c>
      <c r="B66" s="85">
        <v>5</v>
      </c>
      <c r="C66" s="85" t="s">
        <v>231</v>
      </c>
      <c r="D66" s="85">
        <v>2</v>
      </c>
      <c r="E66" s="85" t="s">
        <v>238</v>
      </c>
      <c r="F66" s="85">
        <v>5</v>
      </c>
      <c r="G66" s="85"/>
      <c r="H66" s="85"/>
    </row>
    <row r="67" spans="1:8" ht="15">
      <c r="A67" s="85" t="s">
        <v>237</v>
      </c>
      <c r="B67" s="85">
        <v>3</v>
      </c>
      <c r="C67" s="85" t="s">
        <v>236</v>
      </c>
      <c r="D67" s="85">
        <v>2</v>
      </c>
      <c r="E67" s="85" t="s">
        <v>237</v>
      </c>
      <c r="F67" s="85">
        <v>3</v>
      </c>
      <c r="G67" s="85"/>
      <c r="H67" s="85"/>
    </row>
    <row r="68" spans="1:8" ht="15">
      <c r="A68" s="85" t="s">
        <v>234</v>
      </c>
      <c r="B68" s="85">
        <v>2</v>
      </c>
      <c r="C68" s="85" t="s">
        <v>230</v>
      </c>
      <c r="D68" s="85">
        <v>2</v>
      </c>
      <c r="E68" s="85"/>
      <c r="F68" s="85"/>
      <c r="G68" s="85"/>
      <c r="H68" s="85"/>
    </row>
    <row r="69" spans="1:8" ht="15">
      <c r="A69" s="85" t="s">
        <v>233</v>
      </c>
      <c r="B69" s="85">
        <v>2</v>
      </c>
      <c r="C69" s="85" t="s">
        <v>229</v>
      </c>
      <c r="D69" s="85">
        <v>2</v>
      </c>
      <c r="E69" s="85"/>
      <c r="F69" s="85"/>
      <c r="G69" s="85"/>
      <c r="H69" s="85"/>
    </row>
    <row r="70" spans="1:8" ht="15">
      <c r="A70" s="85" t="s">
        <v>232</v>
      </c>
      <c r="B70" s="85">
        <v>2</v>
      </c>
      <c r="C70" s="85" t="s">
        <v>228</v>
      </c>
      <c r="D70" s="85">
        <v>2</v>
      </c>
      <c r="E70" s="85"/>
      <c r="F70" s="85"/>
      <c r="G70" s="85"/>
      <c r="H70" s="85"/>
    </row>
    <row r="71" spans="1:8" ht="15">
      <c r="A71" s="85" t="s">
        <v>231</v>
      </c>
      <c r="B71" s="85">
        <v>2</v>
      </c>
      <c r="C71" s="85" t="s">
        <v>227</v>
      </c>
      <c r="D71" s="85">
        <v>2</v>
      </c>
      <c r="E71" s="85"/>
      <c r="F71" s="85"/>
      <c r="G71" s="85"/>
      <c r="H71" s="85"/>
    </row>
    <row r="72" spans="1:8" ht="15">
      <c r="A72" s="85" t="s">
        <v>230</v>
      </c>
      <c r="B72" s="85">
        <v>2</v>
      </c>
      <c r="C72" s="85" t="s">
        <v>226</v>
      </c>
      <c r="D72" s="85">
        <v>2</v>
      </c>
      <c r="E72" s="85"/>
      <c r="F72" s="85"/>
      <c r="G72" s="85"/>
      <c r="H72" s="85"/>
    </row>
    <row r="75" spans="1:8" ht="15" customHeight="1">
      <c r="A75" s="13" t="s">
        <v>701</v>
      </c>
      <c r="B75" s="13" t="s">
        <v>612</v>
      </c>
      <c r="C75" s="13" t="s">
        <v>702</v>
      </c>
      <c r="D75" s="13" t="s">
        <v>615</v>
      </c>
      <c r="E75" s="13" t="s">
        <v>703</v>
      </c>
      <c r="F75" s="13" t="s">
        <v>617</v>
      </c>
      <c r="G75" s="13" t="s">
        <v>704</v>
      </c>
      <c r="H75" s="13" t="s">
        <v>618</v>
      </c>
    </row>
    <row r="76" spans="1:8" ht="15">
      <c r="A76" s="124" t="s">
        <v>225</v>
      </c>
      <c r="B76" s="85">
        <v>37441</v>
      </c>
      <c r="C76" s="124" t="s">
        <v>225</v>
      </c>
      <c r="D76" s="85">
        <v>37441</v>
      </c>
      <c r="E76" s="124" t="s">
        <v>215</v>
      </c>
      <c r="F76" s="85">
        <v>26612</v>
      </c>
      <c r="G76" s="124" t="s">
        <v>212</v>
      </c>
      <c r="H76" s="85">
        <v>5788</v>
      </c>
    </row>
    <row r="77" spans="1:8" ht="15">
      <c r="A77" s="124" t="s">
        <v>213</v>
      </c>
      <c r="B77" s="85">
        <v>32982</v>
      </c>
      <c r="C77" s="124" t="s">
        <v>213</v>
      </c>
      <c r="D77" s="85">
        <v>32982</v>
      </c>
      <c r="E77" s="124" t="s">
        <v>237</v>
      </c>
      <c r="F77" s="85">
        <v>23314</v>
      </c>
      <c r="G77" s="124" t="s">
        <v>216</v>
      </c>
      <c r="H77" s="85">
        <v>270</v>
      </c>
    </row>
    <row r="78" spans="1:8" ht="15">
      <c r="A78" s="124" t="s">
        <v>215</v>
      </c>
      <c r="B78" s="85">
        <v>26612</v>
      </c>
      <c r="C78" s="124" t="s">
        <v>224</v>
      </c>
      <c r="D78" s="85">
        <v>20848</v>
      </c>
      <c r="E78" s="124" t="s">
        <v>214</v>
      </c>
      <c r="F78" s="85">
        <v>8349</v>
      </c>
      <c r="G78" s="124"/>
      <c r="H78" s="85"/>
    </row>
    <row r="79" spans="1:8" ht="15">
      <c r="A79" s="124" t="s">
        <v>237</v>
      </c>
      <c r="B79" s="85">
        <v>23314</v>
      </c>
      <c r="C79" s="124" t="s">
        <v>221</v>
      </c>
      <c r="D79" s="85">
        <v>18243</v>
      </c>
      <c r="E79" s="124" t="s">
        <v>238</v>
      </c>
      <c r="F79" s="85">
        <v>6445</v>
      </c>
      <c r="G79" s="124"/>
      <c r="H79" s="85"/>
    </row>
    <row r="80" spans="1:8" ht="15">
      <c r="A80" s="124" t="s">
        <v>224</v>
      </c>
      <c r="B80" s="85">
        <v>20848</v>
      </c>
      <c r="C80" s="124" t="s">
        <v>229</v>
      </c>
      <c r="D80" s="85">
        <v>14458</v>
      </c>
      <c r="E80" s="124" t="s">
        <v>239</v>
      </c>
      <c r="F80" s="85">
        <v>30</v>
      </c>
      <c r="G80" s="124"/>
      <c r="H80" s="85"/>
    </row>
    <row r="81" spans="1:8" ht="15">
      <c r="A81" s="124" t="s">
        <v>221</v>
      </c>
      <c r="B81" s="85">
        <v>18243</v>
      </c>
      <c r="C81" s="124" t="s">
        <v>231</v>
      </c>
      <c r="D81" s="85">
        <v>9577</v>
      </c>
      <c r="E81" s="124" t="s">
        <v>236</v>
      </c>
      <c r="F81" s="85">
        <v>21</v>
      </c>
      <c r="G81" s="124"/>
      <c r="H81" s="85"/>
    </row>
    <row r="82" spans="1:8" ht="15">
      <c r="A82" s="124" t="s">
        <v>229</v>
      </c>
      <c r="B82" s="85">
        <v>14458</v>
      </c>
      <c r="C82" s="124" t="s">
        <v>233</v>
      </c>
      <c r="D82" s="85">
        <v>7670</v>
      </c>
      <c r="E82" s="124"/>
      <c r="F82" s="85"/>
      <c r="G82" s="124"/>
      <c r="H82" s="85"/>
    </row>
    <row r="83" spans="1:8" ht="15">
      <c r="A83" s="124" t="s">
        <v>231</v>
      </c>
      <c r="B83" s="85">
        <v>9577</v>
      </c>
      <c r="C83" s="124" t="s">
        <v>218</v>
      </c>
      <c r="D83" s="85">
        <v>3802</v>
      </c>
      <c r="E83" s="124"/>
      <c r="F83" s="85"/>
      <c r="G83" s="124"/>
      <c r="H83" s="85"/>
    </row>
    <row r="84" spans="1:8" ht="15">
      <c r="A84" s="124" t="s">
        <v>214</v>
      </c>
      <c r="B84" s="85">
        <v>8349</v>
      </c>
      <c r="C84" s="124" t="s">
        <v>234</v>
      </c>
      <c r="D84" s="85">
        <v>2998</v>
      </c>
      <c r="E84" s="124"/>
      <c r="F84" s="85"/>
      <c r="G84" s="124"/>
      <c r="H84" s="85"/>
    </row>
    <row r="85" spans="1:8" ht="15">
      <c r="A85" s="124" t="s">
        <v>233</v>
      </c>
      <c r="B85" s="85">
        <v>7670</v>
      </c>
      <c r="C85" s="124" t="s">
        <v>223</v>
      </c>
      <c r="D85" s="85">
        <v>2537</v>
      </c>
      <c r="E85" s="124"/>
      <c r="F85" s="85"/>
      <c r="G85" s="124"/>
      <c r="H85" s="85"/>
    </row>
  </sheetData>
  <hyperlinks>
    <hyperlink ref="A2" r:id="rId1" display="https://ivebeenbit.ca/boston-walking-guide/"/>
    <hyperlink ref="A3" r:id="rId2" display="https://www.10best.com/awards/travel/best-beer-festival-2019/"/>
    <hyperlink ref="A4" r:id="rId3" display="https://twitter.com/i/web/status/1106196089747566593"/>
    <hyperlink ref="A5" r:id="rId4" display="https://twitter.com/i/web/status/1105996968017313792"/>
    <hyperlink ref="A6" r:id="rId5" display="https://twitter.com/i/web/status/1104532317874184192"/>
    <hyperlink ref="A7" r:id="rId6" display="https://twitter.com/i/web/status/1104754657019084808"/>
    <hyperlink ref="A8" r:id="rId7" display="https://www.instagram.com/p/Bt_O4DQAT8o/?utm_source=ig_twitter_share&amp;igshid=s3n2nngsfxll"/>
    <hyperlink ref="A9" r:id="rId8" display="https://twitter.com/i/web/status/1101810102540083200"/>
    <hyperlink ref="C2" r:id="rId9" display="https://www.10best.com/awards/travel/best-beer-festival-2019/"/>
    <hyperlink ref="E2" r:id="rId10" display="https://ivebeenbit.ca/boston-walking-guide/"/>
    <hyperlink ref="E3" r:id="rId11" display="https://twitter.com/i/web/status/1105996968017313792"/>
    <hyperlink ref="E4" r:id="rId12" display="https://twitter.com/i/web/status/1104532317874184192"/>
    <hyperlink ref="E5" r:id="rId13" display="https://www.instagram.com/p/Bt_O4DQAT8o/?utm_source=ig_twitter_share&amp;igshid=s3n2nngsfxll"/>
    <hyperlink ref="E6" r:id="rId14" display="https://twitter.com/i/web/status/1104754657019084808"/>
    <hyperlink ref="G2" r:id="rId15" display="https://twitter.com/i/web/status/1101810102540083200"/>
    <hyperlink ref="G3" r:id="rId16" display="https://twitter.com/i/web/status/1106196089747566593"/>
  </hyperlinks>
  <printOptions/>
  <pageMargins left="0.7" right="0.7" top="0.75" bottom="0.75" header="0.3" footer="0.3"/>
  <pageSetup orientation="portrait" paperSize="9"/>
  <tableParts>
    <tablePart r:id="rId19"/>
    <tablePart r:id="rId20"/>
    <tablePart r:id="rId24"/>
    <tablePart r:id="rId17"/>
    <tablePart r:id="rId21"/>
    <tablePart r:id="rId23"/>
    <tablePart r:id="rId22"/>
    <tablePart r:id="rId1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2019-03-16T05:20:31Z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